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3.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5.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6.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7.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8.xml" ContentType="application/vnd.openxmlformats-officedocument.drawingml.chart+xml"/>
  <Override PartName="/xl/drawings/drawing19.xml" ContentType="application/vnd.openxmlformats-officedocument.drawing+xml"/>
  <Override PartName="/xl/charts/chart9.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22.xml" ContentType="application/vnd.openxmlformats-officedocument.drawing+xml"/>
  <Override PartName="/xl/charts/chart12.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13.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drawings/drawing27.xml" ContentType="application/vnd.openxmlformats-officedocument.drawing+xml"/>
  <Override PartName="/xl/charts/chart14.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charts/chart16.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17.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18.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19.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0.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1.xml" ContentType="application/vnd.openxmlformats-officedocument.drawingml.chart+xml"/>
  <Override PartName="/xl/drawings/drawing42.xml" ContentType="application/vnd.openxmlformats-officedocument.drawingml.chartshapes+xml"/>
  <Override PartName="/xl/drawings/drawing43.xml" ContentType="application/vnd.openxmlformats-officedocument.drawing+xml"/>
  <Override PartName="/xl/charts/chart22.xml" ContentType="application/vnd.openxmlformats-officedocument.drawingml.chart+xml"/>
  <Override PartName="/xl/drawings/drawing44.xml" ContentType="application/vnd.openxmlformats-officedocument.drawingml.chartshapes+xml"/>
  <Override PartName="/xl/drawings/drawing45.xml" ContentType="application/vnd.openxmlformats-officedocument.drawing+xml"/>
  <Override PartName="/xl/charts/chart23.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2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8.xml" ContentType="application/vnd.openxmlformats-officedocument.drawing+xml"/>
  <Override PartName="/xl/drawings/drawing49.xml" ContentType="application/vnd.openxmlformats-officedocument.drawing+xml"/>
  <Override PartName="/xl/charts/chart25.xml" ContentType="application/vnd.openxmlformats-officedocument.drawingml.chart+xml"/>
  <Override PartName="/xl/drawings/drawing50.xml" ContentType="application/vnd.openxmlformats-officedocument.drawingml.chartshapes+xml"/>
  <Override PartName="/xl/drawings/drawing51.xml" ContentType="application/vnd.openxmlformats-officedocument.drawing+xml"/>
  <Override PartName="/xl/charts/chart26.xml" ContentType="application/vnd.openxmlformats-officedocument.drawingml.chart+xml"/>
  <Override PartName="/xl/drawings/drawing52.xml" ContentType="application/vnd.openxmlformats-officedocument.drawingml.chartshapes+xml"/>
  <Override PartName="/xl/drawings/drawing53.xml" ContentType="application/vnd.openxmlformats-officedocument.drawing+xml"/>
  <Override PartName="/xl/charts/chart27.xml" ContentType="application/vnd.openxmlformats-officedocument.drawingml.chart+xml"/>
  <Override PartName="/xl/drawings/drawing54.xml" ContentType="application/vnd.openxmlformats-officedocument.drawingml.chartshapes+xml"/>
  <Override PartName="/xl/drawings/drawing55.xml" ContentType="application/vnd.openxmlformats-officedocument.drawing+xml"/>
  <Override PartName="/xl/charts/chart28.xml" ContentType="application/vnd.openxmlformats-officedocument.drawingml.chart+xml"/>
  <Override PartName="/xl/drawings/drawing56.xml" ContentType="application/vnd.openxmlformats-officedocument.drawingml.chartshapes+xml"/>
  <Override PartName="/xl/drawings/drawing57.xml" ContentType="application/vnd.openxmlformats-officedocument.drawing+xml"/>
  <Override PartName="/xl/charts/chart29.xml" ContentType="application/vnd.openxmlformats-officedocument.drawingml.chart+xml"/>
  <Override PartName="/xl/drawings/drawing58.xml" ContentType="application/vnd.openxmlformats-officedocument.drawingml.chartshapes+xml"/>
  <Override PartName="/xl/drawings/drawing59.xml" ContentType="application/vnd.openxmlformats-officedocument.drawing+xml"/>
  <Override PartName="/xl/charts/chart30.xml" ContentType="application/vnd.openxmlformats-officedocument.drawingml.chart+xml"/>
  <Override PartName="/xl/drawings/drawing60.xml" ContentType="application/vnd.openxmlformats-officedocument.drawingml.chartshapes+xml"/>
  <Override PartName="/xl/drawings/drawing61.xml" ContentType="application/vnd.openxmlformats-officedocument.drawing+xml"/>
  <Override PartName="/xl/charts/chart31.xml" ContentType="application/vnd.openxmlformats-officedocument.drawingml.chart+xml"/>
  <Override PartName="/xl/drawings/drawing62.xml" ContentType="application/vnd.openxmlformats-officedocument.drawingml.chartshapes+xml"/>
  <Override PartName="/xl/drawings/drawing63.xml" ContentType="application/vnd.openxmlformats-officedocument.drawing+xml"/>
  <Override PartName="/xl/charts/chart32.xml" ContentType="application/vnd.openxmlformats-officedocument.drawingml.chart+xml"/>
  <Override PartName="/xl/drawings/drawing64.xml" ContentType="application/vnd.openxmlformats-officedocument.drawingml.chartshapes+xml"/>
  <Override PartName="/xl/drawings/drawing65.xml" ContentType="application/vnd.openxmlformats-officedocument.drawing+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66.xml" ContentType="application/vnd.openxmlformats-officedocument.drawingml.chartshapes+xml"/>
  <Override PartName="/xl/drawings/drawing67.xml" ContentType="application/vnd.openxmlformats-officedocument.drawing+xml"/>
  <Override PartName="/xl/charts/chart36.xml" ContentType="application/vnd.openxmlformats-officedocument.drawingml.chart+xml"/>
  <Override PartName="/xl/charts/chart37.xml" ContentType="application/vnd.openxmlformats-officedocument.drawingml.chart+xml"/>
  <Override PartName="/xl/drawings/drawing68.xml" ContentType="application/vnd.openxmlformats-officedocument.drawing+xml"/>
  <Override PartName="/xl/charts/chart38.xml" ContentType="application/vnd.openxmlformats-officedocument.drawingml.chart+xml"/>
  <Override PartName="/xl/drawings/drawing69.xml" ContentType="application/vnd.openxmlformats-officedocument.drawingml.chartshapes+xml"/>
  <Override PartName="/xl/drawings/drawing70.xml" ContentType="application/vnd.openxmlformats-officedocument.drawing+xml"/>
  <Override PartName="/xl/charts/chart39.xml" ContentType="application/vnd.openxmlformats-officedocument.drawingml.chart+xml"/>
  <Override PartName="/xl/drawings/drawing71.xml" ContentType="application/vnd.openxmlformats-officedocument.drawing+xml"/>
  <Override PartName="/xl/charts/chart40.xml" ContentType="application/vnd.openxmlformats-officedocument.drawingml.chart+xml"/>
  <Override PartName="/xl/drawings/drawing7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Claudia_G\Dropbox\Diseño DATA's\DATA-AGRO\DATAAGRO_Cereales\"/>
    </mc:Choice>
  </mc:AlternateContent>
  <xr:revisionPtr revIDLastSave="0" documentId="13_ncr:1_{CEC79EEB-866E-4B35-9132-84A379997ECC}" xr6:coauthVersionLast="46" xr6:coauthVersionMax="46" xr10:uidLastSave="{00000000-0000-0000-0000-000000000000}"/>
  <bookViews>
    <workbookView xWindow="-110" yWindow="-110" windowWidth="19420" windowHeight="10420" tabRatio="807" xr2:uid="{00000000-000D-0000-FFFF-FFFF00000000}"/>
  </bookViews>
  <sheets>
    <sheet name="Fuente" sheetId="89" r:id="rId1"/>
    <sheet name="Portada" sheetId="79" r:id="rId2"/>
    <sheet name="Introducción" sheetId="78" r:id="rId3"/>
    <sheet name="Contenido Trigo" sheetId="2" r:id="rId4"/>
    <sheet name="4" sheetId="9" r:id="rId5"/>
    <sheet name="5" sheetId="8" r:id="rId6"/>
    <sheet name="6" sheetId="23" r:id="rId7"/>
    <sheet name="7" sheetId="24" r:id="rId8"/>
    <sheet name="8" sheetId="15" r:id="rId9"/>
    <sheet name="9" sheetId="20" r:id="rId10"/>
    <sheet name="10" sheetId="36" r:id="rId11"/>
    <sheet name="11" sheetId="5" r:id="rId12"/>
    <sheet name="12" sheetId="4" r:id="rId13"/>
    <sheet name="13" sheetId="3" r:id="rId14"/>
    <sheet name="14" sheetId="27" r:id="rId15"/>
    <sheet name="15" sheetId="80" r:id="rId16"/>
    <sheet name="16" sheetId="7" r:id="rId17"/>
    <sheet name="17" sheetId="81" r:id="rId18"/>
    <sheet name="18" sheetId="10" r:id="rId19"/>
    <sheet name="19" sheetId="19" r:id="rId20"/>
    <sheet name="20" sheetId="12" r:id="rId21"/>
    <sheet name="21" sheetId="82" r:id="rId22"/>
    <sheet name="22" sheetId="31" r:id="rId23"/>
    <sheet name="23" sheetId="37" r:id="rId24"/>
    <sheet name="24" sheetId="84" r:id="rId25"/>
    <sheet name="25" sheetId="85" r:id="rId26"/>
    <sheet name="26A" sheetId="86" r:id="rId27"/>
    <sheet name="26B" sheetId="87" r:id="rId28"/>
    <sheet name="26C" sheetId="88" r:id="rId29"/>
    <sheet name="27" sheetId="34" r:id="rId30"/>
    <sheet name="Contenido Maíz" sheetId="39" r:id="rId31"/>
    <sheet name="28" sheetId="40" r:id="rId32"/>
    <sheet name="29" sheetId="41" r:id="rId33"/>
    <sheet name="30" sheetId="42" r:id="rId34"/>
    <sheet name="31" sheetId="43" r:id="rId35"/>
    <sheet name="32" sheetId="44" r:id="rId36"/>
    <sheet name="33" sheetId="45" r:id="rId37"/>
    <sheet name="34" sheetId="46" r:id="rId38"/>
    <sheet name="35" sheetId="47" r:id="rId39"/>
    <sheet name="36" sheetId="48" r:id="rId40"/>
    <sheet name="37" sheetId="49" r:id="rId41"/>
    <sheet name="38" sheetId="50" r:id="rId42"/>
    <sheet name="39" sheetId="51" r:id="rId43"/>
    <sheet name="40" sheetId="52" r:id="rId44"/>
    <sheet name="41" sheetId="77" r:id="rId45"/>
    <sheet name="42" sheetId="54" r:id="rId46"/>
    <sheet name="43" sheetId="83" r:id="rId47"/>
    <sheet name="Contenido Arroz" sheetId="56" r:id="rId48"/>
    <sheet name="44" sheetId="57" r:id="rId49"/>
    <sheet name="45" sheetId="58" r:id="rId50"/>
    <sheet name="46" sheetId="59" r:id="rId51"/>
    <sheet name="47" sheetId="60" r:id="rId52"/>
    <sheet name="48" sheetId="61" r:id="rId53"/>
    <sheet name="49" sheetId="62" r:id="rId54"/>
    <sheet name="50" sheetId="63" r:id="rId55"/>
    <sheet name="51" sheetId="64" r:id="rId56"/>
    <sheet name="52" sheetId="65" r:id="rId57"/>
    <sheet name="53" sheetId="66" r:id="rId58"/>
    <sheet name="54" sheetId="67" r:id="rId59"/>
    <sheet name="55" sheetId="68" r:id="rId60"/>
    <sheet name="56" sheetId="69" r:id="rId61"/>
    <sheet name="57" sheetId="70" r:id="rId62"/>
    <sheet name="58" sheetId="73" r:id="rId63"/>
    <sheet name="59" sheetId="74" r:id="rId64"/>
    <sheet name="60" sheetId="75" r:id="rId65"/>
  </sheets>
  <definedNames>
    <definedName name="_xlnm.Print_Area" localSheetId="10">'10'!$B$1:$H$26</definedName>
    <definedName name="_xlnm.Print_Area" localSheetId="11">'11'!$B$1:$J$36</definedName>
    <definedName name="_xlnm.Print_Area" localSheetId="13">'13'!$A$1:$L$39</definedName>
    <definedName name="_xlnm.Print_Area" localSheetId="14">'14'!$A$1:$L$39</definedName>
    <definedName name="_xlnm.Print_Area" localSheetId="16">'16'!$A$1:$L$34</definedName>
    <definedName name="_xlnm.Print_Area" localSheetId="18">'18'!$B$1:$K$33</definedName>
    <definedName name="_xlnm.Print_Area" localSheetId="19">'19'!$B$1:$N$21</definedName>
    <definedName name="_xlnm.Print_Area" localSheetId="20">'20'!$A$1:$H$52</definedName>
    <definedName name="_xlnm.Print_Area" localSheetId="21">'21'!$B$1:$J$22</definedName>
    <definedName name="_xlnm.Print_Area" localSheetId="22">'22'!$B$1:$O$37</definedName>
    <definedName name="_xlnm.Print_Area" localSheetId="23">'23'!$B$1:$K$32</definedName>
    <definedName name="_xlnm.Print_Area" localSheetId="24">'24'!$B$1:$S$32</definedName>
    <definedName name="_xlnm.Print_Area" localSheetId="25">'25'!$B$1:$S$32</definedName>
    <definedName name="_xlnm.Print_Area" localSheetId="26">'26A'!$B$1:$K$31</definedName>
    <definedName name="_xlnm.Print_Area" localSheetId="27">'26B'!$A$1:$J$31</definedName>
    <definedName name="_xlnm.Print_Area" localSheetId="28">'26C'!$A$1:$F$31</definedName>
    <definedName name="_xlnm.Print_Area" localSheetId="31">'28'!$B$1:$I$34</definedName>
    <definedName name="_xlnm.Print_Area" localSheetId="32">'29'!$B$1:$G$36</definedName>
    <definedName name="_xlnm.Print_Area" localSheetId="33">'30'!$B$2:$I$21</definedName>
    <definedName name="_xlnm.Print_Area" localSheetId="39">'36'!$A$1:$G$39</definedName>
    <definedName name="_xlnm.Print_Area" localSheetId="40">'37'!$B$1:$J$40</definedName>
    <definedName name="_xlnm.Print_Area" localSheetId="41">'38'!$B$1:$F$33</definedName>
    <definedName name="_xlnm.Print_Area" localSheetId="42">'39'!$B$1:$H$38</definedName>
    <definedName name="_xlnm.Print_Area" localSheetId="4">'4'!$A$1:$G$38</definedName>
    <definedName name="_xlnm.Print_Area" localSheetId="44">'41'!$A$1:$N$20</definedName>
    <definedName name="_xlnm.Print_Area" localSheetId="45">'42'!$B$1:$G$48</definedName>
    <definedName name="_xlnm.Print_Area" localSheetId="46">'43'!$A$1:$E$25</definedName>
    <definedName name="_xlnm.Print_Area" localSheetId="48">'44'!$B$1:$G$35</definedName>
    <definedName name="_xlnm.Print_Area" localSheetId="49">'45'!$B$1:$G$36</definedName>
    <definedName name="_xlnm.Print_Area" localSheetId="50">'46'!$B$2:$O$21</definedName>
    <definedName name="_xlnm.Print_Area" localSheetId="5">'5'!$A$1:$G$37</definedName>
    <definedName name="_xlnm.Print_Area" localSheetId="56">'52'!$B$1:$K$39</definedName>
    <definedName name="_xlnm.Print_Area" localSheetId="58">'54'!$B$1:$G$33</definedName>
    <definedName name="_xlnm.Print_Area" localSheetId="60">'56'!$A$1:$D$20</definedName>
    <definedName name="_xlnm.Print_Area" localSheetId="61">'57'!$B$1:$I$46</definedName>
    <definedName name="_xlnm.Print_Area" localSheetId="62">'58'!$A$1:$E$26</definedName>
    <definedName name="_xlnm.Print_Area" localSheetId="6">'6'!$B$2:$M$21</definedName>
    <definedName name="_xlnm.Print_Area" localSheetId="7">'7'!$B$1:$H$38</definedName>
    <definedName name="_xlnm.Print_Area" localSheetId="8">'8'!$A$1:$G$30</definedName>
    <definedName name="_xlnm.Print_Area" localSheetId="9">'9'!$A$1:$G$23</definedName>
    <definedName name="_xlnm.Print_Area" localSheetId="47">'Contenido Arroz'!$A$2:$G$41</definedName>
    <definedName name="_xlnm.Print_Area" localSheetId="30">'Contenido Maíz'!$A$2:$G$40</definedName>
    <definedName name="_xlnm.Print_Area" localSheetId="3">'Contenido Trigo'!$A$2:$G$44</definedName>
    <definedName name="_xlnm.Print_Area" localSheetId="2">Introducción!$A$1:$E$11</definedName>
    <definedName name="HTML_CodePage" hidden="1">1252</definedName>
    <definedName name="HTML_Description" hidden="1">""</definedName>
    <definedName name="HTML_Email" hidden="1">""</definedName>
    <definedName name="HTML_Header" hidden="1">"Hoja1"</definedName>
    <definedName name="HTML_LastUpdate" hidden="1">"21/12/98"</definedName>
    <definedName name="HTML_LineAfter" hidden="1">FALSE</definedName>
    <definedName name="HTML_LineBefore" hidden="1">FALSE</definedName>
    <definedName name="HTML_Name" hidden="1">"Aida Guerrero"</definedName>
    <definedName name="HTML_OBDlg2" hidden="1">TRUE</definedName>
    <definedName name="HTML_OBDlg4" hidden="1">TRUE</definedName>
    <definedName name="HTML_OS" hidden="1">0</definedName>
    <definedName name="HTML_PathFile" hidden="1">"D:\balanza mensual\Internet\BALAN1.htm"</definedName>
    <definedName name="HTML_Title" hidden="1">"Balan1"</definedName>
    <definedName name="Print_Area" localSheetId="10">'10'!$B$1:$H$27</definedName>
    <definedName name="Print_Area" localSheetId="11">'11'!$A$1:$K$36</definedName>
    <definedName name="Print_Area" localSheetId="12">'12'!$A$1:$G$38</definedName>
    <definedName name="Print_Area" localSheetId="13">'13'!$A$1:$L$40</definedName>
    <definedName name="Print_Area" localSheetId="14">'14'!$B$1:$L$38</definedName>
    <definedName name="Print_Area" localSheetId="16">'16'!$B$1:$K$34</definedName>
    <definedName name="Print_Area" localSheetId="17">'17'!$B$1:$K$21</definedName>
    <definedName name="Print_Area" localSheetId="18">'18'!$B$1:$K$33</definedName>
    <definedName name="Print_Area" localSheetId="19">'19'!$B$1:$N$22</definedName>
    <definedName name="Print_Area" localSheetId="20">'20'!$B$1:$H$54</definedName>
    <definedName name="Print_Area" localSheetId="22">'22'!$B$1:$O$32</definedName>
    <definedName name="Print_Area" localSheetId="23">'23'!$B$1:$L$27</definedName>
    <definedName name="Print_Area" localSheetId="29">'27'!$A$1:$E$7</definedName>
    <definedName name="Print_Area" localSheetId="31">'28'!$C$1:$H$33</definedName>
    <definedName name="Print_Area" localSheetId="32">'29'!$B$1:$G$37</definedName>
    <definedName name="Print_Area" localSheetId="33">'30'!$B$2:$H$22</definedName>
    <definedName name="Print_Area" localSheetId="34">'31'!$A$1:$E$36</definedName>
    <definedName name="Print_Area" localSheetId="35">'32'!$A$1:$E$26</definedName>
    <definedName name="Print_Area" localSheetId="36">'33'!$A$1:$G$26</definedName>
    <definedName name="Print_Area" localSheetId="37">'34'!$B$1:$E$35</definedName>
    <definedName name="Print_Area" localSheetId="38">'35'!$B$1:$H$37</definedName>
    <definedName name="Print_Area" localSheetId="39">'36'!$A$1:$G$41</definedName>
    <definedName name="Print_Area" localSheetId="40">'37'!$B$1:$J$40</definedName>
    <definedName name="Print_Area" localSheetId="41">'38'!$A$1:$F$36</definedName>
    <definedName name="Print_Area" localSheetId="42">'39'!$B$1:$G$37</definedName>
    <definedName name="Print_Area" localSheetId="4">'4'!$B$1:$G$36</definedName>
    <definedName name="Print_Area" localSheetId="43">'40'!$A$1:$G$43</definedName>
    <definedName name="Print_Area" localSheetId="44">'41'!$B$1:$N$20</definedName>
    <definedName name="Print_Area" localSheetId="45">'42'!$B$1:$G$52</definedName>
    <definedName name="Print_Area" localSheetId="48">'44'!$B$1:$G$35</definedName>
    <definedName name="Print_Area" localSheetId="49">'45'!$B$1:$G$36</definedName>
    <definedName name="Print_Area" localSheetId="50">'46'!$B$1:$O$22</definedName>
    <definedName name="Print_Area" localSheetId="51">'47'!$B$1:$E$42</definedName>
    <definedName name="Print_Area" localSheetId="52">'48'!$A$1:$G$21</definedName>
    <definedName name="Print_Area" localSheetId="53">'49'!$B$1:$E$16</definedName>
    <definedName name="Print_Area" localSheetId="5">'5'!$A$1:$G$36</definedName>
    <definedName name="Print_Area" localSheetId="54">'50'!$B$1:$G$38</definedName>
    <definedName name="Print_Area" localSheetId="55">'51'!$B$1:$G$40</definedName>
    <definedName name="Print_Area" localSheetId="56">'52'!$B$1:$L$39</definedName>
    <definedName name="Print_Area" localSheetId="57">'53'!$B$1:$J$31</definedName>
    <definedName name="Print_Area" localSheetId="58">'54'!$A$1:$H$35</definedName>
    <definedName name="Print_Area" localSheetId="59">'55'!$B$1:$H$33</definedName>
    <definedName name="Print_Area" localSheetId="60">'56'!$B$1:$D$20</definedName>
    <definedName name="Print_Area" localSheetId="61">'57'!$B$1:$I$45</definedName>
    <definedName name="Print_Area" localSheetId="62">'58'!$A$1:$E$5</definedName>
    <definedName name="Print_Area" localSheetId="63">'59'!$B$1:$H$29</definedName>
    <definedName name="Print_Area" localSheetId="6">'6'!$B$2:$L$22</definedName>
    <definedName name="Print_Area" localSheetId="7">'7'!$A$1:$E$38</definedName>
    <definedName name="Print_Area" localSheetId="8">'8'!$A$1:$G$31</definedName>
    <definedName name="Print_Area" localSheetId="9">'9'!$A$1:$G$22</definedName>
    <definedName name="Print_Area" localSheetId="47">'Contenido Arroz'!$A$1:$G$41</definedName>
    <definedName name="Print_Area" localSheetId="30">'Contenido Maíz'!$A$2:$G$40</definedName>
    <definedName name="Print_Area" localSheetId="3">'Contenido Trigo'!$A$2:$G$44</definedName>
    <definedName name="Print_Area" localSheetId="2">Introducción!$A$1:$E$12</definedName>
    <definedName name="Print_Area" localSheetId="1">Portada!$A$1:$E$84</definedName>
    <definedName name="Z_5CDC6F58_B038_4A0E_A13D_C643B013E119_.wvu.Cols" localSheetId="13" hidden="1">'13'!#REF!</definedName>
    <definedName name="Z_5CDC6F58_B038_4A0E_A13D_C643B013E119_.wvu.Cols" localSheetId="14" hidden="1">'14'!#REF!</definedName>
    <definedName name="Z_5CDC6F58_B038_4A0E_A13D_C643B013E119_.wvu.Cols" localSheetId="56" hidden="1">'52'!#REF!</definedName>
    <definedName name="Z_5CDC6F58_B038_4A0E_A13D_C643B013E119_.wvu.Cols" localSheetId="1" hidden="1">Portada!#REF!</definedName>
    <definedName name="Z_5CDC6F58_B038_4A0E_A13D_C643B013E119_.wvu.PrintArea" localSheetId="10" hidden="1">'10'!$C$4:$G$30</definedName>
    <definedName name="Z_5CDC6F58_B038_4A0E_A13D_C643B013E119_.wvu.PrintArea" localSheetId="11" hidden="1">'11'!$B$1:$J$34</definedName>
    <definedName name="Z_5CDC6F58_B038_4A0E_A13D_C643B013E119_.wvu.PrintArea" localSheetId="12" hidden="1">'12'!$A$1:$G$37</definedName>
    <definedName name="Z_5CDC6F58_B038_4A0E_A13D_C643B013E119_.wvu.PrintArea" localSheetId="13" hidden="1">'13'!$B$1:$K$40</definedName>
    <definedName name="Z_5CDC6F58_B038_4A0E_A13D_C643B013E119_.wvu.PrintArea" localSheetId="14" hidden="1">'14'!$B$1:$K$38</definedName>
    <definedName name="Z_5CDC6F58_B038_4A0E_A13D_C643B013E119_.wvu.PrintArea" localSheetId="16" hidden="1">'16'!$A$1:$K$30</definedName>
    <definedName name="Z_5CDC6F58_B038_4A0E_A13D_C643B013E119_.wvu.PrintArea" localSheetId="18" hidden="1">'18'!$B$1:$L$32</definedName>
    <definedName name="Z_5CDC6F58_B038_4A0E_A13D_C643B013E119_.wvu.PrintArea" localSheetId="19" hidden="1">'19'!$B$1:$N$22</definedName>
    <definedName name="Z_5CDC6F58_B038_4A0E_A13D_C643B013E119_.wvu.PrintArea" localSheetId="20" hidden="1">'20'!$B$1:$G$50</definedName>
    <definedName name="Z_5CDC6F58_B038_4A0E_A13D_C643B013E119_.wvu.PrintArea" localSheetId="31" hidden="1">'28'!$C$1:$H$32</definedName>
    <definedName name="Z_5CDC6F58_B038_4A0E_A13D_C643B013E119_.wvu.PrintArea" localSheetId="32" hidden="1">'29'!$B$1:$F$37</definedName>
    <definedName name="Z_5CDC6F58_B038_4A0E_A13D_C643B013E119_.wvu.PrintArea" localSheetId="35" hidden="1">'32'!$B$1:$D$25</definedName>
    <definedName name="Z_5CDC6F58_B038_4A0E_A13D_C643B013E119_.wvu.PrintArea" localSheetId="36" hidden="1">'33'!$B$1:$F$26</definedName>
    <definedName name="Z_5CDC6F58_B038_4A0E_A13D_C643B013E119_.wvu.PrintArea" localSheetId="38" hidden="1">'35'!$B$1:$H$35</definedName>
    <definedName name="Z_5CDC6F58_B038_4A0E_A13D_C643B013E119_.wvu.PrintArea" localSheetId="39" hidden="1">'36'!$A$1:$G$38</definedName>
    <definedName name="Z_5CDC6F58_B038_4A0E_A13D_C643B013E119_.wvu.PrintArea" localSheetId="41" hidden="1">'38'!$B$1:$F$17</definedName>
    <definedName name="Z_5CDC6F58_B038_4A0E_A13D_C643B013E119_.wvu.PrintArea" localSheetId="42" hidden="1">'39'!$A$1:$G$14</definedName>
    <definedName name="Z_5CDC6F58_B038_4A0E_A13D_C643B013E119_.wvu.PrintArea" localSheetId="4" hidden="1">'4'!$B$1:$G$36</definedName>
    <definedName name="Z_5CDC6F58_B038_4A0E_A13D_C643B013E119_.wvu.PrintArea" localSheetId="45" hidden="1">'42'!$B$1:$G$48</definedName>
    <definedName name="Z_5CDC6F58_B038_4A0E_A13D_C643B013E119_.wvu.PrintArea" localSheetId="48" hidden="1">'44'!$B$1:$G$35</definedName>
    <definedName name="Z_5CDC6F58_B038_4A0E_A13D_C643B013E119_.wvu.PrintArea" localSheetId="49" hidden="1">'45'!$B$1:$G$32</definedName>
    <definedName name="Z_5CDC6F58_B038_4A0E_A13D_C643B013E119_.wvu.PrintArea" localSheetId="52" hidden="1">'48'!$B$1:$F$20</definedName>
    <definedName name="Z_5CDC6F58_B038_4A0E_A13D_C643B013E119_.wvu.PrintArea" localSheetId="5" hidden="1">'5'!$A$1:$G$33</definedName>
    <definedName name="Z_5CDC6F58_B038_4A0E_A13D_C643B013E119_.wvu.PrintArea" localSheetId="54" hidden="1">'50'!$B$1:$G$36</definedName>
    <definedName name="Z_5CDC6F58_B038_4A0E_A13D_C643B013E119_.wvu.PrintArea" localSheetId="55" hidden="1">'51'!$A$1:$F$36</definedName>
    <definedName name="Z_5CDC6F58_B038_4A0E_A13D_C643B013E119_.wvu.PrintArea" localSheetId="56" hidden="1">'52'!$B$1:$K$37</definedName>
    <definedName name="Z_5CDC6F58_B038_4A0E_A13D_C643B013E119_.wvu.PrintArea" localSheetId="57" hidden="1">'53'!$B$1:$I$31</definedName>
    <definedName name="Z_5CDC6F58_B038_4A0E_A13D_C643B013E119_.wvu.PrintArea" localSheetId="58" hidden="1">'54'!$A$1:$G$34</definedName>
    <definedName name="Z_5CDC6F58_B038_4A0E_A13D_C643B013E119_.wvu.PrintArea" localSheetId="59" hidden="1">'55'!$B$1:$H$32</definedName>
    <definedName name="Z_5CDC6F58_B038_4A0E_A13D_C643B013E119_.wvu.PrintArea" localSheetId="60" hidden="1">'56'!$B$1:$D$21</definedName>
    <definedName name="Z_5CDC6F58_B038_4A0E_A13D_C643B013E119_.wvu.PrintArea" localSheetId="61" hidden="1">'57'!$B$1:$I$41</definedName>
    <definedName name="Z_5CDC6F58_B038_4A0E_A13D_C643B013E119_.wvu.PrintArea" localSheetId="8" hidden="1">'8'!$B$1:$F$29</definedName>
    <definedName name="Z_5CDC6F58_B038_4A0E_A13D_C643B013E119_.wvu.PrintArea" localSheetId="9" hidden="1">'9'!$B$1:$F$22</definedName>
    <definedName name="Z_5CDC6F58_B038_4A0E_A13D_C643B013E119_.wvu.PrintArea" localSheetId="47" hidden="1">'Contenido Arroz'!$A$1:$G$41</definedName>
    <definedName name="Z_5CDC6F58_B038_4A0E_A13D_C643B013E119_.wvu.PrintArea" localSheetId="30" hidden="1">'Contenido Maíz'!$A$2:$G$40</definedName>
    <definedName name="Z_5CDC6F58_B038_4A0E_A13D_C643B013E119_.wvu.PrintArea" localSheetId="3" hidden="1">'Contenido Trigo'!$A$2:$G$44</definedName>
    <definedName name="Z_5CDC6F58_B038_4A0E_A13D_C643B013E119_.wvu.PrintArea" localSheetId="1" hidden="1">Portada!$A$1:$E$84</definedName>
  </definedNames>
  <calcPr calcId="191029"/>
  <customWorkbookViews>
    <customWorkbookView name="Ema Laval Molkenbuhr - Vista personalizada" guid="{5CDC6F58-B038-4A0E-A13D-C643B013E119}" mergeInterval="0" personalView="1" maximized="1" xWindow="1" yWindow="1" windowWidth="1020" windowHeight="538" tabRatio="821"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4" i="41" l="1"/>
  <c r="G15" i="41"/>
  <c r="K17" i="10" l="1"/>
  <c r="K17" i="7"/>
  <c r="K17" i="27"/>
  <c r="K16" i="65" l="1"/>
  <c r="K17" i="3" l="1"/>
  <c r="E16" i="5" l="1"/>
  <c r="G19" i="48" l="1"/>
  <c r="J20" i="27"/>
  <c r="F19" i="4"/>
  <c r="K16" i="10" l="1"/>
  <c r="K16" i="7"/>
  <c r="K16" i="27"/>
  <c r="K16" i="3"/>
  <c r="K15" i="65" l="1"/>
  <c r="K14" i="65"/>
  <c r="G12" i="58"/>
  <c r="G13" i="58"/>
  <c r="C19" i="63"/>
  <c r="C18" i="63"/>
  <c r="C19" i="65"/>
  <c r="D19" i="65"/>
  <c r="D20" i="65" s="1"/>
  <c r="P2" i="65" s="1"/>
  <c r="E19" i="65"/>
  <c r="F19" i="65"/>
  <c r="G19" i="65"/>
  <c r="H19" i="65"/>
  <c r="H20" i="65" s="1"/>
  <c r="S2" i="65" s="1"/>
  <c r="I19" i="65"/>
  <c r="I20" i="65" s="1"/>
  <c r="J19" i="65"/>
  <c r="J20" i="65"/>
  <c r="C20" i="65"/>
  <c r="E20" i="65"/>
  <c r="F20" i="65"/>
  <c r="K15" i="10"/>
  <c r="K15" i="7"/>
  <c r="J21" i="80"/>
  <c r="K15" i="27"/>
  <c r="K15" i="3"/>
  <c r="K14" i="10"/>
  <c r="K14" i="7"/>
  <c r="K14" i="27"/>
  <c r="K14" i="3"/>
  <c r="F15" i="20"/>
  <c r="F16" i="20"/>
  <c r="F17" i="20"/>
  <c r="E21" i="20"/>
  <c r="F21" i="20"/>
  <c r="E20" i="20"/>
  <c r="F20" i="20"/>
  <c r="E19" i="20"/>
  <c r="F19" i="20"/>
  <c r="E18" i="20"/>
  <c r="F18" i="20"/>
  <c r="E17" i="20"/>
  <c r="E16" i="20"/>
  <c r="E15" i="20"/>
  <c r="E14" i="20"/>
  <c r="F14" i="20"/>
  <c r="F19" i="15"/>
  <c r="F20" i="15"/>
  <c r="F21" i="15"/>
  <c r="F22" i="15"/>
  <c r="F23" i="15"/>
  <c r="F24" i="15"/>
  <c r="F25" i="15"/>
  <c r="F26" i="15"/>
  <c r="F27" i="15"/>
  <c r="F28" i="15"/>
  <c r="F18" i="15"/>
  <c r="D25" i="44"/>
  <c r="E15" i="43"/>
  <c r="F20" i="61"/>
  <c r="F19" i="61"/>
  <c r="F18" i="61"/>
  <c r="E20" i="61"/>
  <c r="D20" i="61"/>
  <c r="F16" i="61"/>
  <c r="F15" i="61"/>
  <c r="K13" i="65"/>
  <c r="E21" i="45"/>
  <c r="E25" i="45"/>
  <c r="E24" i="45"/>
  <c r="E23" i="45"/>
  <c r="E22" i="45"/>
  <c r="E20" i="45"/>
  <c r="E19" i="45"/>
  <c r="E18" i="45"/>
  <c r="E17" i="45"/>
  <c r="E16" i="45"/>
  <c r="D25" i="45"/>
  <c r="F15" i="45"/>
  <c r="F14" i="45"/>
  <c r="F13" i="45"/>
  <c r="F12" i="45"/>
  <c r="F11" i="45"/>
  <c r="F10" i="45"/>
  <c r="F9" i="45"/>
  <c r="F8" i="45"/>
  <c r="F7" i="45"/>
  <c r="F6" i="45"/>
  <c r="F25" i="45"/>
  <c r="K12" i="65"/>
  <c r="K13" i="10"/>
  <c r="K13" i="7"/>
  <c r="K13" i="27"/>
  <c r="K13" i="3"/>
  <c r="F20" i="49"/>
  <c r="F21" i="49" s="1"/>
  <c r="N11" i="49" s="1"/>
  <c r="G18" i="64"/>
  <c r="E19" i="4"/>
  <c r="G14" i="8"/>
  <c r="K12" i="10"/>
  <c r="K12" i="7"/>
  <c r="K12" i="27"/>
  <c r="K12" i="3"/>
  <c r="K11" i="65"/>
  <c r="D17" i="60"/>
  <c r="K10" i="65"/>
  <c r="G14" i="58"/>
  <c r="Q23" i="7"/>
  <c r="P23" i="7"/>
  <c r="O23" i="7"/>
  <c r="P22" i="10"/>
  <c r="P23" i="10"/>
  <c r="P24" i="10"/>
  <c r="P21" i="10"/>
  <c r="O22" i="10"/>
  <c r="O23" i="10"/>
  <c r="O24" i="10"/>
  <c r="O21" i="10"/>
  <c r="N22" i="10"/>
  <c r="N23" i="10"/>
  <c r="N24" i="10"/>
  <c r="N21" i="10"/>
  <c r="K11" i="10"/>
  <c r="K11" i="7"/>
  <c r="K11" i="27"/>
  <c r="K11" i="3"/>
  <c r="D11" i="36"/>
  <c r="G11" i="58"/>
  <c r="G12" i="41"/>
  <c r="G13" i="41"/>
  <c r="K9" i="65"/>
  <c r="K10" i="10"/>
  <c r="K10" i="7"/>
  <c r="K10" i="27"/>
  <c r="K10" i="3"/>
  <c r="C16" i="37"/>
  <c r="K9" i="10"/>
  <c r="K9" i="7"/>
  <c r="K9" i="27"/>
  <c r="K9" i="3"/>
  <c r="D20" i="3"/>
  <c r="D21" i="3" s="1"/>
  <c r="N2" i="3" s="1"/>
  <c r="E20" i="3"/>
  <c r="F20" i="3"/>
  <c r="G20" i="3"/>
  <c r="H20" i="3"/>
  <c r="H21" i="3" s="1"/>
  <c r="P2" i="3" s="1"/>
  <c r="I20" i="3"/>
  <c r="I21" i="3" s="1"/>
  <c r="J20" i="3"/>
  <c r="F18" i="64"/>
  <c r="D19" i="63"/>
  <c r="E18" i="64"/>
  <c r="F19" i="48"/>
  <c r="E19" i="48"/>
  <c r="D19" i="48"/>
  <c r="C19" i="48"/>
  <c r="D20" i="27"/>
  <c r="E20" i="27"/>
  <c r="F20" i="27"/>
  <c r="G20" i="27"/>
  <c r="H20" i="27"/>
  <c r="I20" i="27"/>
  <c r="D21" i="27"/>
  <c r="M2" i="27" s="1"/>
  <c r="C20" i="27"/>
  <c r="C21" i="27" s="1"/>
  <c r="C20" i="3"/>
  <c r="F19" i="63"/>
  <c r="D16" i="47"/>
  <c r="F16" i="47"/>
  <c r="G16" i="47"/>
  <c r="H16" i="47"/>
  <c r="E16" i="60"/>
  <c r="D17" i="46"/>
  <c r="D18" i="46"/>
  <c r="D16" i="46"/>
  <c r="D15" i="46"/>
  <c r="E15" i="46"/>
  <c r="G11" i="36"/>
  <c r="G12" i="36"/>
  <c r="G15" i="36"/>
  <c r="G14" i="36"/>
  <c r="F12" i="36"/>
  <c r="F15" i="36"/>
  <c r="F11" i="36"/>
  <c r="E14" i="36"/>
  <c r="F14" i="36"/>
  <c r="E11" i="36"/>
  <c r="E12" i="36"/>
  <c r="E15" i="36"/>
  <c r="D12" i="36"/>
  <c r="G19" i="36"/>
  <c r="K8" i="3"/>
  <c r="G11" i="41"/>
  <c r="E21" i="80"/>
  <c r="K8" i="27"/>
  <c r="K8" i="65"/>
  <c r="I21" i="80"/>
  <c r="F21" i="80"/>
  <c r="G10" i="58"/>
  <c r="C20" i="49"/>
  <c r="D20" i="49"/>
  <c r="D21" i="49" s="1"/>
  <c r="M11" i="49" s="1"/>
  <c r="E20" i="49"/>
  <c r="G20" i="49"/>
  <c r="H20" i="49"/>
  <c r="H21" i="49" s="1"/>
  <c r="O11" i="49" s="1"/>
  <c r="I20" i="49"/>
  <c r="I21" i="49" s="1"/>
  <c r="J20" i="49"/>
  <c r="G15" i="8"/>
  <c r="G6" i="41"/>
  <c r="G7" i="41"/>
  <c r="G8" i="41"/>
  <c r="G9" i="41"/>
  <c r="G10" i="41"/>
  <c r="E18" i="63"/>
  <c r="D13" i="62"/>
  <c r="G6" i="58"/>
  <c r="G7" i="58"/>
  <c r="G8" i="58"/>
  <c r="G9" i="58"/>
  <c r="D14" i="61"/>
  <c r="E13" i="61"/>
  <c r="E12" i="61"/>
  <c r="E14" i="61"/>
  <c r="F14" i="61"/>
  <c r="E16" i="46"/>
  <c r="D25" i="46"/>
  <c r="D11" i="61"/>
  <c r="E10" i="61"/>
  <c r="E11" i="61"/>
  <c r="E9" i="61"/>
  <c r="G9" i="63"/>
  <c r="G10" i="63"/>
  <c r="D17" i="63"/>
  <c r="E8" i="61"/>
  <c r="F8" i="61"/>
  <c r="D8" i="61"/>
  <c r="F7" i="61"/>
  <c r="F6" i="61"/>
  <c r="K7" i="65"/>
  <c r="K8" i="7"/>
  <c r="S1" i="65"/>
  <c r="Q1" i="65"/>
  <c r="P1" i="65"/>
  <c r="D18" i="63"/>
  <c r="K8" i="10"/>
  <c r="H21" i="80"/>
  <c r="D21" i="80"/>
  <c r="C21" i="80"/>
  <c r="G21" i="80"/>
  <c r="B24" i="46"/>
  <c r="B22" i="46"/>
  <c r="F12" i="63"/>
  <c r="F13" i="63"/>
  <c r="G14" i="63"/>
  <c r="F14" i="63"/>
  <c r="F15" i="63"/>
  <c r="G15" i="63"/>
  <c r="F16" i="63"/>
  <c r="G16" i="63"/>
  <c r="F11" i="63"/>
  <c r="G11" i="63"/>
  <c r="G12" i="63"/>
  <c r="G8" i="67"/>
  <c r="F8" i="67"/>
  <c r="F14" i="67"/>
  <c r="G7" i="67"/>
  <c r="G14" i="67"/>
  <c r="E7" i="67"/>
  <c r="E14" i="67"/>
  <c r="D7" i="67"/>
  <c r="D14" i="67"/>
  <c r="C7" i="67"/>
  <c r="C14" i="67"/>
  <c r="B7" i="67"/>
  <c r="B17" i="64"/>
  <c r="B16" i="64"/>
  <c r="B15" i="64"/>
  <c r="B14" i="64"/>
  <c r="B13" i="64"/>
  <c r="B12" i="64"/>
  <c r="B11" i="64"/>
  <c r="B10" i="64"/>
  <c r="B9" i="64"/>
  <c r="B8" i="64"/>
  <c r="B7" i="64"/>
  <c r="B6" i="64"/>
  <c r="E13" i="60"/>
  <c r="D12" i="60"/>
  <c r="E11" i="60"/>
  <c r="E10" i="60"/>
  <c r="E9" i="60"/>
  <c r="E8" i="60"/>
  <c r="E7" i="60"/>
  <c r="E6" i="60"/>
  <c r="G7" i="51"/>
  <c r="F7" i="51"/>
  <c r="E7" i="51"/>
  <c r="D7" i="51"/>
  <c r="G6" i="51"/>
  <c r="F6" i="51"/>
  <c r="E6" i="51"/>
  <c r="D6" i="51"/>
  <c r="C6" i="51"/>
  <c r="E17" i="46"/>
  <c r="D14" i="36"/>
  <c r="B9" i="4"/>
  <c r="B10" i="4"/>
  <c r="B11" i="4"/>
  <c r="B12" i="4"/>
  <c r="B13" i="4"/>
  <c r="B14" i="4"/>
  <c r="B15" i="4"/>
  <c r="B16" i="4"/>
  <c r="M1" i="27"/>
  <c r="N1" i="27"/>
  <c r="O1" i="27"/>
  <c r="N1" i="3"/>
  <c r="O1" i="3"/>
  <c r="P1" i="3"/>
  <c r="B7" i="4"/>
  <c r="F13" i="61"/>
  <c r="G13" i="63"/>
  <c r="F12" i="61"/>
  <c r="D20" i="36"/>
  <c r="E19" i="36"/>
  <c r="G21" i="36"/>
  <c r="E20" i="36"/>
  <c r="J21" i="49"/>
  <c r="C23" i="46"/>
  <c r="E22" i="46"/>
  <c r="E24" i="46"/>
  <c r="C24" i="46"/>
  <c r="E25" i="46"/>
  <c r="E18" i="46"/>
  <c r="D23" i="46"/>
  <c r="D24" i="46"/>
  <c r="E23" i="46"/>
  <c r="C25" i="46"/>
  <c r="D22" i="46"/>
  <c r="C22" i="46"/>
  <c r="G21" i="49"/>
  <c r="Q2" i="65"/>
  <c r="C17" i="63"/>
  <c r="F17" i="63"/>
  <c r="G17" i="63"/>
  <c r="F11" i="61"/>
  <c r="F20" i="36"/>
  <c r="F18" i="63"/>
  <c r="G18" i="63"/>
  <c r="F21" i="36"/>
  <c r="G20" i="36"/>
  <c r="D15" i="36"/>
  <c r="E21" i="3"/>
  <c r="E21" i="36"/>
  <c r="D21" i="36"/>
  <c r="D19" i="36"/>
  <c r="F19" i="36"/>
  <c r="F21" i="3"/>
  <c r="O2" i="3" s="1"/>
  <c r="J21" i="3"/>
  <c r="G19" i="63"/>
  <c r="C21" i="49" l="1"/>
  <c r="E21" i="49"/>
  <c r="G21" i="27"/>
  <c r="E21" i="27"/>
  <c r="G20" i="65"/>
  <c r="T2" i="65"/>
  <c r="H21" i="27"/>
  <c r="O2" i="27" s="1"/>
  <c r="F21" i="27"/>
  <c r="N2" i="27" s="1"/>
  <c r="P2" i="27" s="1"/>
  <c r="Q2" i="3"/>
  <c r="C21" i="3"/>
  <c r="G21" i="3"/>
  <c r="P11" i="49"/>
</calcChain>
</file>

<file path=xl/sharedStrings.xml><?xml version="1.0" encoding="utf-8"?>
<sst xmlns="http://schemas.openxmlformats.org/spreadsheetml/2006/main" count="1728" uniqueCount="696">
  <si>
    <t>Cuadro Nº 1</t>
  </si>
  <si>
    <t>Cuadro Nº 2</t>
  </si>
  <si>
    <t>Cuadro Nº 3</t>
  </si>
  <si>
    <t>Cuadro Nº 5</t>
  </si>
  <si>
    <t>Cuadro Nº 9</t>
  </si>
  <si>
    <t>Años</t>
  </si>
  <si>
    <t>Producción</t>
  </si>
  <si>
    <t>País</t>
  </si>
  <si>
    <t>Var. %</t>
  </si>
  <si>
    <t>Argentina</t>
  </si>
  <si>
    <t>Importación</t>
  </si>
  <si>
    <t>Año agrícola</t>
  </si>
  <si>
    <t>Región</t>
  </si>
  <si>
    <t>Demanda</t>
  </si>
  <si>
    <t>Región Metropolitana</t>
  </si>
  <si>
    <t xml:space="preserve">Evolución de los precios en los mercados de Argentina, Estados Unidos y Chile </t>
  </si>
  <si>
    <t>Teatinos 40, piso 7. Santiago, Chile</t>
  </si>
  <si>
    <t xml:space="preserve">www.odepa.gob.cl  </t>
  </si>
  <si>
    <t>Descripción</t>
  </si>
  <si>
    <t>Página</t>
  </si>
  <si>
    <t xml:space="preserve">  Nº 1</t>
  </si>
  <si>
    <t xml:space="preserve">  Nº 2</t>
  </si>
  <si>
    <t xml:space="preserve">  Nº 3</t>
  </si>
  <si>
    <t xml:space="preserve">  Nº 5</t>
  </si>
  <si>
    <t xml:space="preserve">  Nº 6</t>
  </si>
  <si>
    <t xml:space="preserve">  Nº 7</t>
  </si>
  <si>
    <t xml:space="preserve">  Nº 8</t>
  </si>
  <si>
    <t xml:space="preserve">  Nº 9</t>
  </si>
  <si>
    <t>Gráfico</t>
  </si>
  <si>
    <t>Cuadros</t>
  </si>
  <si>
    <t>Producción (toneladas)</t>
  </si>
  <si>
    <t>Rendimiento (quintales/hectárea)</t>
  </si>
  <si>
    <t>Superficie (hectáreas)</t>
  </si>
  <si>
    <t>(millones de toneladas)</t>
  </si>
  <si>
    <t>Mes de la proyección</t>
  </si>
  <si>
    <t>Variación  anual</t>
  </si>
  <si>
    <t xml:space="preserve"> (%)</t>
  </si>
  <si>
    <t>Cuadro Nº 6</t>
  </si>
  <si>
    <t>Cuadro Nº 10</t>
  </si>
  <si>
    <t xml:space="preserve">  Nº 10</t>
  </si>
  <si>
    <t xml:space="preserve">  Nº 11</t>
  </si>
  <si>
    <t>Publicación de la Oficina de Estudios y Políticas Agrarias (Odepa)</t>
  </si>
  <si>
    <t>del Ministerio de Agricultura, Gobierno de Chile</t>
  </si>
  <si>
    <t>Se puede reproducir total o parcialmente citando la fuente</t>
  </si>
  <si>
    <t>Otras</t>
  </si>
  <si>
    <t>Cuadro Nº 4</t>
  </si>
  <si>
    <t xml:space="preserve">  Nº 4</t>
  </si>
  <si>
    <t>Enero</t>
  </si>
  <si>
    <t>Febrero</t>
  </si>
  <si>
    <t>Marzo</t>
  </si>
  <si>
    <t>Junio</t>
  </si>
  <si>
    <t>Julio</t>
  </si>
  <si>
    <t>Agosto</t>
  </si>
  <si>
    <t>Septiembre</t>
  </si>
  <si>
    <t>Octubre</t>
  </si>
  <si>
    <t>Noviembre</t>
  </si>
  <si>
    <t>Diciembre</t>
  </si>
  <si>
    <t>Abril</t>
  </si>
  <si>
    <t>Mayo</t>
  </si>
  <si>
    <t>Otros</t>
  </si>
  <si>
    <t xml:space="preserve">  Nº 12</t>
  </si>
  <si>
    <t>Teléfono :(56- 2) 23973000</t>
  </si>
  <si>
    <t>Fax :(56- 2) 23973111</t>
  </si>
  <si>
    <t>2011/12</t>
  </si>
  <si>
    <t>Total</t>
  </si>
  <si>
    <t>2012/13</t>
  </si>
  <si>
    <t>2008/09</t>
  </si>
  <si>
    <t>2009/10</t>
  </si>
  <si>
    <t>2010/11</t>
  </si>
  <si>
    <t>2013/14</t>
  </si>
  <si>
    <t>Ucrania</t>
  </si>
  <si>
    <t>Mundo</t>
  </si>
  <si>
    <t>Insumos</t>
  </si>
  <si>
    <t>Margen neto por hectárea</t>
  </si>
  <si>
    <t>Cuadro Nº 7</t>
  </si>
  <si>
    <t>Cuadro Nº 8</t>
  </si>
  <si>
    <t>Cuadro Nº 11</t>
  </si>
  <si>
    <t>Cuadro Nº 12</t>
  </si>
  <si>
    <t>Cuadro Nº 13</t>
  </si>
  <si>
    <t>Cuadro Nº 14</t>
  </si>
  <si>
    <t>Cuadro Nº 15</t>
  </si>
  <si>
    <t xml:space="preserve">  Nº 13</t>
  </si>
  <si>
    <t xml:space="preserve">  Nº 14</t>
  </si>
  <si>
    <t>Chile.  Precios promedio nacionales informados por la industria</t>
  </si>
  <si>
    <t>Balance mundial de oferta y demanda de trigo</t>
  </si>
  <si>
    <t>Chile. Superficie, producción y rendimiento nacional de trigo (Coquimbo a Los Lagos)</t>
  </si>
  <si>
    <t>Australia</t>
  </si>
  <si>
    <t>Unión Europea</t>
  </si>
  <si>
    <t>Rusia</t>
  </si>
  <si>
    <t>EE.UU.</t>
  </si>
  <si>
    <t>Exportación</t>
  </si>
  <si>
    <t>Canadá</t>
  </si>
  <si>
    <t>Suave</t>
  </si>
  <si>
    <t>Intermedio</t>
  </si>
  <si>
    <t>Fuerte</t>
  </si>
  <si>
    <t>Trigo</t>
  </si>
  <si>
    <t>Mes</t>
  </si>
  <si>
    <t>Mano de obra</t>
  </si>
  <si>
    <t>Maquinaria</t>
  </si>
  <si>
    <t>Total costos</t>
  </si>
  <si>
    <t>CAI SRW Golfo</t>
  </si>
  <si>
    <t>Costo importación CIF trigo SRW</t>
  </si>
  <si>
    <t>Chile. Trigo - Costos por hectárea según rendimiento esperado ($/ha)</t>
  </si>
  <si>
    <t>Chile. Precios promedio informados por la industria, por regiones</t>
  </si>
  <si>
    <t>INTRODUCCIÓN</t>
  </si>
  <si>
    <t>Chile. Superficie, producción y rendimiento regional de trigo panadero (Coquimbo a Los Lagos)</t>
  </si>
  <si>
    <t>Variación</t>
  </si>
  <si>
    <t>Superficie (miles de hectáreas)</t>
  </si>
  <si>
    <t>2014/15</t>
  </si>
  <si>
    <t>Producción (miles de toneladas)</t>
  </si>
  <si>
    <t>Exportaciones</t>
  </si>
  <si>
    <t>Canadian WRS</t>
  </si>
  <si>
    <t>Productos</t>
  </si>
  <si>
    <t>Año y Mes</t>
  </si>
  <si>
    <t>Harina</t>
  </si>
  <si>
    <t>Otros*</t>
  </si>
  <si>
    <t>Primera</t>
  </si>
  <si>
    <t>Especial</t>
  </si>
  <si>
    <t>Otra</t>
  </si>
  <si>
    <t>Harinilla</t>
  </si>
  <si>
    <t>Afrecho</t>
  </si>
  <si>
    <t>Afrechillo</t>
  </si>
  <si>
    <t>Chile. Molienda de trigo blanco y candeal por región</t>
  </si>
  <si>
    <t>Fuente: elaborado por Odepa con información del Servicio Nacional de Aduanas.</t>
  </si>
  <si>
    <t>Importaciones</t>
  </si>
  <si>
    <t>Balance de oferta y demanda de trigo por país de origen</t>
  </si>
  <si>
    <t>Kazajistán</t>
  </si>
  <si>
    <t>China</t>
  </si>
  <si>
    <t>Existencias iniciales</t>
  </si>
  <si>
    <t xml:space="preserve">Existencias finales </t>
  </si>
  <si>
    <t>Existencias finales</t>
  </si>
  <si>
    <t>Relación existencias finales/consumo</t>
  </si>
  <si>
    <t xml:space="preserve">Chile. Molienda de trigo blanco y candeal por producto y subproductos </t>
  </si>
  <si>
    <t>2015/2016</t>
  </si>
  <si>
    <t>2014/2015</t>
  </si>
  <si>
    <t xml:space="preserve">($ / kilo nominal CIF)   </t>
  </si>
  <si>
    <t xml:space="preserve">Febrero </t>
  </si>
  <si>
    <t xml:space="preserve">Ingreso por hectárea </t>
  </si>
  <si>
    <t>Sémola</t>
  </si>
  <si>
    <t>Semolín</t>
  </si>
  <si>
    <t xml:space="preserve">2014/15 </t>
  </si>
  <si>
    <t>CAI trigo panadero Argentina</t>
  </si>
  <si>
    <t>Región del Maule</t>
  </si>
  <si>
    <t>Región del Bío Bío</t>
  </si>
  <si>
    <t>Región de la Araucanía</t>
  </si>
  <si>
    <t>Precio promedio trigo intermedio RM</t>
  </si>
  <si>
    <t>Trigo Pan Argentino</t>
  </si>
  <si>
    <t>Costo importación CIF Trigo Pan Argentino</t>
  </si>
  <si>
    <t>Trigo SRW n° 2, FOB Golfo, EE.UU.</t>
  </si>
  <si>
    <t xml:space="preserve">Proyecciones de la relación entre producción y demanda mundial de trigo 
</t>
  </si>
  <si>
    <t xml:space="preserve">Relación entre producción y demanda mundial de trigo 
</t>
  </si>
  <si>
    <t xml:space="preserve">Evolución de la superficie sembrada (miles de ha), producción (miles de toneladas) y rendimiento (qqm/ha) nacional de trigo
</t>
  </si>
  <si>
    <t xml:space="preserve">Evolución de los precios en los mercados de Estados Unidos, Argentina y Chile
</t>
  </si>
  <si>
    <t xml:space="preserve">Precios promedio nacionales informados por la industria por tipo de trigo </t>
  </si>
  <si>
    <t xml:space="preserve">Chile. Costo promedio ponderado de las importaciones de trigo </t>
  </si>
  <si>
    <t xml:space="preserve">Participación por tipo en las importaciones de trigo panadero  </t>
  </si>
  <si>
    <t xml:space="preserve">Participación por país de origen en las importaciones de trigo panadero </t>
  </si>
  <si>
    <t>Chile. Evolución mensual de las importaciones de trigo panadero y candeal</t>
  </si>
  <si>
    <t xml:space="preserve">Evolución de los precios del trigo HRW en el mercado de futuros de Kansas </t>
  </si>
  <si>
    <t>2015/16</t>
  </si>
  <si>
    <t xml:space="preserve">Diciembre </t>
  </si>
  <si>
    <t>Año</t>
  </si>
  <si>
    <t>(3) Representa el precio de venta mínimo para cubrir los costos totales de producción con ese rendimiento y calidad.</t>
  </si>
  <si>
    <r>
      <t xml:space="preserve">Otros costos </t>
    </r>
    <r>
      <rPr>
        <vertAlign val="superscript"/>
        <sz val="10"/>
        <rFont val="Arial"/>
        <family val="2"/>
      </rPr>
      <t>1</t>
    </r>
  </si>
  <si>
    <t xml:space="preserve">Año/Mes </t>
  </si>
  <si>
    <t>Item</t>
  </si>
  <si>
    <t>Rdto qqm/ha</t>
  </si>
  <si>
    <t>(toneladas)</t>
  </si>
  <si>
    <r>
      <t xml:space="preserve">Fuente: elaborado por Odepa con información de </t>
    </r>
    <r>
      <rPr>
        <i/>
        <sz val="9"/>
        <rFont val="Arial"/>
        <family val="2"/>
      </rPr>
      <t>WASDE, USDA</t>
    </r>
    <r>
      <rPr>
        <sz val="9"/>
        <rFont val="Arial"/>
        <family val="2"/>
      </rPr>
      <t>.</t>
    </r>
  </si>
  <si>
    <r>
      <t xml:space="preserve">Fuente: elaborado por Odepa con información de </t>
    </r>
    <r>
      <rPr>
        <i/>
        <sz val="9"/>
        <rFont val="Arial"/>
        <family val="2"/>
      </rPr>
      <t>WASDE, USDA.</t>
    </r>
  </si>
  <si>
    <t xml:space="preserve">Fuente: elaboración propia sobre la base de estructuras de costos construidas para Odepa por Fundación Chile. </t>
  </si>
  <si>
    <t>Fuente: elaborado por Odepa con información de Cotrisa.</t>
  </si>
  <si>
    <t>Subproductos</t>
  </si>
  <si>
    <t>Valparaíso</t>
  </si>
  <si>
    <t>RM</t>
  </si>
  <si>
    <t>O´Higgins</t>
  </si>
  <si>
    <t>Maule</t>
  </si>
  <si>
    <t>Bío Bío</t>
  </si>
  <si>
    <t>La Araucanía</t>
  </si>
  <si>
    <t>Los Rios- Los Lagos</t>
  </si>
  <si>
    <t>(porcentaje)</t>
  </si>
  <si>
    <t xml:space="preserve">Fuente: elaborado por Odepa con información del INE.                               </t>
  </si>
  <si>
    <r>
      <t xml:space="preserve">Precio de equilibrio </t>
    </r>
    <r>
      <rPr>
        <vertAlign val="superscript"/>
        <sz val="10"/>
        <rFont val="Arial"/>
        <family val="2"/>
      </rPr>
      <t>3</t>
    </r>
  </si>
  <si>
    <t xml:space="preserve">Fuente: INE. </t>
  </si>
  <si>
    <t>Balance mundial de oferta y demanda de maíz</t>
  </si>
  <si>
    <t>Balance de oferta y demanda de maíz por país de origen</t>
  </si>
  <si>
    <t>Chile. Superficie, producción y rendimiento nacional de maíz para consumo (Coquimbo a Los Lagos)</t>
  </si>
  <si>
    <t>Chile. Superficie regional de maíz (Coquimbo a Los Lagos). Incluye semilleros de maíz</t>
  </si>
  <si>
    <t>Chile. Superficie, producción y rendimiento regional de maíz (Coquimbo a Los Lagos). Sin semilleros de maíz</t>
  </si>
  <si>
    <t>Chile. Maíz - Costos por hectárea según rendimiento esperado ($/ha)</t>
  </si>
  <si>
    <t>Gráficos</t>
  </si>
  <si>
    <t xml:space="preserve">Chile. Evolución de la superficie sembrada, producción nacional de maíz para consumo  y rendimiento 
</t>
  </si>
  <si>
    <t xml:space="preserve">Chile. Participación por país de origen en las importaciones de maíz  </t>
  </si>
  <si>
    <t>Evolución de los precios del maíz y los costos alternativos de importaciones en los mercados de Argentina, Estados Unidos y Chile</t>
  </si>
  <si>
    <t xml:space="preserve">Evolución de los precios del maíz en el mercado de futuros de Chicago
</t>
  </si>
  <si>
    <r>
      <rPr>
        <b/>
        <i/>
        <sz val="10"/>
        <rFont val="Arial"/>
        <family val="2"/>
      </rPr>
      <t>Stock</t>
    </r>
    <r>
      <rPr>
        <b/>
        <sz val="10"/>
        <rFont val="Arial"/>
        <family val="2"/>
      </rPr>
      <t xml:space="preserve"> inicial</t>
    </r>
  </si>
  <si>
    <r>
      <rPr>
        <b/>
        <i/>
        <sz val="10"/>
        <rFont val="Arial"/>
        <family val="2"/>
      </rPr>
      <t>Stock</t>
    </r>
    <r>
      <rPr>
        <b/>
        <sz val="10"/>
        <rFont val="Arial"/>
        <family val="2"/>
      </rPr>
      <t xml:space="preserve"> final </t>
    </r>
  </si>
  <si>
    <t>Relación stock final/consumo</t>
  </si>
  <si>
    <t>2011/2012</t>
  </si>
  <si>
    <t>2012/2013</t>
  </si>
  <si>
    <t>Brasil</t>
  </si>
  <si>
    <t>Paraguay</t>
  </si>
  <si>
    <t>Rendimiento 
(qqm/ha)</t>
  </si>
  <si>
    <t>Chile. Superficie regional de maíz (Coquimbo a Los Lagos)
Incluye semilleros de maíz</t>
  </si>
  <si>
    <t>Coquimbo</t>
  </si>
  <si>
    <t>Metropolitana</t>
  </si>
  <si>
    <t>O'Higgins</t>
  </si>
  <si>
    <t>Chile. Superficie, producción y rendimiento regional de maíz (Coquimbo a La Araucanía)
Sin semilleros de maíz</t>
  </si>
  <si>
    <r>
      <t>Chile. Maíz - Costos por hectárea según rendimiento esperado ($/ha)</t>
    </r>
    <r>
      <rPr>
        <b/>
        <vertAlign val="superscript"/>
        <sz val="10"/>
        <rFont val="Arial"/>
        <family val="2"/>
      </rPr>
      <t xml:space="preserve"> 1</t>
    </r>
  </si>
  <si>
    <t>Rendimiento quintales / hectárea</t>
  </si>
  <si>
    <r>
      <t xml:space="preserve">Precio $/qqm </t>
    </r>
    <r>
      <rPr>
        <vertAlign val="superscript"/>
        <sz val="10"/>
        <rFont val="Arial"/>
        <family val="2"/>
      </rPr>
      <t>2</t>
    </r>
  </si>
  <si>
    <t>Monto $/ha</t>
  </si>
  <si>
    <r>
      <t xml:space="preserve">Otros costos </t>
    </r>
    <r>
      <rPr>
        <vertAlign val="superscript"/>
        <sz val="10"/>
        <rFont val="Arial"/>
        <family val="2"/>
      </rPr>
      <t>3</t>
    </r>
  </si>
  <si>
    <t>Ingreso por hectárea</t>
  </si>
  <si>
    <r>
      <t xml:space="preserve">Análisis de sensibilidad </t>
    </r>
    <r>
      <rPr>
        <vertAlign val="superscript"/>
        <sz val="10"/>
        <rFont val="Arial"/>
        <family val="2"/>
      </rPr>
      <t>4</t>
    </r>
  </si>
  <si>
    <t>Margen neto ($/ha)</t>
  </si>
  <si>
    <r>
      <t xml:space="preserve">                                       Rendimiento (qqm/ha)
Precio ($/qqm) </t>
    </r>
    <r>
      <rPr>
        <vertAlign val="superscript"/>
        <sz val="9"/>
        <rFont val="Arial"/>
        <family val="2"/>
      </rPr>
      <t>2</t>
    </r>
  </si>
  <si>
    <r>
      <t xml:space="preserve">Punto de equilibrio </t>
    </r>
    <r>
      <rPr>
        <vertAlign val="superscript"/>
        <sz val="10"/>
        <rFont val="Arial"/>
        <family val="2"/>
      </rPr>
      <t>5</t>
    </r>
  </si>
  <si>
    <t>(1) La ficha completa se encuentra publicada en el sitio de internet de Odepa http://www.odepa.cl/</t>
  </si>
  <si>
    <t xml:space="preserve">(3) Incluye imprevistos, costo financiero, costo de oportunidad de la tierra (arriendo), administración, impuestos y contribuciones. </t>
  </si>
  <si>
    <t>(4)  El cuadro de sensibilidad considera un escenario con un precio y un rendimiento 10% superior e inferior a los valores considerados en los parámetros generales.</t>
  </si>
  <si>
    <t>(5) Representa el precio de venta mínimo para cubrir los costos totales de producción.</t>
  </si>
  <si>
    <t>Toneladas</t>
  </si>
  <si>
    <t>Variación  anual (%)</t>
  </si>
  <si>
    <t>Chile. Volumen de Importaciones de maíz</t>
  </si>
  <si>
    <t xml:space="preserve">Año </t>
  </si>
  <si>
    <t>Meses</t>
  </si>
  <si>
    <t>Estados Unidos</t>
  </si>
  <si>
    <t>Participación año</t>
  </si>
  <si>
    <t xml:space="preserve">        Septiembre 2015</t>
  </si>
  <si>
    <t>Chile. Volumen de Importaciones de maíz y productos sustitutos</t>
  </si>
  <si>
    <t>Código aduanas</t>
  </si>
  <si>
    <t>10059000 10059020 10059090</t>
  </si>
  <si>
    <t>10070090 10079010 10079090</t>
  </si>
  <si>
    <t>23099060 23099080</t>
  </si>
  <si>
    <t>Maíz grano</t>
  </si>
  <si>
    <t>Maíz partido</t>
  </si>
  <si>
    <t>Sorgo</t>
  </si>
  <si>
    <t>Preparaciones que contienen maíz</t>
  </si>
  <si>
    <t xml:space="preserve">(USD / tonelada CIF)   </t>
  </si>
  <si>
    <t>$/qqm</t>
  </si>
  <si>
    <t xml:space="preserve">$/kilo </t>
  </si>
  <si>
    <t>VII Región del Maule</t>
  </si>
  <si>
    <t>(precios nominales expresados en $/ton )</t>
  </si>
  <si>
    <t>Maíz amarillo, FOB puerto argentino</t>
  </si>
  <si>
    <t>Maíz yellow N°2, FOB Golfo, EE.UU.</t>
  </si>
  <si>
    <t>Precio maíz nacional</t>
  </si>
  <si>
    <t>Costo de importación desde Argentina (Odepa)</t>
  </si>
  <si>
    <t>Costo de importación desde EE.UU. (Odepa)</t>
  </si>
  <si>
    <t>Balance mundial de oferta y demanda de arroz</t>
  </si>
  <si>
    <t>Balance de los principales países exportadores</t>
  </si>
  <si>
    <t xml:space="preserve">Chile. Superficie, producción y rendimiento nacional de arroz </t>
  </si>
  <si>
    <t>Chile. Superficie, producción y rendimiento regional de arroz. Incluye semilleros de arroz</t>
  </si>
  <si>
    <t>Chile. Arroz - Costos por hectárea según rendimiento esperado ($/ha)</t>
  </si>
  <si>
    <t>Chile. Evolución mensual de las importaciones de arroz elaborado(toneladas)</t>
  </si>
  <si>
    <t>Chile. Importaciones de arroz por principales países de origen (toneladas)</t>
  </si>
  <si>
    <t>Chile. Importaciones de arroz por tipo (volumen)</t>
  </si>
  <si>
    <t>Chile. Importaciones de arroz por tipo (costo)</t>
  </si>
  <si>
    <t xml:space="preserve">Evolución de los precios en los mercados de Tailandia, Vietnam y Chile </t>
  </si>
  <si>
    <t>Chile. Evolución de los precios a consumidor del arroz grado 2 en supermercados en la Región Metropolitana</t>
  </si>
  <si>
    <t xml:space="preserve">Proyecciones de la relación entre producción y demanda mundial de arroz 
</t>
  </si>
  <si>
    <t xml:space="preserve">Relación entre producción y demanda mundial de arroz  
</t>
  </si>
  <si>
    <t>Evolución de la superficie sembrada (miles de hectáreas), la producción nacional de arroz (miles de toneladas) y el rendimiento (qqm/ha)</t>
  </si>
  <si>
    <t xml:space="preserve">Chile. Evolución mensual de las importaciones de arroz elaborado 
</t>
  </si>
  <si>
    <t xml:space="preserve">Participación por país de origen en las importaciones de arroz
</t>
  </si>
  <si>
    <t xml:space="preserve">Chile. Importaciones de arroz por tipo 
</t>
  </si>
  <si>
    <t xml:space="preserve">Costo promedio ponderado de las importaciones de arroz por tipo
</t>
  </si>
  <si>
    <t xml:space="preserve">Evolución mensual del precio interno del arroz
</t>
  </si>
  <si>
    <t xml:space="preserve"> Evolución de los precios en los mercados de Tailandia, Vietnam y Chile
</t>
  </si>
  <si>
    <t xml:space="preserve">Evolución de los precios del arroz con cáscara en el mercado de futuros de Chicago 
</t>
  </si>
  <si>
    <t xml:space="preserve">Evolución de los precios a consumidor del arroz grado 2 en supermercados en la Región Metropolitana
</t>
  </si>
  <si>
    <t>March 2016</t>
  </si>
  <si>
    <t xml:space="preserve"> WASDE - 551 - 25</t>
  </si>
  <si>
    <t>World Rice Supply and Use  (Milled Basis)  1/  (Cont'd.)</t>
  </si>
  <si>
    <t>(Million Metric Tons)</t>
  </si>
  <si>
    <t>2015/16 Proj.</t>
  </si>
  <si>
    <t>Beginning
Stocks</t>
  </si>
  <si>
    <t>Production</t>
  </si>
  <si>
    <t>Imports</t>
  </si>
  <si>
    <t>Total /2
Domestic</t>
  </si>
  <si>
    <t>Exports</t>
  </si>
  <si>
    <t>Ending
Stocks</t>
  </si>
  <si>
    <t>World  3/</t>
  </si>
  <si>
    <t>Feb</t>
  </si>
  <si>
    <t>Mar</t>
  </si>
  <si>
    <t>United States</t>
  </si>
  <si>
    <t>Total Foreign</t>
  </si>
  <si>
    <t xml:space="preserve">        India</t>
  </si>
  <si>
    <t xml:space="preserve">        Pakistan</t>
  </si>
  <si>
    <t xml:space="preserve">        Thailand</t>
  </si>
  <si>
    <t xml:space="preserve">        Vietnam</t>
  </si>
  <si>
    <t xml:space="preserve">    Major Importers  5/</t>
  </si>
  <si>
    <t xml:space="preserve">        Brazil</t>
  </si>
  <si>
    <t xml:space="preserve">        European Union  6/</t>
  </si>
  <si>
    <t xml:space="preserve">        Indonesia</t>
  </si>
  <si>
    <t xml:space="preserve">        Nigeria</t>
  </si>
  <si>
    <t xml:space="preserve">        Philippines</t>
  </si>
  <si>
    <t xml:space="preserve">        Sel. Mideast  7/</t>
  </si>
  <si>
    <t xml:space="preserve">    Selected Other</t>
  </si>
  <si>
    <t xml:space="preserve">        Burma</t>
  </si>
  <si>
    <t xml:space="preserve">        C. Amer &amp; Carib  8/</t>
  </si>
  <si>
    <t xml:space="preserve">        China</t>
  </si>
  <si>
    <t xml:space="preserve">        Egypt</t>
  </si>
  <si>
    <t xml:space="preserve">        Japan</t>
  </si>
  <si>
    <t xml:space="preserve">        Mexico</t>
  </si>
  <si>
    <t xml:space="preserve">        South Korea</t>
  </si>
  <si>
    <t>Birmania (Myanmar)</t>
  </si>
  <si>
    <t>India</t>
  </si>
  <si>
    <t>Pakistán</t>
  </si>
  <si>
    <t>Tailandia</t>
  </si>
  <si>
    <t>Uruguay</t>
  </si>
  <si>
    <t>Vietnam</t>
  </si>
  <si>
    <t>Rendimiento (qqm/ha)</t>
  </si>
  <si>
    <t>Ítem</t>
  </si>
  <si>
    <t>Importación total (elaborado)</t>
  </si>
  <si>
    <t>Exportación total</t>
  </si>
  <si>
    <t>Chile. Importaciones de arroz por tipo</t>
  </si>
  <si>
    <t>Volumen (toneladas)</t>
  </si>
  <si>
    <t>10061000
10061090</t>
  </si>
  <si>
    <t>10062000</t>
  </si>
  <si>
    <t>10063010</t>
  </si>
  <si>
    <t>10063020</t>
  </si>
  <si>
    <t>10063090</t>
  </si>
  <si>
    <t>1006310
10063020
10063090</t>
  </si>
  <si>
    <t>10064000</t>
  </si>
  <si>
    <t>Arroz paddy</t>
  </si>
  <si>
    <t>Arroz  descascarillado</t>
  </si>
  <si>
    <t>Arroz semi o blanqueado, grano partido &lt; que 5% en peso</t>
  </si>
  <si>
    <r>
      <t xml:space="preserve">Arroz semi o blanqueado, grano partido </t>
    </r>
    <r>
      <rPr>
        <b/>
        <sz val="10"/>
        <rFont val="Calibri"/>
        <family val="2"/>
      </rPr>
      <t xml:space="preserve">&gt; </t>
    </r>
    <r>
      <rPr>
        <b/>
        <sz val="10"/>
        <rFont val="Arial"/>
        <family val="2"/>
      </rPr>
      <t>que 5% pero &lt; que 15% en peso</t>
    </r>
  </si>
  <si>
    <t>Arroz semi o blanqueado, grano partido &gt; que 15% en peso</t>
  </si>
  <si>
    <t>Arroz semi o blanqueado (total)</t>
  </si>
  <si>
    <t>Arroz partido</t>
  </si>
  <si>
    <t>Arroz semi o blanqueado, grano partido &gt; que 5% pero &lt; que 15% en peso</t>
  </si>
  <si>
    <r>
      <t xml:space="preserve">$ nominales/tonelada de arroz </t>
    </r>
    <r>
      <rPr>
        <b/>
        <i/>
        <sz val="10"/>
        <rFont val="Arial"/>
        <family val="2"/>
      </rPr>
      <t>paddy</t>
    </r>
  </si>
  <si>
    <t>Chile. Precios promedio de arroz paddy informados por la industria, por regiones</t>
  </si>
  <si>
    <t>$ nominales/kilo</t>
  </si>
  <si>
    <t>(precios mensuales expresados en USD/ton)</t>
  </si>
  <si>
    <t>Arroz elaborado 10% grano partido, FOB Bangkok, Tailandia</t>
  </si>
  <si>
    <t>Arroz elaborado 15 % grano partido, FOB Bangkok, Tailandia</t>
  </si>
  <si>
    <t>Arroz elaborado 5% grano partido, FOB Bangkok, Tailandia</t>
  </si>
  <si>
    <r>
      <t xml:space="preserve">Precio promedio nacional </t>
    </r>
    <r>
      <rPr>
        <b/>
        <i/>
        <sz val="9"/>
        <rFont val="Arial"/>
        <family val="2"/>
      </rPr>
      <t>paddy</t>
    </r>
  </si>
  <si>
    <t>Costo importación real</t>
  </si>
  <si>
    <t xml:space="preserve">Mes/Año </t>
  </si>
  <si>
    <t>Precio mínimo arroz grano ancho</t>
  </si>
  <si>
    <t>Precio mínimo arroz grano delgado</t>
  </si>
  <si>
    <t>Precio máximo arroz grano ancho</t>
  </si>
  <si>
    <t>Precio máximo arroz grano delgado</t>
  </si>
  <si>
    <t>Precio promedio arroz grano ancho</t>
  </si>
  <si>
    <t>Precio promedio arroz grano delgado</t>
  </si>
  <si>
    <t>Cuadro N° 15</t>
  </si>
  <si>
    <t xml:space="preserve">  N° 15</t>
  </si>
  <si>
    <t/>
  </si>
  <si>
    <t xml:space="preserve">Chile.  Precios promedio nacionales informados por la industria </t>
  </si>
  <si>
    <t xml:space="preserve">Cuadro Nº 3 </t>
  </si>
  <si>
    <t xml:space="preserve"> Fuente: elaborado por Odepa con información estimada del INE y Servicio Nacional de Aduanas.</t>
  </si>
  <si>
    <r>
      <t xml:space="preserve">Fuente: elaborado por Odepa con información de </t>
    </r>
    <r>
      <rPr>
        <i/>
        <sz val="9"/>
        <rFont val="Arial"/>
        <family val="2"/>
      </rPr>
      <t>WASDE.</t>
    </r>
  </si>
  <si>
    <r>
      <t xml:space="preserve">Fuente: elaborado por Odepa con información de </t>
    </r>
    <r>
      <rPr>
        <i/>
        <sz val="9"/>
        <rFont val="Arial"/>
        <family val="2"/>
      </rPr>
      <t>Wasde, USDA.</t>
    </r>
  </si>
  <si>
    <r>
      <rPr>
        <sz val="9"/>
        <rFont val="Arial"/>
        <family val="2"/>
      </rPr>
      <t>Fuente:</t>
    </r>
    <r>
      <rPr>
        <i/>
        <sz val="9"/>
        <rFont val="Arial"/>
        <family val="2"/>
      </rPr>
      <t xml:space="preserve"> </t>
    </r>
    <r>
      <rPr>
        <sz val="9"/>
        <rFont val="Arial"/>
        <family val="2"/>
      </rPr>
      <t>elaborado por Odepa.</t>
    </r>
  </si>
  <si>
    <t>Boletín de Cereales</t>
  </si>
  <si>
    <t>TABLA DE CONTENIDO TRIGO</t>
  </si>
  <si>
    <t>TABLA DE CONTENIDO MAÍZ</t>
  </si>
  <si>
    <t>TABLA DE CONTENIDO ARROZ</t>
  </si>
  <si>
    <t xml:space="preserve">2015/16 </t>
  </si>
  <si>
    <t>Fecha</t>
  </si>
  <si>
    <t>Temporada / Año</t>
  </si>
  <si>
    <t>2016/17</t>
  </si>
  <si>
    <t>Andrea García L.</t>
  </si>
  <si>
    <t>Los Ríos</t>
  </si>
  <si>
    <t>Los Lagos</t>
  </si>
  <si>
    <t>Glosas arancelarias</t>
  </si>
  <si>
    <t>Tipo de trigo</t>
  </si>
  <si>
    <t>10019941 
(Pan Argentino)</t>
  </si>
  <si>
    <t>10019942 
(Pan Argentino)</t>
  </si>
  <si>
    <t>10019949 
(Los demás Trigo Pan Argentino)
10019999 
(Los demás trigos y morcajo)</t>
  </si>
  <si>
    <t>N°9</t>
  </si>
  <si>
    <t>N°10</t>
  </si>
  <si>
    <t>N°11</t>
  </si>
  <si>
    <t>N°12</t>
  </si>
  <si>
    <t>Chile. Evolución mensual de las importaciones de trigo</t>
  </si>
  <si>
    <t>Chile. Importaciones de trigo panadero por principales países de origen</t>
  </si>
  <si>
    <t>Chile. Importaciones de trigo panadero por tipo, desde Argentina</t>
  </si>
  <si>
    <t>N°13</t>
  </si>
  <si>
    <t>N°14</t>
  </si>
  <si>
    <t>Chile. Costo promedio ponderado de las importaciones efectuadas de trigo por tipo</t>
  </si>
  <si>
    <t>Chile. Costo promedio ponderado de las importaciones de trigo panadero por tipo, desde Argentina</t>
  </si>
  <si>
    <t>Cuadro Nº 16</t>
  </si>
  <si>
    <t>N°15</t>
  </si>
  <si>
    <t>Cuadro Nº 17</t>
  </si>
  <si>
    <t xml:space="preserve">(USD/ tonelada CIF)   </t>
  </si>
  <si>
    <t>Cuadro N° 18</t>
  </si>
  <si>
    <t>Cuadro N° 19</t>
  </si>
  <si>
    <t>Chile. Volumen de importaciones de maíz por principales países de origen</t>
  </si>
  <si>
    <t>Chile. Costo promedio ponderado de las importaciones de maíz y sus sutitutos</t>
  </si>
  <si>
    <t>Melipilla</t>
  </si>
  <si>
    <t xml:space="preserve">Fuente: elaborado por Odepa con antecedentes de Cotrisa, bolsas y Reuters. </t>
  </si>
  <si>
    <t>Producción y demanda mundial de maíz</t>
  </si>
  <si>
    <t>Variación 12 meses precio trigo, harina y pan</t>
  </si>
  <si>
    <t>Chile. Precios promedio nacionales informados por la industria</t>
  </si>
  <si>
    <t>Evolución de los precios en los mercados de Argentina, Estados Unidos y Chile</t>
  </si>
  <si>
    <t>Chile. Evolución mensual de las importaciones de maíz</t>
  </si>
  <si>
    <t>Chile.  Evolución del precio promedio nacional informado por la industria</t>
  </si>
  <si>
    <t>CEREALES: TRIGO</t>
  </si>
  <si>
    <t>CEREALES: MAÍZ</t>
  </si>
  <si>
    <t>CEREALES: ARROZ</t>
  </si>
  <si>
    <t>10063010
10063020
10063090</t>
  </si>
  <si>
    <t>Costo de importación CAI (Odepa)*</t>
  </si>
  <si>
    <t xml:space="preserve">Fuente: elaborado por Odepa con antecedentes de Cotrisa, bolsas, Banco Central y Reuters.                                        </t>
  </si>
  <si>
    <t xml:space="preserve">Fuente: elaborado por Odepa con información estimada del INE y Servicio Nacional de Aduanas. </t>
  </si>
  <si>
    <t>Costo promedio ponderado de las importaciones efectuadas *</t>
  </si>
  <si>
    <t xml:space="preserve">
</t>
  </si>
  <si>
    <t>Superficie 
(miles de hectáreas)</t>
  </si>
  <si>
    <t>Producción 
(miles de toneladas)</t>
  </si>
  <si>
    <t>Nº 7</t>
  </si>
  <si>
    <t>Nº 8</t>
  </si>
  <si>
    <t>Nº 1</t>
  </si>
  <si>
    <t>Nº 5</t>
  </si>
  <si>
    <t>Nº 6</t>
  </si>
  <si>
    <t>Nº 16</t>
  </si>
  <si>
    <t>Nº 17</t>
  </si>
  <si>
    <t>Nº 18</t>
  </si>
  <si>
    <t>Nº 2</t>
  </si>
  <si>
    <t>Nº 3</t>
  </si>
  <si>
    <t>Nº 4</t>
  </si>
  <si>
    <t xml:space="preserve">Fuente: elaborado por Odepa con información del Servicio Nacional de Aduanas.   </t>
  </si>
  <si>
    <t xml:space="preserve">Fuente: elaborado por Odepa con información del Servicio Nacional de Aduanas. </t>
  </si>
  <si>
    <t>Chile. Evolución mensual de las importaciones de arroz elaborado (toneladas)</t>
  </si>
  <si>
    <t>Participación</t>
  </si>
  <si>
    <t>Participación (%)</t>
  </si>
  <si>
    <r>
      <t>Chile. Trigo panadero - Costos por hectárea según rendimiento esperado ($/ha)</t>
    </r>
    <r>
      <rPr>
        <b/>
        <vertAlign val="superscript"/>
        <sz val="10"/>
        <rFont val="Arial"/>
        <family val="2"/>
      </rPr>
      <t xml:space="preserve"> .</t>
    </r>
  </si>
  <si>
    <t>($ / kilo nominal)</t>
  </si>
  <si>
    <t>(precios mensuales nominales expresados en $ / kg)</t>
  </si>
  <si>
    <t>(Precios mensuales nominales con IVA en $ / kilo)</t>
  </si>
  <si>
    <t>2017</t>
  </si>
  <si>
    <t>Balance mundial de oferta y demanda de trigo por temporada</t>
  </si>
  <si>
    <t>Chile. Superficie, producción y rendimiento regional de trigo candeal (Valparaíso a La Araucanía)</t>
  </si>
  <si>
    <t>Chile. Precios promedio informados por la industria para trigo intermedio, por regiones</t>
  </si>
  <si>
    <t>Arroz: Balance de los principales países exportadores</t>
  </si>
  <si>
    <t>Chile. Superficie, producción y rendimiento nacional de arroz</t>
  </si>
  <si>
    <t>Chile. Importaciones de trigo panadero por tipo</t>
  </si>
  <si>
    <t>Chile. Costo promedio ponderado de las importaciones de trigo panadero por tipo</t>
  </si>
  <si>
    <t>Evolución de los precios en los mercados de Chile, Argentina y Estados Unidos</t>
  </si>
  <si>
    <t>Chile. Molienda de trigo blanco y candeal por producto y subproductos</t>
  </si>
  <si>
    <t>Nota:</t>
  </si>
  <si>
    <t>Chile.  Precios nominales promedio nacionales informados por la industria</t>
  </si>
  <si>
    <t>Costo importación real (convertido a paddy)</t>
  </si>
  <si>
    <t>Nota: Considera trigo nacional e importado.</t>
  </si>
  <si>
    <t>2017/2018</t>
  </si>
  <si>
    <t>Producción (rdto. ind. 50 -56%)</t>
  </si>
  <si>
    <t>Temporada</t>
  </si>
  <si>
    <t>10019993 (Los demás)
10019953 (Canadian)
10019913 (HRW)
10019943 
(Pan Argentino)
10019933 (SW)</t>
  </si>
  <si>
    <t xml:space="preserve">2016/17 </t>
  </si>
  <si>
    <t xml:space="preserve">2016/2017 </t>
  </si>
  <si>
    <t>Cereales: producción, precios y comercio exterior de trigo, maíz y arroz</t>
  </si>
  <si>
    <t>2017/18</t>
  </si>
  <si>
    <t>P: cifras provisionales</t>
  </si>
  <si>
    <t>Directora y representante legal</t>
  </si>
  <si>
    <t>María Emilia Undurraga Marimón</t>
  </si>
  <si>
    <t>(1) Costo financiero de los insumos e imprevistos. No incluye arriendo del predio ni su administración.</t>
  </si>
  <si>
    <r>
      <t>Región del L</t>
    </r>
    <r>
      <rPr>
        <b/>
        <sz val="10"/>
        <color indexed="10"/>
        <rFont val="Arial"/>
        <family val="2"/>
      </rPr>
      <t>.</t>
    </r>
    <r>
      <rPr>
        <b/>
        <sz val="10"/>
        <rFont val="Arial"/>
        <family val="2"/>
      </rPr>
      <t xml:space="preserve"> B</t>
    </r>
    <r>
      <rPr>
        <b/>
        <sz val="10"/>
        <color indexed="10"/>
        <rFont val="Arial"/>
        <family val="2"/>
      </rPr>
      <t>.</t>
    </r>
    <r>
      <rPr>
        <b/>
        <sz val="10"/>
        <rFont val="Arial"/>
        <family val="2"/>
      </rPr>
      <t xml:space="preserve"> O'Higgins</t>
    </r>
  </si>
  <si>
    <t>Chile. Superficie, producción y rendimiento nacional de trigo (panadero y candeal)</t>
  </si>
  <si>
    <t>Chile. Evolución mensual de las importaciones de trigo (panadero y candeal)</t>
  </si>
  <si>
    <t>Fuente: elaborado por Odepa con información del Servicio Nacional de Aduanas.
Nota: se excluye trigo destinado a uso forrajero.</t>
  </si>
  <si>
    <t>Chile. Superficie, producción y rendimiento nacional de maíz grano
(Coquimbo a Los Lagos)</t>
  </si>
  <si>
    <t>Chile. Volumen de importaciones de maíz grano</t>
  </si>
  <si>
    <t>Chile. Volumen de importaciones de maíz grano por principales países de origen</t>
  </si>
  <si>
    <t>Chile. Volumen de Importaciones de maíz grano y productos sustitutos</t>
  </si>
  <si>
    <t>Chile. Costo promedio ponderado de las importaciones de maíz grano y productos sustitutos</t>
  </si>
  <si>
    <t>Ñuble</t>
  </si>
  <si>
    <t xml:space="preserve">Evolución de los precios en los mercados de Tailandia y Chile </t>
  </si>
  <si>
    <t xml:space="preserve">(USD CIF/ tonelada)   </t>
  </si>
  <si>
    <t>2018</t>
  </si>
  <si>
    <r>
      <rPr>
        <sz val="9"/>
        <color indexed="8"/>
        <rFont val="Arial"/>
        <family val="2"/>
      </rPr>
      <t xml:space="preserve">Fuente: </t>
    </r>
    <r>
      <rPr>
        <sz val="9"/>
        <rFont val="Arial"/>
        <family val="2"/>
      </rPr>
      <t>elaborado por Odepa con información de</t>
    </r>
    <r>
      <rPr>
        <i/>
        <sz val="9"/>
        <rFont val="Arial"/>
        <family val="2"/>
      </rPr>
      <t xml:space="preserve"> WASDE, USDA. </t>
    </r>
    <r>
      <rPr>
        <sz val="9"/>
        <rFont val="Arial"/>
        <family val="2"/>
      </rPr>
      <t xml:space="preserve">                  </t>
    </r>
  </si>
  <si>
    <t>Fuente: elaborado por Odepa con información de WASDE, USDA.</t>
  </si>
  <si>
    <t>Chile. Producción, importación y disponibilidad aparente de trigo panadero y candeal</t>
  </si>
  <si>
    <t>Chile. Producción, importación y disponibilidad aparente de maíz grano</t>
  </si>
  <si>
    <t xml:space="preserve">Chile. Producción, importación y  disponibilidad aparente de maíz grano </t>
  </si>
  <si>
    <t>Chile. Producción, importación y disponibilidad aparente de arroz elaborado</t>
  </si>
  <si>
    <t xml:space="preserve">Producción, importación y disponibilidad aparente de arroz elaborado
</t>
  </si>
  <si>
    <t>Disponibilidad aparente</t>
  </si>
  <si>
    <t>2019/P</t>
  </si>
  <si>
    <t>2019</t>
  </si>
  <si>
    <t>2018/19</t>
  </si>
  <si>
    <t xml:space="preserve">Fuente: elaborado por Odepa con información del Instituto Nacional de Estadísticas (INE). 
</t>
  </si>
  <si>
    <t xml:space="preserve">Fuente: elaborado por Odepa con información de WASDE, USDA.           </t>
  </si>
  <si>
    <t>2018/2019</t>
  </si>
  <si>
    <t>* : Corresponde a otros productos y subproductos del proceso de la molienda.</t>
  </si>
  <si>
    <t>Años agrícolas 2017/18 a 2018/19</t>
  </si>
  <si>
    <t xml:space="preserve">
Fuente: elaborado por Odepa con información de Cotrisa.
</t>
  </si>
  <si>
    <t xml:space="preserve">
Fuente: elaborado por Odepa con antecedentes de Cotrisa, bolsas y Reuters.
</t>
  </si>
  <si>
    <t>Arroz. Costos de producción por hectárea según rendimiento esperado ($/ha)</t>
  </si>
  <si>
    <t xml:space="preserve">2017/18 </t>
  </si>
  <si>
    <t>Mundo sin China</t>
  </si>
  <si>
    <t xml:space="preserve"> Fuente: elaborado por Odepa con información del INE.  </t>
  </si>
  <si>
    <t>Variación anual 
%</t>
  </si>
  <si>
    <t>Fecha de publicación: Julio 2019 (Araucanía temp. 2019/2020)</t>
  </si>
  <si>
    <t>Región Araucanía</t>
  </si>
  <si>
    <t>Trigo invierno</t>
  </si>
  <si>
    <t>Trigo primavera</t>
  </si>
  <si>
    <t>Análisis de sensibilidad Trigo invierno (85 qqm/ha) Margen neto ($/ha)</t>
  </si>
  <si>
    <t>Fecha de publicación: julio 2019</t>
  </si>
  <si>
    <t>Ema Laval M.</t>
  </si>
  <si>
    <t>2019/20*</t>
  </si>
  <si>
    <t>Fuente: elaborado por Odepa con información de las Bolsas y Reuters.</t>
  </si>
  <si>
    <t>Regiones</t>
  </si>
  <si>
    <t>Stock Inicial</t>
  </si>
  <si>
    <t xml:space="preserve">Stock Final </t>
  </si>
  <si>
    <t>Nº 19</t>
  </si>
  <si>
    <t>Cuadro N° 20</t>
  </si>
  <si>
    <t>Chile. Stock harina blanca</t>
  </si>
  <si>
    <t>Fuente: INE</t>
  </si>
  <si>
    <t>Chile. Stock trigo sucio blanco</t>
  </si>
  <si>
    <t>Araucanía</t>
  </si>
  <si>
    <t>Los Ríos y Los Lagos</t>
  </si>
  <si>
    <t>Cuadro N° 21</t>
  </si>
  <si>
    <t>Cuadro N° 22</t>
  </si>
  <si>
    <t>Años agrícolas 2008/09 a 2019/20</t>
  </si>
  <si>
    <t>Años agrícolas 2010/11 a 2019/20</t>
  </si>
  <si>
    <t>Biobío</t>
  </si>
  <si>
    <t>Trigo: Páginas 4-27</t>
  </si>
  <si>
    <t>Maíz: Páginas 28-43</t>
  </si>
  <si>
    <t>Arroz: Páginas 44-60</t>
  </si>
  <si>
    <t>Antofagasta-Coquimbo-Arica y Parinacota y Maule</t>
  </si>
  <si>
    <r>
      <t xml:space="preserve">             Rdto. (qqm/ha)
Precio ($/qqm) </t>
    </r>
    <r>
      <rPr>
        <vertAlign val="superscript"/>
        <sz val="10"/>
        <rFont val="Arial"/>
        <family val="2"/>
      </rPr>
      <t>2</t>
    </r>
  </si>
  <si>
    <t>Período 2010 - 2019</t>
  </si>
  <si>
    <t>Biobio</t>
  </si>
  <si>
    <t>Arica, Tarapacá, Coquimbo y Maule</t>
  </si>
  <si>
    <t xml:space="preserve">2019 </t>
  </si>
  <si>
    <t>Período 2008 - 2019</t>
  </si>
  <si>
    <t>2019-2020</t>
  </si>
  <si>
    <t>Período 2019 - 2020</t>
  </si>
  <si>
    <t>Período 2016-2020</t>
  </si>
  <si>
    <t>2020</t>
  </si>
  <si>
    <t>Período 2015 - 2020</t>
  </si>
  <si>
    <t>2020*</t>
  </si>
  <si>
    <t>Período 2016 - 2020</t>
  </si>
  <si>
    <t xml:space="preserve">Región de Ñuble </t>
  </si>
  <si>
    <t>Período 2013-2020</t>
  </si>
  <si>
    <t>Período 2013 - 2020</t>
  </si>
  <si>
    <t>Período 2017 - 2020</t>
  </si>
  <si>
    <t>2019 - 2020</t>
  </si>
  <si>
    <t>Región del Ñuble</t>
  </si>
  <si>
    <t>6 de enero de 2020</t>
  </si>
  <si>
    <t>13 de enero de 2020</t>
  </si>
  <si>
    <t>21 de enero de 2020</t>
  </si>
  <si>
    <t>27 de enero de 2020</t>
  </si>
  <si>
    <t>3 de febrero de 2020</t>
  </si>
  <si>
    <t>10 de febrero de 2020</t>
  </si>
  <si>
    <t>Proyecciones del balance mundial de oferta y demanda de arroz</t>
  </si>
  <si>
    <t xml:space="preserve">Proyecciones de producción y demanda mundial de maíz </t>
  </si>
  <si>
    <t>Proyecciones del balance mundial de oferta y demanda de maíz</t>
  </si>
  <si>
    <t xml:space="preserve">Proyección mensual del balance mundial de oferta y demanda de trigo </t>
  </si>
  <si>
    <t>18 de febrero de 2020</t>
  </si>
  <si>
    <t>24 de febrero de 2020</t>
  </si>
  <si>
    <t>3 de marzo de 2020</t>
  </si>
  <si>
    <t>9 de marzo de 2020</t>
  </si>
  <si>
    <t>2020/P</t>
  </si>
  <si>
    <t xml:space="preserve">2019/P </t>
  </si>
  <si>
    <t>16 de marzo de 2020</t>
  </si>
  <si>
    <t>20 de marzo de 2020</t>
  </si>
  <si>
    <t>30 de marzo de 2020</t>
  </si>
  <si>
    <t xml:space="preserve">Suave </t>
  </si>
  <si>
    <t>Fecha de publicación: mayo 2019</t>
  </si>
  <si>
    <t xml:space="preserve"> Temporada: 2019 - 2020</t>
  </si>
  <si>
    <t xml:space="preserve">Fuente: elaborado por Odepa. </t>
  </si>
  <si>
    <t>Otros costos *</t>
  </si>
  <si>
    <t>* Incluye imprevistos y costo financiero (sin arriendo, administración, impuestos y contribuciones).</t>
  </si>
  <si>
    <t>CanadianTrigo pan</t>
  </si>
  <si>
    <t>TPArg</t>
  </si>
  <si>
    <t>Proyección mensual del balance mundial de oferta y demanda de trigo temporada 2020/21</t>
  </si>
  <si>
    <t>2020/21 proyectado</t>
  </si>
  <si>
    <t>2019/20 estimado</t>
  </si>
  <si>
    <t>Años agrícolas 2018/19 - 2019/20</t>
  </si>
  <si>
    <t xml:space="preserve">(2) El precio del trigo utilizado en el análisis de sensibilidad corresponde al precio promedio regional durante enero y febrero de 2020 (precios informados por Cotrisa). </t>
  </si>
  <si>
    <t>6 de abril de 2020</t>
  </si>
  <si>
    <t>13 de abril de 2020</t>
  </si>
  <si>
    <t>20 de abril de 2020</t>
  </si>
  <si>
    <t>27 de abril de 2020</t>
  </si>
  <si>
    <t>4 de mayo de 2020</t>
  </si>
  <si>
    <t>11 de mayo de 2020</t>
  </si>
  <si>
    <t>18 de mayo de 2020</t>
  </si>
  <si>
    <t>Variación (%)</t>
  </si>
  <si>
    <t>Mensual</t>
  </si>
  <si>
    <t>En 12 meses</t>
  </si>
  <si>
    <t>Acumulada</t>
  </si>
  <si>
    <t>Chile. Volumen trigo blanco nacional comprado regional</t>
  </si>
  <si>
    <t>N° 9</t>
  </si>
  <si>
    <t>N° 10</t>
  </si>
  <si>
    <t>N° 11</t>
  </si>
  <si>
    <t>N° 12</t>
  </si>
  <si>
    <t>N° 13</t>
  </si>
  <si>
    <t>N° 14</t>
  </si>
  <si>
    <t>N° 15</t>
  </si>
  <si>
    <t>N° 20</t>
  </si>
  <si>
    <t>N° 21</t>
  </si>
  <si>
    <t>N° 22</t>
  </si>
  <si>
    <t>N° 23</t>
  </si>
  <si>
    <t>Chile. Volumen trigo blanco importado comprado regional</t>
  </si>
  <si>
    <t>Cuadro N° 23</t>
  </si>
  <si>
    <t>N° 24</t>
  </si>
  <si>
    <t>Nº 25</t>
  </si>
  <si>
    <t>Cuadro N° 24</t>
  </si>
  <si>
    <t>26A</t>
  </si>
  <si>
    <t>26B</t>
  </si>
  <si>
    <t>26C</t>
  </si>
  <si>
    <t>Trigo productor*</t>
  </si>
  <si>
    <t>Pan consumidor***</t>
  </si>
  <si>
    <t>Harina productor**</t>
  </si>
  <si>
    <t>Variación acumulada año 2020 índices precio trigo-harina-pan</t>
  </si>
  <si>
    <t xml:space="preserve">2018/19 </t>
  </si>
  <si>
    <t>2019/2020 (estimado)</t>
  </si>
  <si>
    <t>2020/2021 (proyectado)</t>
  </si>
  <si>
    <t>Proyecciones del balance mundial de oferta y demanda de arroz temporada 2020/21 en cada mes</t>
  </si>
  <si>
    <t>Proyecciones del balance mundial de oferta y demanda de maíz temporada 2020/21 en cada mes</t>
  </si>
  <si>
    <t>2019/2020 Estimado</t>
  </si>
  <si>
    <t>2020/2021 Proyectado</t>
  </si>
  <si>
    <t>(2) El precio del maíz utilizado en el análisis de sensibilidad corresponde al precio promedio de la Región de O´Higgins durante abril de 2020.</t>
  </si>
  <si>
    <t>26 de mayo de 2020</t>
  </si>
  <si>
    <t>1 de junio de 2020</t>
  </si>
  <si>
    <t>/R: Cifras rectificadas.</t>
  </si>
  <si>
    <t>/P: cifras provisionales</t>
  </si>
  <si>
    <t>8 de junio de 2020</t>
  </si>
  <si>
    <t>15 de junio de 2020</t>
  </si>
  <si>
    <t>Stock inicial</t>
  </si>
  <si>
    <t xml:space="preserve">*Incluye trigo panadero y candeal. Se excluye trigo destinado a uso forrajero (desde enero de 2019 que no se registran importaciones realizadas por empresas con giro 100% pecuario).      
Fuente: elaborado por Odepa con información del Servicio Nacional de Aduanas.                                </t>
  </si>
  <si>
    <t>*Se excluye trigo destinado a uso forrajero (desde enero de 2019 que no se registran importaciones realizadas por empresas con giro 100% pecuario).      
Fuente: elaborado por Odepa con información del Servicio Nacional de Aduanas.</t>
  </si>
  <si>
    <t>Se excluye trigo destinado a uso forrajero (desde enero de 2019 que no se registran importaciones realizadas por empresas con giro 100% pecuario).      
Fuente: elaborado por Odepa con información del Servicio Nacional de Aduanas.</t>
  </si>
  <si>
    <t xml:space="preserve">*Los precios pueden tener distintas condiciones de pago. No se han registrado precios para las regiones de Los Ríos y Los Lagos.
Para más detalle ver en www.cotrisa.cl.     
Fuente: elaborado por Odepa con información de Cotrisa.    
</t>
  </si>
  <si>
    <t>Cuadro Nº 25</t>
  </si>
  <si>
    <t xml:space="preserve">*Encuesta de Cosecha de Cultivos Anuales, elaborada por el INE. 
Fuente: elaborado por Odepa con información del INE.  </t>
  </si>
  <si>
    <t>*Los precios pueden tener distintas condiciones de pago. 
Para más detalle ver en www.cotrisa.cl.  
Las celdas en blanco significa que no se publicaron precios en ese mes.
Fuente: elaborado por Odepa con información de Cotrisa.</t>
  </si>
  <si>
    <t>*Los precios pueden tener distintas condiciones de pago. 
Para más detalle ver en www.cotrisa.cl.  
Las celdas en blanco significa que no se publicaron precios en ese mes.
Fuente: elaborado por Odepa con antecedentes de Cotrisa.</t>
  </si>
  <si>
    <t>Chile: Precios nominales promedio informados por la industria, por regiones</t>
  </si>
  <si>
    <t>Las celdas en blanco significan que no se publicaron precios en ese mes. 
Fuente: elaborado por Odepa con información de Cotrisa.</t>
  </si>
  <si>
    <t>*Los precios pueden tener distintas condiciones de pago. Para más detalle ver en www.cotrisa.cl. 
Las celdas en blanco significa que no se publicaron precios en ese mes. 
No hay información de precios de otras regiones.
Fuente: elaborado por Odepa con información de Cotrisa.</t>
  </si>
  <si>
    <t>*Costo alternativo de importación de arroz elaborado transformado a arroz paddy (48%). 
Las celdas en blanco significa que no se publicaron precios en ese mes.
Fuente: elaborado por Odepa con antecedentes de Cotrisa, bolsas y Reuters.</t>
  </si>
  <si>
    <t>22 de junio de 2020</t>
  </si>
  <si>
    <t>29 de junio de 2020</t>
  </si>
  <si>
    <t>6 de julio de 2020</t>
  </si>
  <si>
    <t>13 de julio de 2020</t>
  </si>
  <si>
    <t>Nacional</t>
  </si>
  <si>
    <t>Importado</t>
  </si>
  <si>
    <t>Chile. Volumen trigo blanco comprado a terceros regional (nacional e importado)</t>
  </si>
  <si>
    <t>Rendimiento (quintales/ hectárea)</t>
  </si>
  <si>
    <t xml:space="preserve">Precio promedio trigo intermedio regional </t>
  </si>
  <si>
    <t>2019/20</t>
  </si>
  <si>
    <t>Años agrícolas 2018/19 a 2019/20</t>
  </si>
  <si>
    <t>2019/2020</t>
  </si>
  <si>
    <t>20 de julio de 2020</t>
  </si>
  <si>
    <t>27 de julio de 2020</t>
  </si>
  <si>
    <t>3 de agosto de 2020</t>
  </si>
  <si>
    <t>Chile. Superficie, producción y rendimiento regional de trigo panadero 
(Coquimbo a Los Lagos)</t>
  </si>
  <si>
    <t>Chile. Superficie, producción y rendimiento regional de trigo candeal 
(Valparaíso a La Araucanía)</t>
  </si>
  <si>
    <t>10 de agosto de 2020</t>
  </si>
  <si>
    <t xml:space="preserve">Estimación de superficie, producción y rendimientos de cultivos anuales, según región. Julio 2020.
Fuente: elaborado por Odepa con información del INE.  </t>
  </si>
  <si>
    <t xml:space="preserve">Estimación de superficie, producción y rendimientos de cultivos anuales, según región. Julio 2020.
Fuente: elaborado por Odepa con información del INE. </t>
  </si>
  <si>
    <t xml:space="preserve">Estimación de superficie, producción y rendimientos de cultivos anuales, según región. Julio 2020.
Fuente: elaborado por Odepa con información del Instituto Nacional de Estadísticas (INE). </t>
  </si>
  <si>
    <t xml:space="preserve">Encuesta de Cosecha de Cultivos Anuales, elaborada por el INE. 
Fuente : elaborado por Odepa con información del INE.           </t>
  </si>
  <si>
    <t>17 de agosto de 2020</t>
  </si>
  <si>
    <t>24 de agosto de 2020</t>
  </si>
  <si>
    <t>31 de agosto de 2020</t>
  </si>
  <si>
    <t>8 de septiembre de 2020</t>
  </si>
  <si>
    <t>=</t>
  </si>
  <si>
    <t>2020/21**</t>
  </si>
  <si>
    <t xml:space="preserve">*Estimación de superficie, producción y rendimientos de cultivos anuales, según región. Julio 2020.
**intenciones de siembra. Julio 2020.
Fuente: elaborado por Odepa con información del Instituto Nacional de Estadísticas (INE). </t>
  </si>
  <si>
    <t>Años agrícolas 2015/16 a 2019/20</t>
  </si>
  <si>
    <t>Var. 2019-2020</t>
  </si>
  <si>
    <t>14 de septiembre de 2020</t>
  </si>
  <si>
    <t>21 de septiembre de 2020</t>
  </si>
  <si>
    <t>28 de septiembre de 2020</t>
  </si>
  <si>
    <t>5 de octubre de 2020</t>
  </si>
  <si>
    <t>12 de octubre de 2020</t>
  </si>
  <si>
    <t>*Se excluye trigo importado destinado a uso forrajero (desde enero de 2019 que no se registran importaciones realizadas por empresas con giro 100% pecuario).                                   
Fuente: elaborado por Odepa con información del INE y Servicio Nacional de Aduanas.</t>
  </si>
  <si>
    <t>Trigo panadero</t>
  </si>
  <si>
    <t>Trigo candeal</t>
  </si>
  <si>
    <t>Rendimiento 
(qqm/
hectárea)</t>
  </si>
  <si>
    <t>Para la temporada 2020/2021 el INE ha informado intenciones de siembra por 217.403 hectáreas de trigo (panadero + candeal). Octubre, 2020
Fuente: elaborado por Odepa con información de INE.</t>
  </si>
  <si>
    <t>Período 2012 - 2020</t>
  </si>
  <si>
    <t>-</t>
  </si>
  <si>
    <t>Chile. Producción, importación y disponibilidad aparente de trigo panadero</t>
  </si>
  <si>
    <t>Septiembre 2020</t>
  </si>
  <si>
    <t>*Información disponible al 31 de octubre de 2020.
Fuente: elaborado por Odepa con información del Servicio Nacional de Aduanas.</t>
  </si>
  <si>
    <t>*costo promedio en octubre de 2020.
Fuente: elaborado por Odepa con información del Servicio Nacional de Aduanas.</t>
  </si>
  <si>
    <t>Enero - Septiembre 2020 (Trigo - Harina de Trigo)
Enero - Octubre 2020 (Pan )</t>
  </si>
  <si>
    <t xml:space="preserve">* IPP. La variación del IPP del trigo harinero en los últimos 12 meses es de 2,9%.
** IPP. La variación del IPP de la harina de trigo en los últimos 12 meses es de 9,6%.
***IPC. La variación del IPC del pan en los últimos 12 meses es de 6,2%. </t>
  </si>
  <si>
    <t>*Importaciones acumuladas al 31 de octubre de 2020.
Fuente: elaborado por Odepa con información del Servicio Nacional de Aduanas.</t>
  </si>
  <si>
    <t xml:space="preserve">*Costo promedio de importaciones de octubre de 2020.
Fuente: elaborado por Odepa con información del Servicio Nacional de Aduanas. </t>
  </si>
  <si>
    <t>19 de octubre de 2020</t>
  </si>
  <si>
    <t>26 de octubre de 2020</t>
  </si>
  <si>
    <t>2 de noviembre de 2020</t>
  </si>
  <si>
    <t>9 de noviembre de 2020</t>
  </si>
  <si>
    <t>Noviembre 2020 (millones de toneladas)</t>
  </si>
  <si>
    <t>En su Informe de Movimientos Portuarios Internos del 28 de octubre al 4 de noviembre, la Secretaría de Agroindustria de Argentina no reporta embarques de trigo con destino Chile  https://www.magyp.gob.ar/sitio/areas/ss_mercados_agropecuarios/logistica/_archivos/000022_Posición%20de%20Buques%20en%20Puertos%20y%20Anunciados%20(Line%20up)/000008_Movimientos%20Portuarios%20Internos%20-%20Actual.pdf</t>
  </si>
  <si>
    <t>Noviembre 2020</t>
  </si>
  <si>
    <t>Avance información general al 31 de octubre de 2020
Avance información precios futuros al 9 de noviembre de 2020
Avance información balanza mundial al 9 de noviembre de 2020</t>
  </si>
  <si>
    <r>
      <t xml:space="preserve">Basado en proyecciones realizadas por el Departamento de Agricultura de Estados Unidos (USDA), a través del informe World Agricultural Supply and Demand Estimates (WASDE) y antecedentes del Servicio Nacional de Aduanas.
</t>
    </r>
    <r>
      <rPr>
        <b/>
        <sz val="11"/>
        <rFont val="Arial"/>
        <family val="2"/>
      </rPr>
      <t>Trigo</t>
    </r>
    <r>
      <rPr>
        <sz val="11"/>
        <rFont val="Arial"/>
        <family val="2"/>
      </rPr>
      <t xml:space="preserve">
En noviembre, el USDA proyectó una mayor disponibilidad, un mayor consumo, mayores exportaciones y menores existencias finales para la temporada 2020/2021. La disponibilidad (existencias iniciales más producción) se incrementó en 0,7 millones de toneladas, debido a un aumento de las existencias iniciales que compensó una menor producción mundial, la que de todos modos se mantiene en un nivel récord. La mayor parte de la disminución de la producción de este mes se debe a que Argentina redujo su proyección de producción en 1,0 millón de toneladas debido a la sequía y a daños causados por las heladas. El consumo mundial se incrementó en 1,7 millones de toneladas a 752,7 millones, principalmente debido una mayor demanda por parte de China y la Unión Europea. El comercio mundial proyectado para 2020/21 aumentó en 0,9 millones de toneladas debido a que las mayores exportaciones de Rusia y la Unión Europea, las que compensan con creces las menores exportaciones de Argentina. Las existencias finales mundiales proyectadas para 2020/21 se redujeron en 1,0 millones de toneladas a 320,5 millones, pero siguen estando en niveles récord.
En Chile, entre enero y octubre de 2020, las importaciones de trigo panadero han sido un 1% mayor a las realizadas en el mismo periodo del año pasado.
</t>
    </r>
    <r>
      <rPr>
        <b/>
        <sz val="11"/>
        <rFont val="Arial"/>
        <family val="2"/>
      </rPr>
      <t>Maíz</t>
    </r>
    <r>
      <rPr>
        <sz val="11"/>
        <rFont val="Arial"/>
        <family val="2"/>
      </rPr>
      <t xml:space="preserve">
En noviembre, se proyectó una disminución de las existencias iniciales por 0,9 millones de toneladas y una menor producción mundial de maíz de 14,2 millones de toneladas. Por su parte, la demanda disminuyó en 6,1 millones de toneladas. La disminución de las existencias iniciales, la menor producción y demanda, dan como resultado una reducción de las existencias finales de 9,0 millones respecto al mes pasado.
En Chile, las importaciones de maíz grano alcanzaron entre enero a octubre 2,3 millones de toneladas, un 27% más que las realizadas durante el mismo periodo del año pasado. 
</t>
    </r>
    <r>
      <rPr>
        <b/>
        <sz val="11"/>
        <rFont val="Arial"/>
        <family val="2"/>
      </rPr>
      <t>Arroz</t>
    </r>
    <r>
      <rPr>
        <sz val="11"/>
        <rFont val="Arial"/>
        <family val="2"/>
      </rPr>
      <t xml:space="preserve">
En noviembre, se proyectó una mayor disponibilidad, menor consumo, comercio casi sin cambios y un aumento de las existencias iniciales y finales. La disponibilidad de arroz se incrementó en 0,4 millones de toneladas, principalmente gracias al aumento de las existencias iniciales en Irak, Bangladesh y Vietnam. La producción mundial para 2020/21 se redujo en 0,4 millones de toneladas a 501,1 millones, principalmente debido a una reducción en Bangladesh. El consumo mundial 2020/21 se redujo principalmente en Bangladesh y Camboya, el que fue compensado parcialmente con incrementos en China, aun así, sigue estando en niveles récord, de 499,2 millones de toneladas. Las existencias finales mundiales proyectadas se incrementaron en 0,6 millones de toneladas a un récord de 179,8 millones, con China e India representando el 65% y el 17% del total, respectivamente.
En Chile, las importaciones de arroz elaborado alcanzaron entre enero y octubre 150.622 toneladas, un 46% más que las realizadas el durante el mismo periodo del año pasado.</t>
    </r>
  </si>
  <si>
    <t>Boletín de cereales, noviembre 2020 - ODEPA | Oficina de Estudios y Políticas Agrarias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</si>
</sst>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7">
    <numFmt numFmtId="164" formatCode="_(* #,##0_);_(* \(#,##0\);_(* &quot;-&quot;_);_(@_)"/>
    <numFmt numFmtId="165" formatCode="_(&quot;$&quot;* #,##0.00_);_(&quot;$&quot;* \(#,##0.00\);_(&quot;$&quot;* &quot;-&quot;??_);_(@_)"/>
    <numFmt numFmtId="166" formatCode="_(* #,##0.00_);_(* \(#,##0.00\);_(* &quot;-&quot;??_);_(@_)"/>
    <numFmt numFmtId="167" formatCode="_-* #,##0_-;\-* #,##0_-;_-* &quot;-&quot;_-;_-@_-"/>
    <numFmt numFmtId="168" formatCode="_-&quot;$&quot;\ * #,##0.00_-;\-&quot;$&quot;\ * #,##0.00_-;_-&quot;$&quot;\ * &quot;-&quot;??_-;_-@_-"/>
    <numFmt numFmtId="169" formatCode="_-* #,##0.00_-;\-* #,##0.00_-;_-* &quot;-&quot;??_-;_-@_-"/>
    <numFmt numFmtId="170" formatCode="_-* #,##0\ _€_-;\-* #,##0\ _€_-;_-* &quot;-&quot;\ _€_-;_-@_-"/>
    <numFmt numFmtId="171" formatCode="_-* #,##0.00\ _€_-;\-* #,##0.00\ _€_-;_-* &quot;-&quot;??\ _€_-;_-@_-"/>
    <numFmt numFmtId="172" formatCode="mm/yy"/>
    <numFmt numFmtId="173" formatCode="0.0"/>
    <numFmt numFmtId="174" formatCode="0.0_)"/>
    <numFmt numFmtId="175" formatCode="0.0%"/>
    <numFmt numFmtId="176" formatCode="#,##0.0"/>
    <numFmt numFmtId="177" formatCode="_-* #,##0_-;\-* #,##0_-;_-* \-_-;_-@_-"/>
    <numFmt numFmtId="178" formatCode="_-* #,##0.00_-;\-* #,##0.00_-;_-* \-??_-;_-@_-"/>
    <numFmt numFmtId="179" formatCode="_(* #,##0.0_);_(* \(#,##0.0\);_(* &quot;-&quot;_);_(@_)"/>
    <numFmt numFmtId="180" formatCode="_-* #,##0_-;\-* #,##0_-;_-* \-??_-;_-@_-"/>
    <numFmt numFmtId="181" formatCode="dd/mm/yy;@"/>
    <numFmt numFmtId="182" formatCode="_-* #,##0.00\ _p_t_a_-;\-* #,##0.00\ _p_t_a_-;_-* &quot;-&quot;??\ _p_t_a_-;_-@_-"/>
    <numFmt numFmtId="183" formatCode="#,##0.00_ ;\-#,##0.00\ "/>
    <numFmt numFmtId="184" formatCode="#,##0_);\(#,##0\)"/>
    <numFmt numFmtId="185" formatCode="0.000"/>
    <numFmt numFmtId="186" formatCode="_-* #,##0_-;\-* #,##0_-;_-* &quot;-&quot;??_-;_-@_-"/>
    <numFmt numFmtId="187" formatCode="0.00\ "/>
    <numFmt numFmtId="188" formatCode="0.00_)"/>
    <numFmt numFmtId="189" formatCode="_(* #,##0_);_(* \(#,##0\);_(* &quot;-&quot;??_);_(@_)"/>
    <numFmt numFmtId="190" formatCode="d/m/yy;@"/>
    <numFmt numFmtId="191" formatCode="_-* #,##0.0_-;\-* #,##0.0_-;_-* \-??_-;_-@_-"/>
    <numFmt numFmtId="192" formatCode="[$-1010C0A]#,##0;\-#,##0"/>
    <numFmt numFmtId="193" formatCode="_ * #,##0.0_ ;_ * \-#,##0.0_ ;_ * &quot;-&quot;?_ ;_ @_ "/>
    <numFmt numFmtId="194" formatCode="[$-10C0A]#,###,##0"/>
    <numFmt numFmtId="195" formatCode="[$-10C0A]0.0"/>
    <numFmt numFmtId="196" formatCode="_-* #,##0.000_-;\-* #,##0.000_-;_-* \-_-;_-@_-"/>
    <numFmt numFmtId="197" formatCode="##0.0;\-##0.0;0.0;"/>
    <numFmt numFmtId="198" formatCode="#,##0.000"/>
    <numFmt numFmtId="199" formatCode="_ * #,##0.000000_ ;_ * \-#,##0.000000_ ;_ * &quot;-&quot;??????_ ;_ @_ "/>
    <numFmt numFmtId="200" formatCode="0.0000"/>
    <numFmt numFmtId="201" formatCode="#,##0_ ;\-#,##0\ "/>
    <numFmt numFmtId="202" formatCode="#,##0.0000"/>
    <numFmt numFmtId="203" formatCode="[$-C0A]mmm\-yy;@"/>
    <numFmt numFmtId="204" formatCode="mmm/yyyy;@"/>
    <numFmt numFmtId="205" formatCode="_(* #,##0.00_);_(* \(#,##0.00\);_(* &quot;-&quot;_);_(@_)"/>
    <numFmt numFmtId="206" formatCode="[$-10C0A]#,##0;\-#,##0"/>
    <numFmt numFmtId="207" formatCode="#,##0.0;\-#,##0.0"/>
    <numFmt numFmtId="208" formatCode="dd/mm/yyyy;@"/>
    <numFmt numFmtId="209" formatCode="0_)"/>
    <numFmt numFmtId="210" formatCode="_-* #,##0.0_-;\-* #,##0.0_-;_-* \-_-;_-@_-"/>
  </numFmts>
  <fonts count="214">
    <font>
      <sz val="14"/>
      <name val="Arial MT"/>
      <family val="2"/>
    </font>
    <font>
      <sz val="11"/>
      <color theme="1"/>
      <name val="Arial"/>
      <family val="2"/>
      <scheme val="minor"/>
    </font>
    <font>
      <sz val="11"/>
      <color theme="1"/>
      <name val="Arial"/>
      <family val="2"/>
      <scheme val="minor"/>
    </font>
    <font>
      <sz val="11"/>
      <color theme="1"/>
      <name val="Arial"/>
      <family val="2"/>
      <scheme val="minor"/>
    </font>
    <font>
      <sz val="11"/>
      <color indexed="8"/>
      <name val="Arial"/>
      <family val="2"/>
    </font>
    <font>
      <sz val="10"/>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sz val="10"/>
      <name val="Courier New"/>
      <family val="3"/>
    </font>
    <font>
      <sz val="10"/>
      <name val="Arial"/>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3"/>
      <color indexed="62"/>
      <name val="Calibri"/>
      <family val="2"/>
    </font>
    <font>
      <b/>
      <sz val="11"/>
      <color indexed="8"/>
      <name val="Calibri"/>
      <family val="2"/>
    </font>
    <font>
      <sz val="12"/>
      <name val="Arial"/>
      <family val="2"/>
    </font>
    <font>
      <sz val="9"/>
      <name val="Arial MT"/>
      <family val="2"/>
    </font>
    <font>
      <b/>
      <sz val="9"/>
      <name val="Arial"/>
      <family val="2"/>
    </font>
    <font>
      <sz val="9"/>
      <name val="Arial"/>
      <family val="2"/>
    </font>
    <font>
      <sz val="8"/>
      <name val="Arial"/>
      <family val="2"/>
    </font>
    <font>
      <sz val="10"/>
      <name val="Arial MT"/>
      <family val="2"/>
    </font>
    <font>
      <sz val="14"/>
      <name val="Arial MT"/>
      <family val="2"/>
    </font>
    <font>
      <u/>
      <sz val="10"/>
      <color indexed="12"/>
      <name val="Arial"/>
      <family val="2"/>
    </font>
    <font>
      <b/>
      <sz val="10"/>
      <name val="Arial"/>
      <family val="2"/>
    </font>
    <font>
      <b/>
      <sz val="10"/>
      <name val="Arial MT"/>
      <family val="2"/>
    </font>
    <font>
      <sz val="16"/>
      <name val="Verdana"/>
      <family val="2"/>
    </font>
    <font>
      <u/>
      <sz val="9"/>
      <color indexed="12"/>
      <name val="Arial"/>
      <family val="2"/>
    </font>
    <font>
      <b/>
      <sz val="11"/>
      <color indexed="56"/>
      <name val="Calibri"/>
      <family val="2"/>
    </font>
    <font>
      <b/>
      <sz val="18"/>
      <color indexed="56"/>
      <name val="Cambria"/>
      <family val="2"/>
    </font>
    <font>
      <b/>
      <sz val="15"/>
      <color indexed="56"/>
      <name val="Calibri"/>
      <family val="2"/>
    </font>
    <font>
      <b/>
      <sz val="13"/>
      <color indexed="56"/>
      <name val="Calibri"/>
      <family val="2"/>
    </font>
    <font>
      <sz val="8"/>
      <name val="Arial MT"/>
      <family val="2"/>
    </font>
    <font>
      <i/>
      <sz val="9"/>
      <name val="Arial"/>
      <family val="2"/>
    </font>
    <font>
      <b/>
      <vertAlign val="superscript"/>
      <sz val="10"/>
      <name val="Arial"/>
      <family val="2"/>
    </font>
    <font>
      <vertAlign val="superscript"/>
      <sz val="10"/>
      <name val="Arial"/>
      <family val="2"/>
    </font>
    <font>
      <sz val="11"/>
      <color indexed="8"/>
      <name val="Calibri"/>
      <family val="2"/>
      <charset val="1"/>
    </font>
    <font>
      <u/>
      <sz val="11.2"/>
      <color indexed="12"/>
      <name val="Arial"/>
      <family val="2"/>
    </font>
    <font>
      <sz val="14"/>
      <name val="Arial"/>
      <family val="2"/>
    </font>
    <font>
      <b/>
      <sz val="15"/>
      <color indexed="62"/>
      <name val="Calibri"/>
      <family val="2"/>
    </font>
    <font>
      <sz val="10"/>
      <name val="Arial"/>
      <family val="2"/>
    </font>
    <font>
      <sz val="10"/>
      <name val="Courier"/>
      <family val="3"/>
    </font>
    <font>
      <sz val="10"/>
      <color indexed="8"/>
      <name val="Arial"/>
      <family val="2"/>
    </font>
    <font>
      <sz val="10"/>
      <name val="Arial"/>
      <family val="2"/>
    </font>
    <font>
      <sz val="10"/>
      <name val="Arial"/>
      <family val="2"/>
    </font>
    <font>
      <sz val="10"/>
      <name val="Calibri"/>
      <family val="2"/>
    </font>
    <font>
      <sz val="10"/>
      <name val="Arial"/>
      <family val="2"/>
    </font>
    <font>
      <sz val="10"/>
      <name val="Arial"/>
      <family val="2"/>
    </font>
    <font>
      <sz val="10"/>
      <name val="Arial"/>
      <family val="2"/>
    </font>
    <font>
      <sz val="10"/>
      <name val="Arial"/>
      <family val="2"/>
    </font>
    <font>
      <sz val="10"/>
      <color indexed="8"/>
      <name val="Times New Roman"/>
      <family val="1"/>
    </font>
    <font>
      <sz val="8"/>
      <color indexed="8"/>
      <name val="Verdana"/>
      <family val="2"/>
    </font>
    <font>
      <sz val="10"/>
      <name val="Arial"/>
      <family val="2"/>
    </font>
    <font>
      <b/>
      <sz val="11"/>
      <color indexed="8"/>
      <name val="Myriad Pro"/>
      <charset val="1"/>
    </font>
    <font>
      <sz val="11"/>
      <color indexed="8"/>
      <name val="Myriad Pro"/>
      <charset val="1"/>
    </font>
    <font>
      <sz val="9"/>
      <color indexed="8"/>
      <name val="Arial"/>
      <family val="2"/>
    </font>
    <font>
      <b/>
      <sz val="10"/>
      <color indexed="8"/>
      <name val="Arial"/>
      <family val="2"/>
    </font>
    <font>
      <sz val="10"/>
      <name val="Arial"/>
      <family val="2"/>
    </font>
    <font>
      <sz val="8"/>
      <color indexed="8"/>
      <name val="Verdana"/>
      <family val="2"/>
    </font>
    <font>
      <b/>
      <i/>
      <sz val="10"/>
      <name val="Arial"/>
      <family val="2"/>
    </font>
    <font>
      <vertAlign val="superscript"/>
      <sz val="9"/>
      <name val="Arial"/>
      <family val="2"/>
    </font>
    <font>
      <b/>
      <sz val="10"/>
      <color indexed="10"/>
      <name val="Arial"/>
      <family val="2"/>
    </font>
    <font>
      <b/>
      <sz val="11"/>
      <color indexed="8"/>
      <name val="Times New Roman"/>
      <family val="1"/>
    </font>
    <font>
      <b/>
      <sz val="11.95"/>
      <color indexed="8"/>
      <name val="Times New Roman"/>
      <family val="1"/>
    </font>
    <font>
      <sz val="1"/>
      <color indexed="8"/>
      <name val="Times New Roman"/>
      <family val="1"/>
    </font>
    <font>
      <sz val="1"/>
      <color indexed="9"/>
      <name val="Times New Roman"/>
      <family val="1"/>
    </font>
    <font>
      <b/>
      <sz val="10"/>
      <name val="Calibri"/>
      <family val="2"/>
    </font>
    <font>
      <b/>
      <i/>
      <sz val="9"/>
      <name val="Arial"/>
      <family val="2"/>
    </font>
    <font>
      <b/>
      <sz val="10"/>
      <color indexed="8"/>
      <name val="Arial"/>
      <family val="2"/>
    </font>
    <font>
      <b/>
      <sz val="12"/>
      <name val="Arial MT"/>
    </font>
    <font>
      <sz val="10"/>
      <name val="Arial"/>
      <family val="2"/>
    </font>
    <font>
      <sz val="10"/>
      <name val="Verdana"/>
      <family val="2"/>
    </font>
    <font>
      <sz val="10"/>
      <name val="Arial"/>
      <family val="2"/>
    </font>
    <font>
      <sz val="10"/>
      <color indexed="8"/>
      <name val="Times New Roman"/>
      <family val="1"/>
    </font>
    <font>
      <sz val="11"/>
      <name val="Arial"/>
      <family val="2"/>
    </font>
    <font>
      <sz val="11"/>
      <color indexed="8"/>
      <name val="Arial"/>
      <family val="2"/>
    </font>
    <font>
      <sz val="11"/>
      <color indexed="9"/>
      <name val="Arial"/>
      <family val="2"/>
    </font>
    <font>
      <u/>
      <sz val="11"/>
      <color indexed="12"/>
      <name val="Arial MT"/>
      <family val="2"/>
    </font>
    <font>
      <sz val="10"/>
      <color indexed="8"/>
      <name val="Arial"/>
      <family val="2"/>
    </font>
    <font>
      <sz val="12"/>
      <color indexed="8"/>
      <name val="Times New Roman"/>
      <family val="2"/>
    </font>
    <font>
      <i/>
      <sz val="11"/>
      <color indexed="38"/>
      <name val="Arial"/>
      <family val="2"/>
    </font>
    <font>
      <sz val="10"/>
      <color indexed="10"/>
      <name val="Arial"/>
      <family val="2"/>
    </font>
    <font>
      <sz val="9"/>
      <color indexed="10"/>
      <name val="Arial"/>
      <family val="2"/>
    </font>
    <font>
      <sz val="8"/>
      <name val="Arial"/>
      <family val="2"/>
    </font>
    <font>
      <sz val="9"/>
      <name val="Arial"/>
      <family val="2"/>
    </font>
    <font>
      <sz val="10"/>
      <color indexed="8"/>
      <name val="Calibri"/>
      <family val="2"/>
    </font>
    <font>
      <sz val="10"/>
      <color indexed="8"/>
      <name val="Arial"/>
      <family val="2"/>
    </font>
    <font>
      <sz val="14"/>
      <name val="Arial"/>
      <family val="2"/>
    </font>
    <font>
      <b/>
      <sz val="10"/>
      <name val="Arial"/>
      <family val="2"/>
    </font>
    <font>
      <b/>
      <sz val="10"/>
      <color indexed="8"/>
      <name val="Arial"/>
      <family val="2"/>
    </font>
    <font>
      <sz val="10"/>
      <name val="Arial"/>
      <family val="2"/>
    </font>
    <font>
      <b/>
      <sz val="10"/>
      <color indexed="9"/>
      <name val="Arial"/>
      <family val="2"/>
    </font>
    <font>
      <sz val="10"/>
      <color indexed="8"/>
      <name val="Arial"/>
      <family val="2"/>
    </font>
    <font>
      <sz val="10"/>
      <name val="Arial"/>
      <family val="2"/>
    </font>
    <font>
      <sz val="9"/>
      <color indexed="9"/>
      <name val="Arial"/>
      <family val="2"/>
    </font>
    <font>
      <sz val="10"/>
      <color indexed="9"/>
      <name val="Arial"/>
      <family val="2"/>
    </font>
    <font>
      <sz val="9"/>
      <color indexed="8"/>
      <name val="Arial"/>
      <family val="2"/>
    </font>
    <font>
      <u/>
      <sz val="10"/>
      <color indexed="12"/>
      <name val="Arial MT"/>
      <family val="2"/>
    </font>
    <font>
      <b/>
      <sz val="9"/>
      <color indexed="10"/>
      <name val="Arial"/>
      <family val="2"/>
    </font>
    <font>
      <b/>
      <sz val="10"/>
      <color indexed="10"/>
      <name val="Arial"/>
      <family val="2"/>
    </font>
    <font>
      <sz val="10"/>
      <color indexed="10"/>
      <name val="Arial"/>
      <family val="2"/>
    </font>
    <font>
      <b/>
      <sz val="8"/>
      <color indexed="63"/>
      <name val="Verdana"/>
      <family val="2"/>
    </font>
    <font>
      <sz val="14"/>
      <color indexed="9"/>
      <name val="Arial MT"/>
      <family val="2"/>
    </font>
    <font>
      <sz val="8"/>
      <color indexed="59"/>
      <name val="Verdana"/>
      <family val="2"/>
    </font>
    <font>
      <sz val="14"/>
      <color indexed="8"/>
      <name val="Arial MT"/>
      <family val="2"/>
    </font>
    <font>
      <b/>
      <sz val="10"/>
      <color indexed="8"/>
      <name val="Arial"/>
      <family val="2"/>
    </font>
    <font>
      <sz val="10"/>
      <color indexed="8"/>
      <name val="Times New Roman"/>
      <family val="1"/>
    </font>
    <font>
      <sz val="10"/>
      <color indexed="10"/>
      <name val="Arial"/>
      <family val="2"/>
    </font>
    <font>
      <b/>
      <sz val="10"/>
      <color indexed="8"/>
      <name val="Arial"/>
      <family val="2"/>
    </font>
    <font>
      <b/>
      <sz val="10"/>
      <color indexed="8"/>
      <name val="Verdana"/>
      <family val="2"/>
    </font>
    <font>
      <b/>
      <sz val="9"/>
      <color indexed="9"/>
      <name val="Arial"/>
      <family val="2"/>
    </font>
    <font>
      <sz val="10"/>
      <color indexed="10"/>
      <name val="Arial MT"/>
      <family val="2"/>
    </font>
    <font>
      <sz val="14"/>
      <color indexed="10"/>
      <name val="Arial MT"/>
      <family val="2"/>
    </font>
    <font>
      <sz val="8"/>
      <color indexed="10"/>
      <name val="Arial"/>
      <family val="2"/>
    </font>
    <font>
      <sz val="8"/>
      <color indexed="8"/>
      <name val="Arial"/>
      <family val="2"/>
    </font>
    <font>
      <sz val="9"/>
      <color indexed="8"/>
      <name val="Arial"/>
      <family val="2"/>
    </font>
    <font>
      <sz val="9"/>
      <color indexed="8"/>
      <name val="Arial MT"/>
      <family val="2"/>
    </font>
    <font>
      <b/>
      <sz val="10"/>
      <name val="Arial"/>
      <family val="2"/>
    </font>
    <font>
      <sz val="12"/>
      <color indexed="8"/>
      <name val="Verdana"/>
      <family val="2"/>
    </font>
    <font>
      <sz val="11"/>
      <color indexed="8"/>
      <name val="Verdana"/>
      <family val="2"/>
    </font>
    <font>
      <sz val="12"/>
      <color indexed="63"/>
      <name val="Verdana"/>
      <family val="2"/>
    </font>
    <font>
      <sz val="10"/>
      <color indexed="8"/>
      <name val="Verdana"/>
      <family val="2"/>
    </font>
    <font>
      <sz val="7"/>
      <color indexed="8"/>
      <name val="Verdana"/>
      <family val="2"/>
    </font>
    <font>
      <sz val="12"/>
      <color indexed="8"/>
      <name val="Arial"/>
      <family val="2"/>
    </font>
    <font>
      <sz val="7"/>
      <name val="Arial"/>
      <family val="2"/>
    </font>
    <font>
      <sz val="7"/>
      <color indexed="8"/>
      <name val="Arial"/>
      <family val="2"/>
    </font>
    <font>
      <b/>
      <sz val="7"/>
      <color indexed="12"/>
      <name val="Arial"/>
      <family val="2"/>
    </font>
    <font>
      <b/>
      <sz val="9"/>
      <name val="Arial"/>
      <family val="2"/>
    </font>
    <font>
      <u/>
      <sz val="10"/>
      <color indexed="12"/>
      <name val="Arial"/>
      <family val="2"/>
    </font>
    <font>
      <b/>
      <sz val="10"/>
      <color indexed="12"/>
      <name val="Verdana"/>
      <family val="2"/>
    </font>
    <font>
      <b/>
      <sz val="16"/>
      <name val="Arial"/>
      <family val="2"/>
    </font>
    <font>
      <b/>
      <sz val="12"/>
      <color indexed="63"/>
      <name val="Arial"/>
      <family val="2"/>
    </font>
    <font>
      <b/>
      <sz val="10"/>
      <color indexed="8"/>
      <name val="Arial"/>
      <family val="2"/>
    </font>
    <font>
      <sz val="9"/>
      <name val="Arial"/>
      <family val="2"/>
    </font>
    <font>
      <b/>
      <sz val="11"/>
      <color indexed="9"/>
      <name val="Calibri"/>
      <family val="2"/>
      <charset val="1"/>
    </font>
    <font>
      <b/>
      <sz val="11"/>
      <color indexed="8"/>
      <name val="Calibri"/>
      <family val="2"/>
      <charset val="1"/>
    </font>
    <font>
      <sz val="11"/>
      <color indexed="8"/>
      <name val="Arial"/>
      <family val="2"/>
    </font>
    <font>
      <sz val="11"/>
      <name val="Arial MT"/>
      <family val="2"/>
    </font>
    <font>
      <sz val="9"/>
      <color indexed="8"/>
      <name val="Arial"/>
      <family val="2"/>
    </font>
    <font>
      <sz val="8"/>
      <name val="Verdana"/>
      <family val="2"/>
    </font>
    <font>
      <b/>
      <sz val="8"/>
      <name val="Verdana"/>
      <family val="2"/>
    </font>
    <font>
      <sz val="10"/>
      <name val="Arial"/>
      <family val="2"/>
    </font>
    <font>
      <sz val="11"/>
      <color theme="1"/>
      <name val="Arial"/>
      <family val="2"/>
    </font>
    <font>
      <sz val="11"/>
      <color theme="0"/>
      <name val="Arial"/>
      <family val="2"/>
    </font>
    <font>
      <sz val="11"/>
      <color rgb="FF006100"/>
      <name val="Arial"/>
      <family val="2"/>
    </font>
    <font>
      <b/>
      <sz val="11"/>
      <color rgb="FFFA7D00"/>
      <name val="Arial"/>
      <family val="2"/>
    </font>
    <font>
      <b/>
      <sz val="11"/>
      <color theme="0"/>
      <name val="Arial"/>
      <family val="2"/>
    </font>
    <font>
      <sz val="11"/>
      <color rgb="FFFA7D00"/>
      <name val="Arial"/>
      <family val="2"/>
    </font>
    <font>
      <b/>
      <sz val="15"/>
      <color theme="3"/>
      <name val="Arial"/>
      <family val="2"/>
    </font>
    <font>
      <b/>
      <sz val="11"/>
      <color theme="3"/>
      <name val="Arial"/>
      <family val="2"/>
    </font>
    <font>
      <sz val="11"/>
      <color rgb="FF3F3F76"/>
      <name val="Arial"/>
      <family val="2"/>
    </font>
    <font>
      <u/>
      <sz val="11"/>
      <color theme="10"/>
      <name val="Arial MT"/>
      <family val="2"/>
    </font>
    <font>
      <u/>
      <sz val="11"/>
      <color theme="10"/>
      <name val="Arial"/>
      <family val="2"/>
    </font>
    <font>
      <u/>
      <sz val="10"/>
      <color theme="10"/>
      <name val="Arial"/>
      <family val="2"/>
    </font>
    <font>
      <sz val="11"/>
      <color rgb="FF9C0006"/>
      <name val="Arial"/>
      <family val="2"/>
    </font>
    <font>
      <sz val="11"/>
      <color rgb="FF9C6500"/>
      <name val="Arial"/>
      <family val="2"/>
    </font>
    <font>
      <sz val="12"/>
      <color theme="1"/>
      <name val="Arial"/>
      <family val="2"/>
    </font>
    <font>
      <sz val="10"/>
      <color theme="1"/>
      <name val="Times New Roman"/>
      <family val="2"/>
    </font>
    <font>
      <sz val="10"/>
      <color theme="1"/>
      <name val="Arial"/>
      <family val="2"/>
    </font>
    <font>
      <sz val="11"/>
      <color theme="1"/>
      <name val="Arial"/>
      <family val="2"/>
      <scheme val="minor"/>
    </font>
    <font>
      <sz val="12"/>
      <color theme="1"/>
      <name val="Times New Roman"/>
      <family val="2"/>
    </font>
    <font>
      <b/>
      <sz val="11"/>
      <color rgb="FF3F3F3F"/>
      <name val="Arial"/>
      <family val="2"/>
    </font>
    <font>
      <sz val="11"/>
      <color rgb="FFFF0000"/>
      <name val="Arial"/>
      <family val="2"/>
    </font>
    <font>
      <b/>
      <sz val="13"/>
      <color theme="3"/>
      <name val="Arial"/>
      <family val="2"/>
    </font>
    <font>
      <b/>
      <sz val="18"/>
      <color theme="3"/>
      <name val="Arial"/>
      <family val="2"/>
    </font>
    <font>
      <b/>
      <sz val="11"/>
      <color theme="1"/>
      <name val="Arial"/>
      <family val="2"/>
    </font>
    <font>
      <sz val="10"/>
      <color theme="0"/>
      <name val="Arial"/>
      <family val="2"/>
    </font>
    <font>
      <sz val="10"/>
      <name val="Arial"/>
      <family val="2"/>
      <scheme val="minor"/>
    </font>
    <font>
      <sz val="9"/>
      <color theme="0"/>
      <name val="Arial"/>
      <family val="2"/>
    </font>
    <font>
      <b/>
      <sz val="10"/>
      <color theme="1"/>
      <name val="Arial"/>
      <family val="2"/>
      <scheme val="minor"/>
    </font>
    <font>
      <b/>
      <sz val="10"/>
      <color rgb="FFFF0000"/>
      <name val="Arial"/>
      <family val="2"/>
    </font>
    <font>
      <b/>
      <sz val="10"/>
      <color theme="0"/>
      <name val="Arial"/>
      <family val="2"/>
    </font>
    <font>
      <sz val="11"/>
      <color rgb="FF000000"/>
      <name val="Calibri"/>
      <family val="2"/>
    </font>
    <font>
      <sz val="10"/>
      <color rgb="FF000000"/>
      <name val="Arial"/>
      <family val="2"/>
      <scheme val="minor"/>
    </font>
    <font>
      <sz val="10"/>
      <color indexed="8"/>
      <name val="Arial"/>
      <family val="2"/>
      <scheme val="minor"/>
    </font>
    <font>
      <sz val="10"/>
      <color indexed="8"/>
      <name val="Times New Roman"/>
      <family val="1"/>
    </font>
    <font>
      <sz val="10"/>
      <color rgb="FFFF0000"/>
      <name val="Arial"/>
      <family val="2"/>
    </font>
    <font>
      <sz val="10"/>
      <name val="Arial"/>
      <family val="2"/>
    </font>
    <font>
      <b/>
      <sz val="11"/>
      <name val="Arial"/>
      <family val="2"/>
    </font>
    <font>
      <sz val="10"/>
      <color rgb="FFFF0000"/>
      <name val="Arial MT"/>
      <family val="2"/>
    </font>
    <font>
      <sz val="11"/>
      <color rgb="FFFF0000"/>
      <name val="Arial MT"/>
      <family val="2"/>
    </font>
    <font>
      <u/>
      <sz val="10"/>
      <color theme="10"/>
      <name val="Arial MT"/>
      <family val="2"/>
    </font>
    <font>
      <b/>
      <sz val="10"/>
      <name val="Arial MT"/>
    </font>
    <font>
      <sz val="12"/>
      <name val="Arial MT"/>
      <family val="2"/>
    </font>
    <font>
      <sz val="10"/>
      <color rgb="FF000000"/>
      <name val="Arial"/>
      <family val="2"/>
    </font>
    <font>
      <sz val="11"/>
      <name val="Calibri"/>
      <family val="2"/>
    </font>
    <font>
      <sz val="14"/>
      <color rgb="FFFF0000"/>
      <name val="Arial MT"/>
      <family val="2"/>
    </font>
    <font>
      <sz val="8"/>
      <color theme="0"/>
      <name val="Verdana"/>
      <family val="2"/>
    </font>
    <font>
      <sz val="10"/>
      <color theme="0"/>
      <name val="Arial"/>
      <family val="2"/>
      <scheme val="minor"/>
    </font>
    <font>
      <sz val="10"/>
      <name val="Arial"/>
      <family val="2"/>
      <scheme val="major"/>
    </font>
    <font>
      <sz val="9"/>
      <color rgb="FFFF0000"/>
      <name val="Arial"/>
      <family val="2"/>
    </font>
    <font>
      <b/>
      <sz val="10"/>
      <name val="Arial"/>
      <family val="2"/>
      <scheme val="minor"/>
    </font>
    <font>
      <sz val="10"/>
      <name val="Arial"/>
      <family val="2"/>
    </font>
    <font>
      <sz val="10"/>
      <name val="Arial"/>
      <family val="2"/>
      <scheme val="minor"/>
    </font>
    <font>
      <sz val="9"/>
      <name val="Arial"/>
      <family val="2"/>
    </font>
    <font>
      <sz val="10"/>
      <color indexed="8"/>
      <name val="Arial"/>
      <family val="2"/>
    </font>
    <font>
      <sz val="10"/>
      <color rgb="FF000000"/>
      <name val="Arial"/>
      <family val="2"/>
      <scheme val="minor"/>
    </font>
    <font>
      <sz val="10"/>
      <name val="Arial MT"/>
    </font>
    <font>
      <u/>
      <sz val="11"/>
      <name val="Arial MT"/>
      <family val="2"/>
    </font>
    <font>
      <sz val="10"/>
      <color theme="0"/>
      <name val="Arial MT"/>
      <family val="2"/>
    </font>
    <font>
      <sz val="10"/>
      <name val="Arial"/>
      <family val="2"/>
    </font>
    <font>
      <b/>
      <sz val="10"/>
      <color theme="1"/>
      <name val="Arial"/>
      <family val="2"/>
    </font>
    <font>
      <sz val="8"/>
      <color rgb="FFFF0000"/>
      <name val="Verdana"/>
      <family val="2"/>
    </font>
    <font>
      <b/>
      <sz val="10"/>
      <color rgb="FFFF3300"/>
      <name val="Arial"/>
      <family val="2"/>
    </font>
    <font>
      <sz val="10"/>
      <color rgb="FFFF3300"/>
      <name val="Arial"/>
      <family val="2"/>
    </font>
    <font>
      <sz val="9"/>
      <color rgb="FFFF3300"/>
      <name val="Arial"/>
      <family val="2"/>
    </font>
  </fonts>
  <fills count="60">
    <fill>
      <patternFill patternType="none"/>
    </fill>
    <fill>
      <patternFill patternType="gray125"/>
    </fill>
    <fill>
      <patternFill patternType="solid">
        <fgColor indexed="41"/>
        <bgColor indexed="47"/>
      </patternFill>
    </fill>
    <fill>
      <patternFill patternType="solid">
        <fgColor indexed="31"/>
        <bgColor indexed="22"/>
      </patternFill>
    </fill>
    <fill>
      <patternFill patternType="solid">
        <fgColor indexed="26"/>
        <bgColor indexed="9"/>
      </patternFill>
    </fill>
    <fill>
      <patternFill patternType="solid">
        <fgColor indexed="9"/>
        <bgColor indexed="26"/>
      </patternFill>
    </fill>
    <fill>
      <patternFill patternType="solid">
        <fgColor indexed="31"/>
      </patternFill>
    </fill>
    <fill>
      <patternFill patternType="solid">
        <fgColor indexed="29"/>
        <bgColor indexed="33"/>
      </patternFill>
    </fill>
    <fill>
      <patternFill patternType="solid">
        <fgColor indexed="45"/>
        <bgColor indexed="29"/>
      </patternFill>
    </fill>
    <fill>
      <patternFill patternType="solid">
        <fgColor indexed="47"/>
        <bgColor indexed="22"/>
      </patternFill>
    </fill>
    <fill>
      <patternFill patternType="solid">
        <fgColor indexed="46"/>
      </patternFill>
    </fill>
    <fill>
      <patternFill patternType="solid">
        <fgColor indexed="26"/>
        <bgColor indexed="32"/>
      </patternFill>
    </fill>
    <fill>
      <patternFill patternType="solid">
        <fgColor indexed="42"/>
        <bgColor indexed="27"/>
      </patternFill>
    </fill>
    <fill>
      <patternFill patternType="solid">
        <fgColor indexed="43"/>
        <bgColor indexed="26"/>
      </patternFill>
    </fill>
    <fill>
      <patternFill patternType="solid">
        <fgColor indexed="34"/>
      </patternFill>
    </fill>
    <fill>
      <patternFill patternType="solid">
        <fgColor indexed="46"/>
        <bgColor indexed="24"/>
      </patternFill>
    </fill>
    <fill>
      <patternFill patternType="solid">
        <fgColor indexed="41"/>
      </patternFill>
    </fill>
    <fill>
      <patternFill patternType="solid">
        <fgColor indexed="27"/>
        <bgColor indexed="42"/>
      </patternFill>
    </fill>
    <fill>
      <patternFill patternType="solid">
        <fgColor indexed="27"/>
        <bgColor indexed="41"/>
      </patternFill>
    </fill>
    <fill>
      <patternFill patternType="solid">
        <fgColor indexed="32"/>
      </patternFill>
    </fill>
    <fill>
      <patternFill patternType="solid">
        <fgColor indexed="22"/>
        <bgColor indexed="34"/>
      </patternFill>
    </fill>
    <fill>
      <patternFill patternType="solid">
        <fgColor indexed="44"/>
        <bgColor indexed="31"/>
      </patternFill>
    </fill>
    <fill>
      <patternFill patternType="solid">
        <fgColor indexed="22"/>
        <bgColor indexed="31"/>
      </patternFill>
    </fill>
    <fill>
      <patternFill patternType="solid">
        <fgColor indexed="29"/>
        <bgColor indexed="45"/>
      </patternFill>
    </fill>
    <fill>
      <patternFill patternType="solid">
        <fgColor indexed="11"/>
        <bgColor indexed="49"/>
      </patternFill>
    </fill>
    <fill>
      <patternFill patternType="solid">
        <fgColor indexed="47"/>
      </patternFill>
    </fill>
    <fill>
      <patternFill patternType="solid">
        <fgColor indexed="44"/>
        <bgColor indexed="35"/>
      </patternFill>
    </fill>
    <fill>
      <patternFill patternType="solid">
        <fgColor indexed="51"/>
        <bgColor indexed="13"/>
      </patternFill>
    </fill>
    <fill>
      <patternFill patternType="solid">
        <fgColor indexed="49"/>
        <bgColor indexed="40"/>
      </patternFill>
    </fill>
    <fill>
      <patternFill patternType="solid">
        <fgColor indexed="30"/>
        <bgColor indexed="21"/>
      </patternFill>
    </fill>
    <fill>
      <patternFill patternType="solid">
        <fgColor indexed="35"/>
      </patternFill>
    </fill>
    <fill>
      <patternFill patternType="solid">
        <fgColor indexed="20"/>
        <bgColor indexed="36"/>
      </patternFill>
    </fill>
    <fill>
      <patternFill patternType="solid">
        <fgColor indexed="22"/>
      </patternFill>
    </fill>
    <fill>
      <patternFill patternType="solid">
        <fgColor indexed="52"/>
        <bgColor indexed="51"/>
      </patternFill>
    </fill>
    <fill>
      <patternFill patternType="solid">
        <fgColor indexed="29"/>
      </patternFill>
    </fill>
    <fill>
      <patternFill patternType="solid">
        <fgColor indexed="9"/>
      </patternFill>
    </fill>
    <fill>
      <patternFill patternType="solid">
        <fgColor indexed="55"/>
        <bgColor indexed="36"/>
      </patternFill>
    </fill>
    <fill>
      <patternFill patternType="solid">
        <fgColor indexed="55"/>
        <bgColor indexed="23"/>
      </patternFill>
    </fill>
    <fill>
      <patternFill patternType="solid">
        <fgColor indexed="36"/>
      </patternFill>
    </fill>
    <fill>
      <patternFill patternType="solid">
        <fgColor indexed="62"/>
        <bgColor indexed="56"/>
      </patternFill>
    </fill>
    <fill>
      <patternFill patternType="solid">
        <fgColor indexed="48"/>
      </patternFill>
    </fill>
    <fill>
      <patternFill patternType="solid">
        <fgColor indexed="10"/>
        <bgColor indexed="60"/>
      </patternFill>
    </fill>
    <fill>
      <patternFill patternType="solid">
        <fgColor indexed="57"/>
        <bgColor indexed="21"/>
      </patternFill>
    </fill>
    <fill>
      <patternFill patternType="solid">
        <fgColor indexed="58"/>
      </patternFill>
    </fill>
    <fill>
      <patternFill patternType="solid">
        <fgColor indexed="54"/>
        <bgColor indexed="30"/>
      </patternFill>
    </fill>
    <fill>
      <patternFill patternType="solid">
        <fgColor indexed="54"/>
        <bgColor indexed="23"/>
      </patternFill>
    </fill>
    <fill>
      <patternFill patternType="solid">
        <fgColor indexed="30"/>
      </patternFill>
    </fill>
    <fill>
      <patternFill patternType="solid">
        <fgColor indexed="40"/>
      </patternFill>
    </fill>
    <fill>
      <patternFill patternType="solid">
        <fgColor indexed="53"/>
        <bgColor indexed="37"/>
      </patternFill>
    </fill>
    <fill>
      <patternFill patternType="solid">
        <fgColor indexed="53"/>
        <bgColor indexed="52"/>
      </patternFill>
    </fill>
    <fill>
      <patternFill patternType="solid">
        <fgColor indexed="33"/>
      </patternFill>
    </fill>
    <fill>
      <patternFill patternType="solid">
        <fgColor indexed="43"/>
      </patternFill>
    </fill>
    <fill>
      <patternFill patternType="solid">
        <fgColor indexed="45"/>
        <bgColor indexed="46"/>
      </patternFill>
    </fill>
    <fill>
      <patternFill patternType="solid">
        <fgColor indexed="9"/>
        <bgColor indexed="64"/>
      </patternFill>
    </fill>
    <fill>
      <patternFill patternType="solid">
        <fgColor theme="4" tint="0.79998168889431442"/>
        <bgColor indexed="65"/>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bgColor rgb="FF000000"/>
      </patternFill>
    </fill>
  </fills>
  <borders count="52">
    <border>
      <left/>
      <right/>
      <top/>
      <bottom/>
      <diagonal/>
    </border>
    <border>
      <left style="thin">
        <color indexed="23"/>
      </left>
      <right style="thin">
        <color indexed="23"/>
      </right>
      <top style="thin">
        <color indexed="23"/>
      </top>
      <bottom style="thin">
        <color indexed="23"/>
      </bottom>
      <diagonal/>
    </border>
    <border>
      <left style="thin">
        <color indexed="38"/>
      </left>
      <right style="thin">
        <color indexed="38"/>
      </right>
      <top style="thin">
        <color indexed="38"/>
      </top>
      <bottom style="thin">
        <color indexed="38"/>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48"/>
      </bottom>
      <diagonal/>
    </border>
    <border>
      <left style="thin">
        <color indexed="22"/>
      </left>
      <right style="thin">
        <color indexed="22"/>
      </right>
      <top style="thin">
        <color indexed="22"/>
      </top>
      <bottom style="thin">
        <color indexed="22"/>
      </bottom>
      <diagonal/>
    </border>
    <border>
      <left style="thin">
        <color indexed="36"/>
      </left>
      <right style="thin">
        <color indexed="36"/>
      </right>
      <top style="thin">
        <color indexed="36"/>
      </top>
      <bottom style="thin">
        <color indexed="36"/>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thick">
        <color indexed="35"/>
      </bottom>
      <diagonal/>
    </border>
    <border>
      <left/>
      <right/>
      <top/>
      <bottom style="medium">
        <color indexed="49"/>
      </bottom>
      <diagonal/>
    </border>
    <border>
      <left/>
      <right/>
      <top/>
      <bottom style="medium">
        <color indexed="30"/>
      </bottom>
      <diagonal/>
    </border>
    <border>
      <left/>
      <right/>
      <top/>
      <bottom style="medium">
        <color indexed="35"/>
      </bottom>
      <diagonal/>
    </border>
    <border>
      <left/>
      <right/>
      <top style="thin">
        <color indexed="49"/>
      </top>
      <bottom style="double">
        <color indexed="49"/>
      </bottom>
      <diagonal/>
    </border>
    <border>
      <left/>
      <right/>
      <top style="thin">
        <color indexed="62"/>
      </top>
      <bottom style="double">
        <color indexed="62"/>
      </bottom>
      <diagonal/>
    </border>
    <border>
      <left/>
      <right/>
      <top style="thin">
        <color indexed="48"/>
      </top>
      <bottom style="double">
        <color indexed="48"/>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diagonalDown="1">
      <left style="thin">
        <color indexed="64"/>
      </left>
      <right style="thin">
        <color indexed="64"/>
      </right>
      <top style="thin">
        <color indexed="64"/>
      </top>
      <bottom style="thin">
        <color indexed="64"/>
      </bottom>
      <diagonal style="hair">
        <color indexed="64"/>
      </diagonal>
    </border>
    <border diagonalDown="1">
      <left style="thin">
        <color indexed="64"/>
      </left>
      <right style="thin">
        <color indexed="64"/>
      </right>
      <top style="thin">
        <color indexed="64"/>
      </top>
      <bottom style="thin">
        <color indexed="64"/>
      </bottom>
      <diagonal style="thin">
        <color indexed="64"/>
      </diagonal>
    </border>
    <border>
      <left style="medium">
        <color indexed="41"/>
      </left>
      <right style="medium">
        <color indexed="41"/>
      </right>
      <top style="medium">
        <color indexed="41"/>
      </top>
      <bottom style="medium">
        <color indexed="41"/>
      </bottom>
      <diagonal/>
    </border>
    <border>
      <left/>
      <right style="medium">
        <color indexed="41"/>
      </right>
      <top style="medium">
        <color indexed="41"/>
      </top>
      <bottom style="medium">
        <color indexed="41"/>
      </bottom>
      <diagonal/>
    </border>
    <border>
      <left style="medium">
        <color indexed="31"/>
      </left>
      <right style="medium">
        <color indexed="31"/>
      </right>
      <top style="medium">
        <color indexed="31"/>
      </top>
      <bottom style="medium">
        <color indexed="31"/>
      </bottom>
      <diagonal/>
    </border>
    <border>
      <left style="medium">
        <color indexed="41"/>
      </left>
      <right style="medium">
        <color indexed="41"/>
      </right>
      <top/>
      <bottom style="medium">
        <color indexed="41"/>
      </bottom>
      <diagonal/>
    </border>
    <border>
      <left/>
      <right style="medium">
        <color indexed="41"/>
      </right>
      <top/>
      <bottom style="medium">
        <color indexed="41"/>
      </bottom>
      <diagonal/>
    </border>
    <border>
      <left/>
      <right/>
      <top style="double">
        <color indexed="8"/>
      </top>
      <bottom style="double">
        <color indexed="8"/>
      </bottom>
      <diagonal/>
    </border>
    <border>
      <left/>
      <right style="double">
        <color indexed="8"/>
      </right>
      <top/>
      <bottom/>
      <diagonal/>
    </border>
    <border>
      <left/>
      <right/>
      <top/>
      <bottom style="double">
        <color indexed="8"/>
      </bottom>
      <diagonal/>
    </border>
    <border>
      <left/>
      <right style="double">
        <color indexed="8"/>
      </right>
      <top/>
      <bottom style="double">
        <color indexed="8"/>
      </bottom>
      <diagonal/>
    </border>
    <border>
      <left style="thin">
        <color indexed="64"/>
      </left>
      <right style="thin">
        <color indexed="64"/>
      </right>
      <top/>
      <bottom style="thin">
        <color indexed="64"/>
      </bottom>
      <diagonal/>
    </border>
    <border>
      <left style="thin">
        <color indexed="36"/>
      </left>
      <right/>
      <top style="thin">
        <color indexed="36"/>
      </top>
      <bottom/>
      <diagonal/>
    </border>
    <border>
      <left style="thin">
        <color indexed="36"/>
      </left>
      <right/>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double">
        <color indexed="8"/>
      </top>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rgb="FFABABAB"/>
      </top>
      <bottom/>
      <diagonal/>
    </border>
  </borders>
  <cellStyleXfs count="1987">
    <xf numFmtId="0" fontId="0" fillId="0" borderId="0"/>
    <xf numFmtId="0" fontId="6" fillId="2" borderId="0" applyNumberFormat="0" applyBorder="0" applyAlignment="0" applyProtection="0"/>
    <xf numFmtId="0" fontId="6" fillId="3" borderId="0" applyNumberFormat="0" applyBorder="0" applyAlignment="0" applyProtection="0"/>
    <xf numFmtId="187" fontId="6" fillId="4" borderId="0" applyBorder="0" applyAlignment="0" applyProtection="0"/>
    <xf numFmtId="187" fontId="44" fillId="4" borderId="0" applyBorder="0" applyAlignment="0" applyProtection="0"/>
    <xf numFmtId="187" fontId="6" fillId="4" borderId="0" applyBorder="0" applyAlignment="0" applyProtection="0"/>
    <xf numFmtId="187" fontId="44" fillId="4" borderId="0" applyBorder="0" applyAlignment="0" applyProtection="0"/>
    <xf numFmtId="187" fontId="6" fillId="4" borderId="0" applyBorder="0" applyAlignment="0" applyProtection="0"/>
    <xf numFmtId="0" fontId="6" fillId="3" borderId="0" applyNumberFormat="0" applyBorder="0" applyAlignment="0" applyProtection="0"/>
    <xf numFmtId="187" fontId="6" fillId="5" borderId="0" applyBorder="0" applyAlignment="0" applyProtection="0"/>
    <xf numFmtId="187" fontId="44" fillId="5" borderId="0" applyBorder="0" applyAlignment="0" applyProtection="0"/>
    <xf numFmtId="187" fontId="6" fillId="5" borderId="0" applyBorder="0" applyAlignment="0" applyProtection="0"/>
    <xf numFmtId="187" fontId="44" fillId="5" borderId="0" applyBorder="0" applyAlignment="0" applyProtection="0"/>
    <xf numFmtId="187" fontId="6" fillId="5" borderId="0" applyBorder="0" applyAlignment="0" applyProtection="0"/>
    <xf numFmtId="0" fontId="150" fillId="54" borderId="0" applyNumberFormat="0" applyBorder="0" applyAlignment="0" applyProtection="0"/>
    <xf numFmtId="188" fontId="6" fillId="3" borderId="0" applyBorder="0" applyAlignment="0" applyProtection="0"/>
    <xf numFmtId="188" fontId="44" fillId="3" borderId="0" applyBorder="0" applyAlignment="0" applyProtection="0"/>
    <xf numFmtId="188" fontId="6" fillId="3" borderId="0" applyBorder="0" applyAlignment="0" applyProtection="0"/>
    <xf numFmtId="188" fontId="44" fillId="3" borderId="0" applyBorder="0" applyAlignment="0" applyProtection="0"/>
    <xf numFmtId="188" fontId="6" fillId="3" borderId="0" applyBorder="0" applyAlignment="0" applyProtection="0"/>
    <xf numFmtId="188" fontId="6" fillId="3" borderId="0" applyBorder="0" applyAlignment="0" applyProtection="0"/>
    <xf numFmtId="187" fontId="6" fillId="5" borderId="0" applyBorder="0" applyAlignment="0" applyProtection="0"/>
    <xf numFmtId="187" fontId="44" fillId="5" borderId="0" applyBorder="0" applyAlignment="0" applyProtection="0"/>
    <xf numFmtId="187" fontId="6" fillId="5" borderId="0" applyBorder="0" applyAlignment="0" applyProtection="0"/>
    <xf numFmtId="0" fontId="6" fillId="7" borderId="0" applyNumberFormat="0" applyBorder="0" applyAlignment="0" applyProtection="0"/>
    <xf numFmtId="0" fontId="6" fillId="8" borderId="0" applyNumberFormat="0" applyBorder="0" applyAlignment="0" applyProtection="0"/>
    <xf numFmtId="187" fontId="6" fillId="9" borderId="0" applyBorder="0" applyAlignment="0" applyProtection="0"/>
    <xf numFmtId="187" fontId="44" fillId="9" borderId="0" applyBorder="0" applyAlignment="0" applyProtection="0"/>
    <xf numFmtId="187" fontId="6" fillId="9" borderId="0" applyBorder="0" applyAlignment="0" applyProtection="0"/>
    <xf numFmtId="187" fontId="44" fillId="9" borderId="0" applyBorder="0" applyAlignment="0" applyProtection="0"/>
    <xf numFmtId="187" fontId="6" fillId="9" borderId="0" applyBorder="0" applyAlignment="0" applyProtection="0"/>
    <xf numFmtId="0" fontId="6" fillId="8" borderId="0" applyNumberFormat="0" applyBorder="0" applyAlignment="0" applyProtection="0"/>
    <xf numFmtId="188" fontId="6" fillId="8" borderId="0" applyBorder="0" applyAlignment="0" applyProtection="0"/>
    <xf numFmtId="188" fontId="44" fillId="8" borderId="0" applyBorder="0" applyAlignment="0" applyProtection="0"/>
    <xf numFmtId="188" fontId="6" fillId="8" borderId="0" applyBorder="0" applyAlignment="0" applyProtection="0"/>
    <xf numFmtId="188" fontId="44" fillId="8" borderId="0" applyBorder="0" applyAlignment="0" applyProtection="0"/>
    <xf numFmtId="188" fontId="6" fillId="8" borderId="0" applyBorder="0" applyAlignment="0" applyProtection="0"/>
    <xf numFmtId="0" fontId="150" fillId="10" borderId="0" applyNumberFormat="0" applyBorder="0" applyAlignment="0" applyProtection="0"/>
    <xf numFmtId="187" fontId="44" fillId="9" borderId="0" applyBorder="0" applyAlignment="0" applyProtection="0"/>
    <xf numFmtId="187" fontId="6" fillId="9" borderId="0" applyBorder="0" applyAlignment="0" applyProtection="0"/>
    <xf numFmtId="187" fontId="6" fillId="9" borderId="0" applyBorder="0" applyAlignment="0" applyProtection="0"/>
    <xf numFmtId="0" fontId="6" fillId="11" borderId="0" applyNumberFormat="0" applyBorder="0" applyAlignment="0" applyProtection="0"/>
    <xf numFmtId="0" fontId="6" fillId="12" borderId="0" applyNumberFormat="0" applyBorder="0" applyAlignment="0" applyProtection="0"/>
    <xf numFmtId="187" fontId="6" fillId="13" borderId="0" applyBorder="0" applyAlignment="0" applyProtection="0"/>
    <xf numFmtId="187" fontId="44" fillId="13" borderId="0" applyBorder="0" applyAlignment="0" applyProtection="0"/>
    <xf numFmtId="187" fontId="6" fillId="13" borderId="0" applyBorder="0" applyAlignment="0" applyProtection="0"/>
    <xf numFmtId="187" fontId="44" fillId="13" borderId="0" applyBorder="0" applyAlignment="0" applyProtection="0"/>
    <xf numFmtId="187" fontId="6" fillId="13" borderId="0" applyBorder="0" applyAlignment="0" applyProtection="0"/>
    <xf numFmtId="0" fontId="6" fillId="12" borderId="0" applyNumberFormat="0" applyBorder="0" applyAlignment="0" applyProtection="0"/>
    <xf numFmtId="187" fontId="6" fillId="4" borderId="0" applyBorder="0" applyAlignment="0" applyProtection="0"/>
    <xf numFmtId="187" fontId="44" fillId="4" borderId="0" applyBorder="0" applyAlignment="0" applyProtection="0"/>
    <xf numFmtId="187" fontId="6" fillId="4" borderId="0" applyBorder="0" applyAlignment="0" applyProtection="0"/>
    <xf numFmtId="187" fontId="44" fillId="4" borderId="0" applyBorder="0" applyAlignment="0" applyProtection="0"/>
    <xf numFmtId="187" fontId="6" fillId="4" borderId="0" applyBorder="0" applyAlignment="0" applyProtection="0"/>
    <xf numFmtId="0" fontId="150" fillId="14" borderId="0" applyNumberFormat="0" applyBorder="0" applyAlignment="0" applyProtection="0"/>
    <xf numFmtId="188" fontId="6" fillId="12" borderId="0" applyBorder="0" applyAlignment="0" applyProtection="0"/>
    <xf numFmtId="188" fontId="44" fillId="12" borderId="0" applyBorder="0" applyAlignment="0" applyProtection="0"/>
    <xf numFmtId="188" fontId="6" fillId="12" borderId="0" applyBorder="0" applyAlignment="0" applyProtection="0"/>
    <xf numFmtId="188" fontId="44" fillId="12" borderId="0" applyBorder="0" applyAlignment="0" applyProtection="0"/>
    <xf numFmtId="188" fontId="6" fillId="12" borderId="0" applyBorder="0" applyAlignment="0" applyProtection="0"/>
    <xf numFmtId="188" fontId="6" fillId="12" borderId="0" applyBorder="0" applyAlignment="0" applyProtection="0"/>
    <xf numFmtId="187" fontId="6" fillId="4" borderId="0" applyBorder="0" applyAlignment="0" applyProtection="0"/>
    <xf numFmtId="187" fontId="44" fillId="4" borderId="0" applyBorder="0" applyAlignment="0" applyProtection="0"/>
    <xf numFmtId="187" fontId="6" fillId="4" borderId="0" applyBorder="0" applyAlignment="0" applyProtection="0"/>
    <xf numFmtId="0" fontId="6" fillId="2" borderId="0" applyNumberFormat="0" applyBorder="0" applyAlignment="0" applyProtection="0"/>
    <xf numFmtId="0" fontId="6" fillId="15" borderId="0" applyNumberFormat="0" applyBorder="0" applyAlignment="0" applyProtection="0"/>
    <xf numFmtId="187" fontId="6" fillId="4" borderId="0" applyBorder="0" applyAlignment="0" applyProtection="0"/>
    <xf numFmtId="187" fontId="44" fillId="4" borderId="0" applyBorder="0" applyAlignment="0" applyProtection="0"/>
    <xf numFmtId="187" fontId="6" fillId="4" borderId="0" applyBorder="0" applyAlignment="0" applyProtection="0"/>
    <xf numFmtId="187" fontId="44" fillId="4" borderId="0" applyBorder="0" applyAlignment="0" applyProtection="0"/>
    <xf numFmtId="187" fontId="6" fillId="4" borderId="0" applyBorder="0" applyAlignment="0" applyProtection="0"/>
    <xf numFmtId="0" fontId="6" fillId="15" borderId="0" applyNumberFormat="0" applyBorder="0" applyAlignment="0" applyProtection="0"/>
    <xf numFmtId="187" fontId="6" fillId="5" borderId="0" applyBorder="0" applyAlignment="0" applyProtection="0"/>
    <xf numFmtId="187" fontId="44" fillId="5" borderId="0" applyBorder="0" applyAlignment="0" applyProtection="0"/>
    <xf numFmtId="187" fontId="6" fillId="5" borderId="0" applyBorder="0" applyAlignment="0" applyProtection="0"/>
    <xf numFmtId="187" fontId="44" fillId="5" borderId="0" applyBorder="0" applyAlignment="0" applyProtection="0"/>
    <xf numFmtId="187" fontId="6" fillId="5" borderId="0" applyBorder="0" applyAlignment="0" applyProtection="0"/>
    <xf numFmtId="0" fontId="150" fillId="16" borderId="0" applyNumberFormat="0" applyBorder="0" applyAlignment="0" applyProtection="0"/>
    <xf numFmtId="188" fontId="6" fillId="15" borderId="0" applyBorder="0" applyAlignment="0" applyProtection="0"/>
    <xf numFmtId="188" fontId="44" fillId="15" borderId="0" applyBorder="0" applyAlignment="0" applyProtection="0"/>
    <xf numFmtId="188" fontId="6" fillId="15" borderId="0" applyBorder="0" applyAlignment="0" applyProtection="0"/>
    <xf numFmtId="188" fontId="44" fillId="15" borderId="0" applyBorder="0" applyAlignment="0" applyProtection="0"/>
    <xf numFmtId="188" fontId="6" fillId="15" borderId="0" applyBorder="0" applyAlignment="0" applyProtection="0"/>
    <xf numFmtId="188" fontId="6" fillId="15" borderId="0" applyBorder="0" applyAlignment="0" applyProtection="0"/>
    <xf numFmtId="187" fontId="6" fillId="5" borderId="0" applyBorder="0" applyAlignment="0" applyProtection="0"/>
    <xf numFmtId="187" fontId="44" fillId="5" borderId="0" applyBorder="0" applyAlignment="0" applyProtection="0"/>
    <xf numFmtId="187" fontId="6" fillId="5" borderId="0" applyBorder="0" applyAlignment="0" applyProtection="0"/>
    <xf numFmtId="0" fontId="6" fillId="17" borderId="0" applyNumberFormat="0" applyBorder="0" applyAlignment="0" applyProtection="0"/>
    <xf numFmtId="0" fontId="6" fillId="18" borderId="0" applyNumberFormat="0" applyBorder="0" applyAlignment="0" applyProtection="0"/>
    <xf numFmtId="187" fontId="6" fillId="18" borderId="0" applyBorder="0" applyAlignment="0" applyProtection="0"/>
    <xf numFmtId="187" fontId="44" fillId="18" borderId="0" applyBorder="0" applyAlignment="0" applyProtection="0"/>
    <xf numFmtId="187" fontId="6" fillId="18" borderId="0" applyBorder="0" applyAlignment="0" applyProtection="0"/>
    <xf numFmtId="187" fontId="44" fillId="18" borderId="0" applyBorder="0" applyAlignment="0" applyProtection="0"/>
    <xf numFmtId="187" fontId="6" fillId="18" borderId="0" applyBorder="0" applyAlignment="0" applyProtection="0"/>
    <xf numFmtId="0" fontId="6" fillId="18" borderId="0" applyNumberFormat="0" applyBorder="0" applyAlignment="0" applyProtection="0"/>
    <xf numFmtId="188" fontId="6" fillId="18" borderId="0" applyBorder="0" applyAlignment="0" applyProtection="0"/>
    <xf numFmtId="188" fontId="44" fillId="18" borderId="0" applyBorder="0" applyAlignment="0" applyProtection="0"/>
    <xf numFmtId="188" fontId="6" fillId="18" borderId="0" applyBorder="0" applyAlignment="0" applyProtection="0"/>
    <xf numFmtId="188" fontId="44" fillId="18" borderId="0" applyBorder="0" applyAlignment="0" applyProtection="0"/>
    <xf numFmtId="188" fontId="6" fillId="18" borderId="0" applyBorder="0" applyAlignment="0" applyProtection="0"/>
    <xf numFmtId="0" fontId="150" fillId="6" borderId="0" applyNumberFormat="0" applyBorder="0" applyAlignment="0" applyProtection="0"/>
    <xf numFmtId="187" fontId="44" fillId="18" borderId="0" applyBorder="0" applyAlignment="0" applyProtection="0"/>
    <xf numFmtId="187" fontId="6" fillId="18" borderId="0" applyBorder="0" applyAlignment="0" applyProtection="0"/>
    <xf numFmtId="187" fontId="6" fillId="18" borderId="0" applyBorder="0" applyAlignment="0" applyProtection="0"/>
    <xf numFmtId="0" fontId="6" fillId="11" borderId="0" applyNumberFormat="0" applyBorder="0" applyAlignment="0" applyProtection="0"/>
    <xf numFmtId="0" fontId="6" fillId="9" borderId="0" applyNumberFormat="0" applyBorder="0" applyAlignment="0" applyProtection="0"/>
    <xf numFmtId="187" fontId="6" fillId="9" borderId="0" applyBorder="0" applyAlignment="0" applyProtection="0"/>
    <xf numFmtId="187" fontId="44" fillId="9" borderId="0" applyBorder="0" applyAlignment="0" applyProtection="0"/>
    <xf numFmtId="187" fontId="6" fillId="9" borderId="0" applyBorder="0" applyAlignment="0" applyProtection="0"/>
    <xf numFmtId="187" fontId="44" fillId="9" borderId="0" applyBorder="0" applyAlignment="0" applyProtection="0"/>
    <xf numFmtId="187" fontId="6" fillId="9" borderId="0" applyBorder="0" applyAlignment="0" applyProtection="0"/>
    <xf numFmtId="0" fontId="6" fillId="9" borderId="0" applyNumberFormat="0" applyBorder="0" applyAlignment="0" applyProtection="0"/>
    <xf numFmtId="188" fontId="6" fillId="9" borderId="0" applyBorder="0" applyAlignment="0" applyProtection="0"/>
    <xf numFmtId="188" fontId="44" fillId="9" borderId="0" applyBorder="0" applyAlignment="0" applyProtection="0"/>
    <xf numFmtId="188" fontId="6" fillId="9" borderId="0" applyBorder="0" applyAlignment="0" applyProtection="0"/>
    <xf numFmtId="188" fontId="44" fillId="9" borderId="0" applyBorder="0" applyAlignment="0" applyProtection="0"/>
    <xf numFmtId="188" fontId="6" fillId="9" borderId="0" applyBorder="0" applyAlignment="0" applyProtection="0"/>
    <xf numFmtId="0" fontId="150" fillId="19" borderId="0" applyNumberFormat="0" applyBorder="0" applyAlignment="0" applyProtection="0"/>
    <xf numFmtId="187" fontId="44" fillId="9" borderId="0" applyBorder="0" applyAlignment="0" applyProtection="0"/>
    <xf numFmtId="187" fontId="6" fillId="9" borderId="0" applyBorder="0" applyAlignment="0" applyProtection="0"/>
    <xf numFmtId="187" fontId="6" fillId="9" borderId="0" applyBorder="0" applyAlignment="0" applyProtection="0"/>
    <xf numFmtId="0" fontId="6" fillId="20" borderId="0" applyNumberFormat="0" applyBorder="0" applyAlignment="0" applyProtection="0"/>
    <xf numFmtId="0" fontId="6" fillId="21" borderId="0" applyNumberFormat="0" applyBorder="0" applyAlignment="0" applyProtection="0"/>
    <xf numFmtId="187" fontId="6" fillId="22" borderId="0" applyBorder="0" applyAlignment="0" applyProtection="0"/>
    <xf numFmtId="187" fontId="44" fillId="22" borderId="0" applyBorder="0" applyAlignment="0" applyProtection="0"/>
    <xf numFmtId="187" fontId="6" fillId="22" borderId="0" applyBorder="0" applyAlignment="0" applyProtection="0"/>
    <xf numFmtId="187" fontId="44" fillId="22" borderId="0" applyBorder="0" applyAlignment="0" applyProtection="0"/>
    <xf numFmtId="187" fontId="6" fillId="22" borderId="0" applyBorder="0" applyAlignment="0" applyProtection="0"/>
    <xf numFmtId="0" fontId="6" fillId="21" borderId="0" applyNumberFormat="0" applyBorder="0" applyAlignment="0" applyProtection="0"/>
    <xf numFmtId="188" fontId="6" fillId="21" borderId="0" applyBorder="0" applyAlignment="0" applyProtection="0"/>
    <xf numFmtId="188" fontId="44" fillId="21" borderId="0" applyBorder="0" applyAlignment="0" applyProtection="0"/>
    <xf numFmtId="188" fontId="6" fillId="21" borderId="0" applyBorder="0" applyAlignment="0" applyProtection="0"/>
    <xf numFmtId="188" fontId="44" fillId="21" borderId="0" applyBorder="0" applyAlignment="0" applyProtection="0"/>
    <xf numFmtId="188" fontId="6" fillId="21" borderId="0" applyBorder="0" applyAlignment="0" applyProtection="0"/>
    <xf numFmtId="0" fontId="150" fillId="6" borderId="0" applyNumberFormat="0" applyBorder="0" applyAlignment="0" applyProtection="0"/>
    <xf numFmtId="187" fontId="44" fillId="22" borderId="0" applyBorder="0" applyAlignment="0" applyProtection="0"/>
    <xf numFmtId="187" fontId="6" fillId="22" borderId="0" applyBorder="0" applyAlignment="0" applyProtection="0"/>
    <xf numFmtId="187" fontId="6" fillId="22" borderId="0" applyBorder="0" applyAlignment="0" applyProtection="0"/>
    <xf numFmtId="0" fontId="6" fillId="7" borderId="0" applyNumberFormat="0" applyBorder="0" applyAlignment="0" applyProtection="0"/>
    <xf numFmtId="0" fontId="6" fillId="23" borderId="0" applyNumberFormat="0" applyBorder="0" applyAlignment="0" applyProtection="0"/>
    <xf numFmtId="187" fontId="6" fillId="23" borderId="0" applyBorder="0" applyAlignment="0" applyProtection="0"/>
    <xf numFmtId="187" fontId="44" fillId="23" borderId="0" applyBorder="0" applyAlignment="0" applyProtection="0"/>
    <xf numFmtId="187" fontId="6" fillId="23" borderId="0" applyBorder="0" applyAlignment="0" applyProtection="0"/>
    <xf numFmtId="187" fontId="44" fillId="23" borderId="0" applyBorder="0" applyAlignment="0" applyProtection="0"/>
    <xf numFmtId="187" fontId="6" fillId="23" borderId="0" applyBorder="0" applyAlignment="0" applyProtection="0"/>
    <xf numFmtId="0" fontId="6" fillId="23" borderId="0" applyNumberFormat="0" applyBorder="0" applyAlignment="0" applyProtection="0"/>
    <xf numFmtId="188" fontId="6" fillId="23" borderId="0" applyBorder="0" applyAlignment="0" applyProtection="0"/>
    <xf numFmtId="188" fontId="44" fillId="23" borderId="0" applyBorder="0" applyAlignment="0" applyProtection="0"/>
    <xf numFmtId="188" fontId="6" fillId="23" borderId="0" applyBorder="0" applyAlignment="0" applyProtection="0"/>
    <xf numFmtId="188" fontId="44" fillId="23" borderId="0" applyBorder="0" applyAlignment="0" applyProtection="0"/>
    <xf numFmtId="188" fontId="6" fillId="23" borderId="0" applyBorder="0" applyAlignment="0" applyProtection="0"/>
    <xf numFmtId="0" fontId="150" fillId="10" borderId="0" applyNumberFormat="0" applyBorder="0" applyAlignment="0" applyProtection="0"/>
    <xf numFmtId="187" fontId="44" fillId="23" borderId="0" applyBorder="0" applyAlignment="0" applyProtection="0"/>
    <xf numFmtId="187" fontId="6" fillId="23" borderId="0" applyBorder="0" applyAlignment="0" applyProtection="0"/>
    <xf numFmtId="187" fontId="6" fillId="23" borderId="0" applyBorder="0" applyAlignment="0" applyProtection="0"/>
    <xf numFmtId="0" fontId="6" fillId="13" borderId="0" applyNumberFormat="0" applyBorder="0" applyAlignment="0" applyProtection="0"/>
    <xf numFmtId="0" fontId="6" fillId="24" borderId="0" applyNumberFormat="0" applyBorder="0" applyAlignment="0" applyProtection="0"/>
    <xf numFmtId="187" fontId="6" fillId="13" borderId="0" applyBorder="0" applyAlignment="0" applyProtection="0"/>
    <xf numFmtId="187" fontId="44" fillId="13" borderId="0" applyBorder="0" applyAlignment="0" applyProtection="0"/>
    <xf numFmtId="187" fontId="6" fillId="13" borderId="0" applyBorder="0" applyAlignment="0" applyProtection="0"/>
    <xf numFmtId="187" fontId="44" fillId="13" borderId="0" applyBorder="0" applyAlignment="0" applyProtection="0"/>
    <xf numFmtId="187" fontId="6" fillId="13" borderId="0" applyBorder="0" applyAlignment="0" applyProtection="0"/>
    <xf numFmtId="0" fontId="6" fillId="24" borderId="0" applyNumberFormat="0" applyBorder="0" applyAlignment="0" applyProtection="0"/>
    <xf numFmtId="188" fontId="6" fillId="24" borderId="0" applyBorder="0" applyAlignment="0" applyProtection="0"/>
    <xf numFmtId="188" fontId="44" fillId="24" borderId="0" applyBorder="0" applyAlignment="0" applyProtection="0"/>
    <xf numFmtId="188" fontId="6" fillId="24" borderId="0" applyBorder="0" applyAlignment="0" applyProtection="0"/>
    <xf numFmtId="188" fontId="44" fillId="24" borderId="0" applyBorder="0" applyAlignment="0" applyProtection="0"/>
    <xf numFmtId="188" fontId="6" fillId="24" borderId="0" applyBorder="0" applyAlignment="0" applyProtection="0"/>
    <xf numFmtId="0" fontId="150" fillId="14" borderId="0" applyNumberFormat="0" applyBorder="0" applyAlignment="0" applyProtection="0"/>
    <xf numFmtId="187" fontId="44" fillId="13" borderId="0" applyBorder="0" applyAlignment="0" applyProtection="0"/>
    <xf numFmtId="187" fontId="6" fillId="13" borderId="0" applyBorder="0" applyAlignment="0" applyProtection="0"/>
    <xf numFmtId="187" fontId="6" fillId="13" borderId="0" applyBorder="0" applyAlignment="0" applyProtection="0"/>
    <xf numFmtId="0" fontId="6" fillId="20" borderId="0" applyNumberFormat="0" applyBorder="0" applyAlignment="0" applyProtection="0"/>
    <xf numFmtId="0" fontId="6" fillId="15" borderId="0" applyNumberFormat="0" applyBorder="0" applyAlignment="0" applyProtection="0"/>
    <xf numFmtId="187" fontId="6" fillId="22" borderId="0" applyBorder="0" applyAlignment="0" applyProtection="0"/>
    <xf numFmtId="187" fontId="44" fillId="22" borderId="0" applyBorder="0" applyAlignment="0" applyProtection="0"/>
    <xf numFmtId="187" fontId="6" fillId="22" borderId="0" applyBorder="0" applyAlignment="0" applyProtection="0"/>
    <xf numFmtId="187" fontId="44" fillId="22" borderId="0" applyBorder="0" applyAlignment="0" applyProtection="0"/>
    <xf numFmtId="187" fontId="6" fillId="22" borderId="0" applyBorder="0" applyAlignment="0" applyProtection="0"/>
    <xf numFmtId="0" fontId="6" fillId="15" borderId="0" applyNumberFormat="0" applyBorder="0" applyAlignment="0" applyProtection="0"/>
    <xf numFmtId="188" fontId="6" fillId="15" borderId="0" applyBorder="0" applyAlignment="0" applyProtection="0"/>
    <xf numFmtId="188" fontId="44" fillId="15" borderId="0" applyBorder="0" applyAlignment="0" applyProtection="0"/>
    <xf numFmtId="188" fontId="6" fillId="15" borderId="0" applyBorder="0" applyAlignment="0" applyProtection="0"/>
    <xf numFmtId="188" fontId="44" fillId="15" borderId="0" applyBorder="0" applyAlignment="0" applyProtection="0"/>
    <xf numFmtId="188" fontId="6" fillId="15" borderId="0" applyBorder="0" applyAlignment="0" applyProtection="0"/>
    <xf numFmtId="0" fontId="150" fillId="25" borderId="0" applyNumberFormat="0" applyBorder="0" applyAlignment="0" applyProtection="0"/>
    <xf numFmtId="187" fontId="44" fillId="22" borderId="0" applyBorder="0" applyAlignment="0" applyProtection="0"/>
    <xf numFmtId="187" fontId="6" fillId="22" borderId="0" applyBorder="0" applyAlignment="0" applyProtection="0"/>
    <xf numFmtId="187" fontId="6" fillId="22" borderId="0" applyBorder="0" applyAlignment="0" applyProtection="0"/>
    <xf numFmtId="0" fontId="6" fillId="26" borderId="0" applyNumberFormat="0" applyBorder="0" applyAlignment="0" applyProtection="0"/>
    <xf numFmtId="0" fontId="6" fillId="21" borderId="0" applyNumberFormat="0" applyBorder="0" applyAlignment="0" applyProtection="0"/>
    <xf numFmtId="187" fontId="6" fillId="21" borderId="0" applyBorder="0" applyAlignment="0" applyProtection="0"/>
    <xf numFmtId="187" fontId="44" fillId="21" borderId="0" applyBorder="0" applyAlignment="0" applyProtection="0"/>
    <xf numFmtId="187" fontId="6" fillId="21" borderId="0" applyBorder="0" applyAlignment="0" applyProtection="0"/>
    <xf numFmtId="187" fontId="44" fillId="21" borderId="0" applyBorder="0" applyAlignment="0" applyProtection="0"/>
    <xf numFmtId="187" fontId="6" fillId="21" borderId="0" applyBorder="0" applyAlignment="0" applyProtection="0"/>
    <xf numFmtId="0" fontId="6" fillId="21" borderId="0" applyNumberFormat="0" applyBorder="0" applyAlignment="0" applyProtection="0"/>
    <xf numFmtId="188" fontId="6" fillId="21" borderId="0" applyBorder="0" applyAlignment="0" applyProtection="0"/>
    <xf numFmtId="188" fontId="44" fillId="21" borderId="0" applyBorder="0" applyAlignment="0" applyProtection="0"/>
    <xf numFmtId="188" fontId="6" fillId="21" borderId="0" applyBorder="0" applyAlignment="0" applyProtection="0"/>
    <xf numFmtId="188" fontId="44" fillId="21" borderId="0" applyBorder="0" applyAlignment="0" applyProtection="0"/>
    <xf numFmtId="188" fontId="6" fillId="21" borderId="0" applyBorder="0" applyAlignment="0" applyProtection="0"/>
    <xf numFmtId="0" fontId="150" fillId="6" borderId="0" applyNumberFormat="0" applyBorder="0" applyAlignment="0" applyProtection="0"/>
    <xf numFmtId="187" fontId="44" fillId="21" borderId="0" applyBorder="0" applyAlignment="0" applyProtection="0"/>
    <xf numFmtId="187" fontId="6" fillId="21" borderId="0" applyBorder="0" applyAlignment="0" applyProtection="0"/>
    <xf numFmtId="187" fontId="6" fillId="21" borderId="0" applyBorder="0" applyAlignment="0" applyProtection="0"/>
    <xf numFmtId="0" fontId="6" fillId="13" borderId="0" applyNumberFormat="0" applyBorder="0" applyAlignment="0" applyProtection="0"/>
    <xf numFmtId="0" fontId="6" fillId="27" borderId="0" applyNumberFormat="0" applyBorder="0" applyAlignment="0" applyProtection="0"/>
    <xf numFmtId="187" fontId="6" fillId="9" borderId="0" applyBorder="0" applyAlignment="0" applyProtection="0"/>
    <xf numFmtId="187" fontId="44" fillId="9" borderId="0" applyBorder="0" applyAlignment="0" applyProtection="0"/>
    <xf numFmtId="187" fontId="6" fillId="9" borderId="0" applyBorder="0" applyAlignment="0" applyProtection="0"/>
    <xf numFmtId="187" fontId="44" fillId="9" borderId="0" applyBorder="0" applyAlignment="0" applyProtection="0"/>
    <xf numFmtId="187" fontId="6" fillId="9" borderId="0" applyBorder="0" applyAlignment="0" applyProtection="0"/>
    <xf numFmtId="0" fontId="6" fillId="27" borderId="0" applyNumberFormat="0" applyBorder="0" applyAlignment="0" applyProtection="0"/>
    <xf numFmtId="188" fontId="6" fillId="27" borderId="0" applyBorder="0" applyAlignment="0" applyProtection="0"/>
    <xf numFmtId="188" fontId="44" fillId="27" borderId="0" applyBorder="0" applyAlignment="0" applyProtection="0"/>
    <xf numFmtId="188" fontId="6" fillId="27" borderId="0" applyBorder="0" applyAlignment="0" applyProtection="0"/>
    <xf numFmtId="188" fontId="44" fillId="27" borderId="0" applyBorder="0" applyAlignment="0" applyProtection="0"/>
    <xf numFmtId="188" fontId="6" fillId="27" borderId="0" applyBorder="0" applyAlignment="0" applyProtection="0"/>
    <xf numFmtId="0" fontId="150" fillId="19" borderId="0" applyNumberFormat="0" applyBorder="0" applyAlignment="0" applyProtection="0"/>
    <xf numFmtId="187" fontId="44" fillId="9" borderId="0" applyBorder="0" applyAlignment="0" applyProtection="0"/>
    <xf numFmtId="187" fontId="6" fillId="9" borderId="0" applyBorder="0" applyAlignment="0" applyProtection="0"/>
    <xf numFmtId="187" fontId="6" fillId="9" borderId="0" applyBorder="0" applyAlignment="0" applyProtection="0"/>
    <xf numFmtId="0" fontId="7" fillId="28" borderId="0" applyNumberFormat="0" applyBorder="0" applyAlignment="0" applyProtection="0"/>
    <xf numFmtId="0" fontId="7" fillId="29" borderId="0" applyNumberFormat="0" applyBorder="0" applyAlignment="0" applyProtection="0"/>
    <xf numFmtId="187" fontId="7" fillId="28" borderId="0" applyBorder="0" applyAlignment="0" applyProtection="0"/>
    <xf numFmtId="0" fontId="7" fillId="29" borderId="0" applyNumberFormat="0" applyBorder="0" applyAlignment="0" applyProtection="0"/>
    <xf numFmtId="188" fontId="7" fillId="29" borderId="0" applyBorder="0" applyAlignment="0" applyProtection="0"/>
    <xf numFmtId="0" fontId="151" fillId="30" borderId="0" applyNumberFormat="0" applyBorder="0" applyAlignment="0" applyProtection="0"/>
    <xf numFmtId="0" fontId="7" fillId="7" borderId="0" applyNumberFormat="0" applyBorder="0" applyAlignment="0" applyProtection="0"/>
    <xf numFmtId="0" fontId="7" fillId="23" borderId="0" applyNumberFormat="0" applyBorder="0" applyAlignment="0" applyProtection="0"/>
    <xf numFmtId="187" fontId="7" fillId="23" borderId="0" applyBorder="0" applyAlignment="0" applyProtection="0"/>
    <xf numFmtId="0" fontId="7" fillId="23" borderId="0" applyNumberFormat="0" applyBorder="0" applyAlignment="0" applyProtection="0"/>
    <xf numFmtId="188" fontId="7" fillId="23" borderId="0" applyBorder="0" applyAlignment="0" applyProtection="0"/>
    <xf numFmtId="0" fontId="151" fillId="10" borderId="0" applyNumberFormat="0" applyBorder="0" applyAlignment="0" applyProtection="0"/>
    <xf numFmtId="0" fontId="7" fillId="13" borderId="0" applyNumberFormat="0" applyBorder="0" applyAlignment="0" applyProtection="0"/>
    <xf numFmtId="0" fontId="7" fillId="24" borderId="0" applyNumberFormat="0" applyBorder="0" applyAlignment="0" applyProtection="0"/>
    <xf numFmtId="187" fontId="7" fillId="13" borderId="0" applyBorder="0" applyAlignment="0" applyProtection="0"/>
    <xf numFmtId="0" fontId="7" fillId="24" borderId="0" applyNumberFormat="0" applyBorder="0" applyAlignment="0" applyProtection="0"/>
    <xf numFmtId="188" fontId="7" fillId="24" borderId="0" applyBorder="0" applyAlignment="0" applyProtection="0"/>
    <xf numFmtId="0" fontId="151" fillId="14" borderId="0" applyNumberFormat="0" applyBorder="0" applyAlignment="0" applyProtection="0"/>
    <xf numFmtId="0" fontId="7" fillId="20" borderId="0" applyNumberFormat="0" applyBorder="0" applyAlignment="0" applyProtection="0"/>
    <xf numFmtId="0" fontId="7" fillId="31" borderId="0" applyNumberFormat="0" applyBorder="0" applyAlignment="0" applyProtection="0"/>
    <xf numFmtId="187" fontId="7" fillId="22" borderId="0" applyBorder="0" applyAlignment="0" applyProtection="0"/>
    <xf numFmtId="0" fontId="7" fillId="31" borderId="0" applyNumberFormat="0" applyBorder="0" applyAlignment="0" applyProtection="0"/>
    <xf numFmtId="188" fontId="7" fillId="31" borderId="0" applyBorder="0" applyAlignment="0" applyProtection="0"/>
    <xf numFmtId="0" fontId="151" fillId="32"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187" fontId="7" fillId="28" borderId="0" applyBorder="0" applyAlignment="0" applyProtection="0"/>
    <xf numFmtId="0" fontId="7" fillId="28" borderId="0" applyNumberFormat="0" applyBorder="0" applyAlignment="0" applyProtection="0"/>
    <xf numFmtId="188" fontId="7" fillId="28" borderId="0" applyBorder="0" applyAlignment="0" applyProtection="0"/>
    <xf numFmtId="0" fontId="151" fillId="30" borderId="0" applyNumberFormat="0" applyBorder="0" applyAlignment="0" applyProtection="0"/>
    <xf numFmtId="0" fontId="7" fillId="7" borderId="0" applyNumberFormat="0" applyBorder="0" applyAlignment="0" applyProtection="0"/>
    <xf numFmtId="0" fontId="7" fillId="33" borderId="0" applyNumberFormat="0" applyBorder="0" applyAlignment="0" applyProtection="0"/>
    <xf numFmtId="187" fontId="7" fillId="9" borderId="0" applyBorder="0" applyAlignment="0" applyProtection="0"/>
    <xf numFmtId="0" fontId="7" fillId="33" borderId="0" applyNumberFormat="0" applyBorder="0" applyAlignment="0" applyProtection="0"/>
    <xf numFmtId="188" fontId="7" fillId="33" borderId="0" applyBorder="0" applyAlignment="0" applyProtection="0"/>
    <xf numFmtId="0" fontId="151" fillId="34" borderId="0" applyNumberFormat="0" applyBorder="0" applyAlignment="0" applyProtection="0"/>
    <xf numFmtId="0" fontId="8" fillId="12" borderId="0" applyNumberFormat="0" applyBorder="0" applyAlignment="0" applyProtection="0"/>
    <xf numFmtId="187" fontId="8" fillId="12" borderId="0" applyBorder="0" applyAlignment="0" applyProtection="0"/>
    <xf numFmtId="0" fontId="8" fillId="12" borderId="0" applyNumberFormat="0" applyBorder="0" applyAlignment="0" applyProtection="0"/>
    <xf numFmtId="188" fontId="8" fillId="12" borderId="0" applyBorder="0" applyAlignment="0" applyProtection="0"/>
    <xf numFmtId="0" fontId="152" fillId="14" borderId="0" applyNumberFormat="0" applyBorder="0" applyAlignment="0" applyProtection="0"/>
    <xf numFmtId="0" fontId="152" fillId="14" borderId="0" applyNumberFormat="0" applyBorder="0" applyAlignment="0" applyProtection="0"/>
    <xf numFmtId="0" fontId="9" fillId="5" borderId="1" applyNumberFormat="0" applyAlignment="0" applyProtection="0"/>
    <xf numFmtId="0" fontId="9" fillId="22" borderId="1" applyNumberFormat="0" applyAlignment="0" applyProtection="0"/>
    <xf numFmtId="187" fontId="9" fillId="4" borderId="1" applyAlignment="0" applyProtection="0"/>
    <xf numFmtId="187" fontId="9" fillId="4" borderId="1" applyAlignment="0" applyProtection="0"/>
    <xf numFmtId="0" fontId="9" fillId="22" borderId="1" applyNumberFormat="0" applyAlignment="0" applyProtection="0"/>
    <xf numFmtId="187" fontId="9" fillId="5" borderId="1" applyAlignment="0" applyProtection="0"/>
    <xf numFmtId="187" fontId="9" fillId="5" borderId="1" applyAlignment="0" applyProtection="0"/>
    <xf numFmtId="0" fontId="153" fillId="35" borderId="2" applyNumberFormat="0" applyAlignment="0" applyProtection="0"/>
    <xf numFmtId="188" fontId="9" fillId="22" borderId="1" applyAlignment="0" applyProtection="0"/>
    <xf numFmtId="188" fontId="9" fillId="22" borderId="1" applyAlignment="0" applyProtection="0"/>
    <xf numFmtId="188" fontId="9" fillId="22" borderId="1" applyAlignment="0" applyProtection="0"/>
    <xf numFmtId="0" fontId="10" fillId="36" borderId="3" applyNumberFormat="0" applyAlignment="0" applyProtection="0"/>
    <xf numFmtId="0" fontId="10" fillId="37" borderId="3" applyNumberFormat="0" applyAlignment="0" applyProtection="0"/>
    <xf numFmtId="187" fontId="10" fillId="37" borderId="3" applyAlignment="0" applyProtection="0"/>
    <xf numFmtId="187" fontId="10" fillId="37" borderId="3" applyAlignment="0" applyProtection="0"/>
    <xf numFmtId="187" fontId="142" fillId="37" borderId="3" applyAlignment="0" applyProtection="0"/>
    <xf numFmtId="0" fontId="10" fillId="37" borderId="3" applyNumberFormat="0" applyAlignment="0" applyProtection="0"/>
    <xf numFmtId="188" fontId="10" fillId="37" borderId="3" applyAlignment="0" applyProtection="0"/>
    <xf numFmtId="188" fontId="10" fillId="37" borderId="3" applyAlignment="0" applyProtection="0"/>
    <xf numFmtId="188" fontId="142" fillId="37" borderId="3" applyAlignment="0" applyProtection="0"/>
    <xf numFmtId="0" fontId="154" fillId="38" borderId="48" applyNumberFormat="0" applyAlignment="0" applyProtection="0"/>
    <xf numFmtId="0" fontId="11" fillId="0" borderId="4" applyNumberFormat="0" applyFill="0" applyAlignment="0" applyProtection="0"/>
    <xf numFmtId="0" fontId="11" fillId="0" borderId="4" applyNumberFormat="0" applyFill="0" applyAlignment="0" applyProtection="0"/>
    <xf numFmtId="187" fontId="11" fillId="0" borderId="4" applyFill="0" applyAlignment="0" applyProtection="0"/>
    <xf numFmtId="0" fontId="11" fillId="0" borderId="4" applyNumberFormat="0" applyFill="0" applyAlignment="0" applyProtection="0"/>
    <xf numFmtId="188" fontId="11" fillId="0" borderId="4" applyFill="0" applyAlignment="0" applyProtection="0"/>
    <xf numFmtId="0" fontId="155" fillId="0" borderId="49" applyNumberFormat="0" applyFill="0" applyAlignment="0" applyProtection="0"/>
    <xf numFmtId="165"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5" fontId="83"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5" fontId="83"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83" fillId="0" borderId="0" applyFont="0" applyFill="0" applyBorder="0" applyAlignment="0" applyProtection="0"/>
    <xf numFmtId="165"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5" fontId="83" fillId="0" borderId="0" applyFont="0" applyFill="0" applyBorder="0" applyAlignment="0" applyProtection="0"/>
    <xf numFmtId="165" fontId="4" fillId="0" borderId="0" applyFont="0" applyFill="0" applyBorder="0" applyAlignment="0" applyProtection="0"/>
    <xf numFmtId="165" fontId="83" fillId="0" borderId="0" applyFont="0" applyFill="0" applyBorder="0" applyAlignment="0" applyProtection="0"/>
    <xf numFmtId="165"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5" fontId="83" fillId="0" borderId="0" applyFont="0" applyFill="0" applyBorder="0" applyAlignment="0" applyProtection="0"/>
    <xf numFmtId="165"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5" fontId="83" fillId="0" borderId="0" applyFont="0" applyFill="0" applyBorder="0" applyAlignment="0" applyProtection="0"/>
    <xf numFmtId="165"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5" fontId="83" fillId="0" borderId="0" applyFont="0" applyFill="0" applyBorder="0" applyAlignment="0" applyProtection="0"/>
    <xf numFmtId="165" fontId="4" fillId="0" borderId="0" applyFont="0" applyFill="0" applyBorder="0" applyAlignment="0" applyProtection="0"/>
    <xf numFmtId="165" fontId="83" fillId="0" borderId="0" applyFont="0" applyFill="0" applyBorder="0" applyAlignment="0" applyProtection="0"/>
    <xf numFmtId="165"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5" fontId="83" fillId="0" borderId="0" applyFont="0" applyFill="0" applyBorder="0" applyAlignment="0" applyProtection="0"/>
    <xf numFmtId="165"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3" fillId="0" borderId="0" applyFont="0" applyFill="0" applyBorder="0" applyAlignment="0" applyProtection="0"/>
    <xf numFmtId="168" fontId="8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0" fontId="156" fillId="0" borderId="5" applyNumberFormat="0" applyFill="0" applyAlignment="0" applyProtection="0"/>
    <xf numFmtId="0" fontId="12" fillId="0" borderId="0" applyNumberFormat="0" applyFill="0" applyBorder="0" applyAlignment="0" applyProtection="0"/>
    <xf numFmtId="0" fontId="36" fillId="0" borderId="0" applyNumberFormat="0" applyFill="0" applyBorder="0" applyAlignment="0" applyProtection="0"/>
    <xf numFmtId="187" fontId="12" fillId="0" borderId="0" applyFill="0" applyBorder="0" applyAlignment="0" applyProtection="0"/>
    <xf numFmtId="0" fontId="36" fillId="0" borderId="0" applyNumberFormat="0" applyFill="0" applyBorder="0" applyAlignment="0" applyProtection="0"/>
    <xf numFmtId="188" fontId="36" fillId="0" borderId="0" applyFill="0" applyBorder="0" applyAlignment="0" applyProtection="0"/>
    <xf numFmtId="0" fontId="157" fillId="0" borderId="0" applyNumberFormat="0" applyFill="0" applyBorder="0" applyAlignment="0" applyProtection="0"/>
    <xf numFmtId="0" fontId="7" fillId="28" borderId="0" applyNumberFormat="0" applyBorder="0" applyAlignment="0" applyProtection="0"/>
    <xf numFmtId="0" fontId="7" fillId="39" borderId="0" applyNumberFormat="0" applyBorder="0" applyAlignment="0" applyProtection="0"/>
    <xf numFmtId="187" fontId="7" fillId="28" borderId="0" applyBorder="0" applyAlignment="0" applyProtection="0"/>
    <xf numFmtId="0" fontId="7" fillId="39" borderId="0" applyNumberFormat="0" applyBorder="0" applyAlignment="0" applyProtection="0"/>
    <xf numFmtId="188" fontId="7" fillId="39" borderId="0" applyBorder="0" applyAlignment="0" applyProtection="0"/>
    <xf numFmtId="0" fontId="151" fillId="40"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187" fontId="7" fillId="41" borderId="0" applyBorder="0" applyAlignment="0" applyProtection="0"/>
    <xf numFmtId="0" fontId="7" fillId="41" borderId="0" applyNumberFormat="0" applyBorder="0" applyAlignment="0" applyProtection="0"/>
    <xf numFmtId="188" fontId="7" fillId="41" borderId="0" applyBorder="0" applyAlignment="0" applyProtection="0"/>
    <xf numFmtId="0" fontId="151" fillId="10"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187" fontId="7" fillId="42" borderId="0" applyBorder="0" applyAlignment="0" applyProtection="0"/>
    <xf numFmtId="0" fontId="7" fillId="42" borderId="0" applyNumberFormat="0" applyBorder="0" applyAlignment="0" applyProtection="0"/>
    <xf numFmtId="188" fontId="7" fillId="42" borderId="0" applyBorder="0" applyAlignment="0" applyProtection="0"/>
    <xf numFmtId="0" fontId="151" fillId="43" borderId="0" applyNumberFormat="0" applyBorder="0" applyAlignment="0" applyProtection="0"/>
    <xf numFmtId="0" fontId="7" fillId="44" borderId="0" applyNumberFormat="0" applyBorder="0" applyAlignment="0" applyProtection="0"/>
    <xf numFmtId="0" fontId="7" fillId="31" borderId="0" applyNumberFormat="0" applyBorder="0" applyAlignment="0" applyProtection="0"/>
    <xf numFmtId="187" fontId="7" fillId="45" borderId="0" applyBorder="0" applyAlignment="0" applyProtection="0"/>
    <xf numFmtId="0" fontId="7" fillId="31" borderId="0" applyNumberFormat="0" applyBorder="0" applyAlignment="0" applyProtection="0"/>
    <xf numFmtId="188" fontId="7" fillId="31" borderId="0" applyBorder="0" applyAlignment="0" applyProtection="0"/>
    <xf numFmtId="0" fontId="151" fillId="46"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187" fontId="7" fillId="28" borderId="0" applyBorder="0" applyAlignment="0" applyProtection="0"/>
    <xf numFmtId="0" fontId="7" fillId="28" borderId="0" applyNumberFormat="0" applyBorder="0" applyAlignment="0" applyProtection="0"/>
    <xf numFmtId="188" fontId="7" fillId="28" borderId="0" applyBorder="0" applyAlignment="0" applyProtection="0"/>
    <xf numFmtId="0" fontId="151"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187" fontId="7" fillId="49" borderId="0" applyBorder="0" applyAlignment="0" applyProtection="0"/>
    <xf numFmtId="0" fontId="7" fillId="49" borderId="0" applyNumberFormat="0" applyBorder="0" applyAlignment="0" applyProtection="0"/>
    <xf numFmtId="188" fontId="7" fillId="49" borderId="0" applyBorder="0" applyAlignment="0" applyProtection="0"/>
    <xf numFmtId="0" fontId="151" fillId="50" borderId="0" applyNumberFormat="0" applyBorder="0" applyAlignment="0" applyProtection="0"/>
    <xf numFmtId="0" fontId="13" fillId="13" borderId="1" applyNumberFormat="0" applyAlignment="0" applyProtection="0"/>
    <xf numFmtId="0" fontId="13" fillId="9" borderId="1" applyNumberFormat="0" applyAlignment="0" applyProtection="0"/>
    <xf numFmtId="187" fontId="13" fillId="9" borderId="1" applyAlignment="0" applyProtection="0"/>
    <xf numFmtId="187" fontId="13" fillId="9" borderId="1" applyAlignment="0" applyProtection="0"/>
    <xf numFmtId="0" fontId="13" fillId="9" borderId="1" applyNumberFormat="0" applyAlignment="0" applyProtection="0"/>
    <xf numFmtId="188" fontId="13" fillId="9" borderId="1" applyAlignment="0" applyProtection="0"/>
    <xf numFmtId="188" fontId="13" fillId="9" borderId="1" applyAlignment="0" applyProtection="0"/>
    <xf numFmtId="0" fontId="158" fillId="51" borderId="2" applyNumberFormat="0" applyAlignment="0" applyProtection="0"/>
    <xf numFmtId="0" fontId="44" fillId="0" borderId="0"/>
    <xf numFmtId="0" fontId="159" fillId="0" borderId="0" applyNumberFormat="0" applyFill="0" applyBorder="0" applyAlignment="0" applyProtection="0"/>
    <xf numFmtId="0" fontId="31" fillId="0" borderId="0" applyNumberFormat="0" applyFill="0" applyBorder="0" applyAlignment="0" applyProtection="0">
      <alignment vertical="top"/>
      <protection locked="0"/>
    </xf>
    <xf numFmtId="0" fontId="35" fillId="0" borderId="0" applyNumberFormat="0" applyFill="0" applyBorder="0" applyAlignment="0" applyProtection="0"/>
    <xf numFmtId="188" fontId="45" fillId="0" borderId="0" applyFill="0" applyBorder="0" applyAlignment="0" applyProtection="0"/>
    <xf numFmtId="188" fontId="45" fillId="0" borderId="0" applyFill="0" applyBorder="0" applyAlignment="0" applyProtection="0"/>
    <xf numFmtId="188" fontId="45" fillId="0" borderId="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1" fillId="0" borderId="0" applyNumberFormat="0" applyFill="0" applyBorder="0" applyAlignment="0" applyProtection="0">
      <alignment vertical="top"/>
      <protection locked="0"/>
    </xf>
    <xf numFmtId="0" fontId="161" fillId="0" borderId="0" applyNumberFormat="0" applyFill="0" applyBorder="0" applyAlignment="0" applyProtection="0"/>
    <xf numFmtId="0" fontId="14" fillId="52" borderId="0" applyNumberFormat="0" applyBorder="0" applyAlignment="0" applyProtection="0"/>
    <xf numFmtId="0" fontId="14" fillId="8" borderId="0" applyNumberFormat="0" applyBorder="0" applyAlignment="0" applyProtection="0"/>
    <xf numFmtId="187" fontId="14" fillId="8" borderId="0" applyBorder="0" applyAlignment="0" applyProtection="0"/>
    <xf numFmtId="0" fontId="14" fillId="8" borderId="0" applyNumberFormat="0" applyBorder="0" applyAlignment="0" applyProtection="0"/>
    <xf numFmtId="188" fontId="14" fillId="8" borderId="0" applyBorder="0" applyAlignment="0" applyProtection="0"/>
    <xf numFmtId="0" fontId="162" fillId="55" borderId="0" applyNumberFormat="0" applyBorder="0" applyAlignment="0" applyProtection="0"/>
    <xf numFmtId="178" fontId="30" fillId="0" borderId="0" applyFill="0" applyBorder="0" applyAlignment="0" applyProtection="0"/>
    <xf numFmtId="177" fontId="30" fillId="0" borderId="0" applyFill="0" applyBorder="0" applyAlignment="0" applyProtection="0"/>
    <xf numFmtId="170" fontId="83"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70" fontId="4" fillId="0" borderId="0" applyFont="0" applyFill="0" applyBorder="0" applyAlignment="0" applyProtection="0"/>
    <xf numFmtId="170" fontId="83" fillId="0" borderId="0" applyFont="0" applyFill="0" applyBorder="0" applyAlignment="0" applyProtection="0"/>
    <xf numFmtId="170" fontId="4" fillId="0" borderId="0" applyFont="0" applyFill="0" applyBorder="0" applyAlignment="0" applyProtection="0"/>
    <xf numFmtId="186" fontId="5" fillId="0" borderId="0" applyFont="0" applyFill="0" applyBorder="0" applyAlignment="0" applyProtection="0"/>
    <xf numFmtId="177" fontId="30" fillId="0" borderId="0" applyFill="0" applyBorder="0" applyAlignment="0" applyProtection="0"/>
    <xf numFmtId="167" fontId="5" fillId="0" borderId="0" applyFont="0" applyFill="0" applyBorder="0" applyAlignment="0" applyProtection="0"/>
    <xf numFmtId="164" fontId="83" fillId="0" borderId="0" applyFont="0" applyFill="0" applyBorder="0" applyAlignment="0" applyProtection="0"/>
    <xf numFmtId="164" fontId="4" fillId="0" borderId="0" applyFont="0" applyFill="0" applyBorder="0" applyAlignment="0" applyProtection="0"/>
    <xf numFmtId="169" fontId="83" fillId="0" borderId="0" applyFont="0" applyFill="0" applyBorder="0" applyAlignment="0" applyProtection="0"/>
    <xf numFmtId="169" fontId="4" fillId="0" borderId="0" applyFont="0" applyFill="0" applyBorder="0" applyAlignment="0" applyProtection="0"/>
    <xf numFmtId="166" fontId="83" fillId="0" borderId="0" applyFont="0" applyFill="0" applyBorder="0" applyAlignment="0" applyProtection="0"/>
    <xf numFmtId="166" fontId="4"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82" fontId="17" fillId="0" borderId="0" applyFont="0" applyFill="0" applyBorder="0" applyAlignment="0" applyProtection="0"/>
    <xf numFmtId="0"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169" fontId="6" fillId="0" borderId="0" applyFont="0" applyFill="0" applyBorder="0" applyAlignment="0" applyProtection="0"/>
    <xf numFmtId="169" fontId="5" fillId="0" borderId="0" applyFont="0" applyFill="0" applyBorder="0" applyAlignment="0" applyProtection="0"/>
    <xf numFmtId="182"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83" fillId="0" borderId="0" applyFont="0" applyFill="0" applyBorder="0" applyAlignment="0" applyProtection="0"/>
    <xf numFmtId="166" fontId="4" fillId="0" borderId="0" applyFont="0" applyFill="0" applyBorder="0" applyAlignment="0" applyProtection="0"/>
    <xf numFmtId="166" fontId="83" fillId="0" borderId="0" applyFont="0" applyFill="0" applyBorder="0" applyAlignment="0" applyProtection="0"/>
    <xf numFmtId="166" fontId="4" fillId="0" borderId="0" applyFont="0" applyFill="0" applyBorder="0" applyAlignment="0" applyProtection="0"/>
    <xf numFmtId="166" fontId="83" fillId="0" borderId="0" applyFont="0" applyFill="0" applyBorder="0" applyAlignment="0" applyProtection="0"/>
    <xf numFmtId="166" fontId="4" fillId="0" borderId="0" applyFont="0" applyFill="0" applyBorder="0" applyAlignment="0" applyProtection="0"/>
    <xf numFmtId="166" fontId="83" fillId="0" borderId="0" applyFont="0" applyFill="0" applyBorder="0" applyAlignment="0" applyProtection="0"/>
    <xf numFmtId="166" fontId="4" fillId="0" borderId="0" applyFont="0" applyFill="0" applyBorder="0" applyAlignment="0" applyProtection="0"/>
    <xf numFmtId="169" fontId="83"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9" fontId="4" fillId="0" borderId="0" applyFont="0" applyFill="0" applyBorder="0" applyAlignment="0" applyProtection="0"/>
    <xf numFmtId="169" fontId="83" fillId="0" borderId="0" applyFont="0" applyFill="0" applyBorder="0" applyAlignment="0" applyProtection="0"/>
    <xf numFmtId="169" fontId="4" fillId="0" borderId="0" applyFont="0" applyFill="0" applyBorder="0" applyAlignment="0" applyProtection="0"/>
    <xf numFmtId="169" fontId="83" fillId="0" borderId="0" applyFont="0" applyFill="0" applyBorder="0" applyAlignment="0" applyProtection="0"/>
    <xf numFmtId="169" fontId="4" fillId="0" borderId="0" applyFont="0" applyFill="0" applyBorder="0" applyAlignment="0" applyProtection="0"/>
    <xf numFmtId="169" fontId="83" fillId="0" borderId="0" applyFont="0" applyFill="0" applyBorder="0" applyAlignment="0" applyProtection="0"/>
    <xf numFmtId="169" fontId="4" fillId="0" borderId="0" applyFont="0" applyFill="0" applyBorder="0" applyAlignment="0" applyProtection="0"/>
    <xf numFmtId="169" fontId="83" fillId="0" borderId="0" applyFont="0" applyFill="0" applyBorder="0" applyAlignment="0" applyProtection="0"/>
    <xf numFmtId="169" fontId="4" fillId="0" borderId="0" applyFont="0" applyFill="0" applyBorder="0" applyAlignment="0" applyProtection="0"/>
    <xf numFmtId="169" fontId="83" fillId="0" borderId="0" applyFont="0" applyFill="0" applyBorder="0" applyAlignment="0" applyProtection="0"/>
    <xf numFmtId="169" fontId="4" fillId="0" borderId="0" applyFont="0" applyFill="0" applyBorder="0" applyAlignment="0" applyProtection="0"/>
    <xf numFmtId="169" fontId="83" fillId="0" borderId="0" applyFont="0" applyFill="0" applyBorder="0" applyAlignment="0" applyProtection="0"/>
    <xf numFmtId="169" fontId="4" fillId="0" borderId="0" applyFont="0" applyFill="0" applyBorder="0" applyAlignment="0" applyProtection="0"/>
    <xf numFmtId="0" fontId="15" fillId="13" borderId="0" applyNumberFormat="0" applyBorder="0" applyAlignment="0" applyProtection="0"/>
    <xf numFmtId="0" fontId="15" fillId="13" borderId="0" applyNumberFormat="0" applyBorder="0" applyAlignment="0" applyProtection="0"/>
    <xf numFmtId="187" fontId="15" fillId="13" borderId="0" applyBorder="0" applyAlignment="0" applyProtection="0"/>
    <xf numFmtId="0" fontId="15" fillId="13" borderId="0" applyNumberFormat="0" applyBorder="0" applyAlignment="0" applyProtection="0"/>
    <xf numFmtId="188" fontId="15" fillId="13" borderId="0" applyBorder="0" applyAlignment="0" applyProtection="0"/>
    <xf numFmtId="0" fontId="163" fillId="56" borderId="0" applyNumberFormat="0" applyBorder="0" applyAlignment="0" applyProtection="0"/>
    <xf numFmtId="0" fontId="16" fillId="0" borderId="0"/>
    <xf numFmtId="0" fontId="49" fillId="0" borderId="0"/>
    <xf numFmtId="0" fontId="150" fillId="0" borderId="0"/>
    <xf numFmtId="0" fontId="150" fillId="0" borderId="0"/>
    <xf numFmtId="0" fontId="150" fillId="0" borderId="0"/>
    <xf numFmtId="0" fontId="144" fillId="0" borderId="0"/>
    <xf numFmtId="0" fontId="4" fillId="0" borderId="0"/>
    <xf numFmtId="0" fontId="150" fillId="0" borderId="0"/>
    <xf numFmtId="0" fontId="150" fillId="0" borderId="0"/>
    <xf numFmtId="0" fontId="48" fillId="0" borderId="0"/>
    <xf numFmtId="0" fontId="5" fillId="0" borderId="0"/>
    <xf numFmtId="0" fontId="5" fillId="0" borderId="0"/>
    <xf numFmtId="0" fontId="150" fillId="0" borderId="0"/>
    <xf numFmtId="0" fontId="51" fillId="0" borderId="0">
      <alignment wrapText="1"/>
    </xf>
    <xf numFmtId="0" fontId="5" fillId="0" borderId="0">
      <alignment wrapText="1"/>
    </xf>
    <xf numFmtId="0" fontId="52" fillId="0" borderId="0">
      <alignment wrapText="1"/>
    </xf>
    <xf numFmtId="0" fontId="5" fillId="0" borderId="0"/>
    <xf numFmtId="0" fontId="5" fillId="0" borderId="0">
      <alignment wrapText="1"/>
    </xf>
    <xf numFmtId="0" fontId="54" fillId="0" borderId="0"/>
    <xf numFmtId="0" fontId="5" fillId="0" borderId="0"/>
    <xf numFmtId="0" fontId="55" fillId="0" borderId="0">
      <alignment wrapText="1"/>
    </xf>
    <xf numFmtId="0" fontId="150" fillId="0" borderId="0"/>
    <xf numFmtId="0" fontId="5" fillId="0" borderId="0">
      <alignment wrapText="1"/>
    </xf>
    <xf numFmtId="0" fontId="17" fillId="0" borderId="0"/>
    <xf numFmtId="0" fontId="5" fillId="0" borderId="0"/>
    <xf numFmtId="0" fontId="150" fillId="0" borderId="0"/>
    <xf numFmtId="0" fontId="150" fillId="0" borderId="0"/>
    <xf numFmtId="0" fontId="5" fillId="0" borderId="0">
      <alignment wrapText="1"/>
    </xf>
    <xf numFmtId="0" fontId="5" fillId="0" borderId="0">
      <alignment wrapText="1"/>
    </xf>
    <xf numFmtId="0" fontId="5" fillId="0" borderId="0"/>
    <xf numFmtId="0" fontId="5" fillId="0" borderId="0"/>
    <xf numFmtId="0" fontId="164" fillId="0" borderId="0"/>
    <xf numFmtId="0" fontId="49" fillId="0" borderId="0"/>
    <xf numFmtId="0" fontId="49" fillId="0" borderId="0"/>
    <xf numFmtId="187" fontId="46" fillId="0" borderId="0"/>
    <xf numFmtId="0" fontId="5" fillId="0" borderId="0"/>
    <xf numFmtId="0" fontId="165" fillId="0" borderId="0"/>
    <xf numFmtId="0" fontId="6" fillId="0" borderId="0"/>
    <xf numFmtId="0" fontId="6" fillId="0" borderId="0"/>
    <xf numFmtId="0" fontId="24" fillId="0" borderId="0"/>
    <xf numFmtId="0" fontId="56" fillId="0" borderId="0">
      <alignment wrapText="1"/>
    </xf>
    <xf numFmtId="0" fontId="5" fillId="0" borderId="0"/>
    <xf numFmtId="0" fontId="5" fillId="0" borderId="0">
      <alignment wrapText="1"/>
    </xf>
    <xf numFmtId="0" fontId="57" fillId="0" borderId="0"/>
    <xf numFmtId="0" fontId="5" fillId="0" borderId="0"/>
    <xf numFmtId="0" fontId="60" fillId="0" borderId="0"/>
    <xf numFmtId="0" fontId="5" fillId="0" borderId="0"/>
    <xf numFmtId="0" fontId="166" fillId="0" borderId="0"/>
    <xf numFmtId="0" fontId="65" fillId="0" borderId="0"/>
    <xf numFmtId="0" fontId="5" fillId="0" borderId="0"/>
    <xf numFmtId="0" fontId="78" fillId="0" borderId="0"/>
    <xf numFmtId="0" fontId="5" fillId="0" borderId="0"/>
    <xf numFmtId="0" fontId="80" fillId="0" borderId="0"/>
    <xf numFmtId="0" fontId="5" fillId="0" borderId="0"/>
    <xf numFmtId="0" fontId="167" fillId="0" borderId="0"/>
    <xf numFmtId="0" fontId="17" fillId="0" borderId="0"/>
    <xf numFmtId="0" fontId="5" fillId="0" borderId="0"/>
    <xf numFmtId="187" fontId="46" fillId="0" borderId="0"/>
    <xf numFmtId="0" fontId="5" fillId="0" borderId="0"/>
    <xf numFmtId="0" fontId="150" fillId="0" borderId="0"/>
    <xf numFmtId="0" fontId="150" fillId="0" borderId="0"/>
    <xf numFmtId="0" fontId="5" fillId="0" borderId="0"/>
    <xf numFmtId="0" fontId="164" fillId="0" borderId="0"/>
    <xf numFmtId="0" fontId="168" fillId="0" borderId="0"/>
    <xf numFmtId="0" fontId="168" fillId="0" borderId="0"/>
    <xf numFmtId="0" fontId="17" fillId="0" borderId="0"/>
    <xf numFmtId="0" fontId="150" fillId="0" borderId="0"/>
    <xf numFmtId="0" fontId="150" fillId="0" borderId="0"/>
    <xf numFmtId="0" fontId="150" fillId="0" borderId="0"/>
    <xf numFmtId="0" fontId="5" fillId="0" borderId="0"/>
    <xf numFmtId="0" fontId="6"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46"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46"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7" fillId="0" borderId="0"/>
    <xf numFmtId="0" fontId="150" fillId="0" borderId="0"/>
    <xf numFmtId="0" fontId="5"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187" fontId="46"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50" fillId="0" borderId="0"/>
    <xf numFmtId="0" fontId="17" fillId="0" borderId="0"/>
    <xf numFmtId="188" fontId="46" fillId="0" borderId="0"/>
    <xf numFmtId="0" fontId="5" fillId="0" borderId="0"/>
    <xf numFmtId="0" fontId="17" fillId="0" borderId="0"/>
    <xf numFmtId="0" fontId="5" fillId="0" borderId="0"/>
    <xf numFmtId="187" fontId="46" fillId="0" borderId="0"/>
    <xf numFmtId="0" fontId="17" fillId="0" borderId="0"/>
    <xf numFmtId="0" fontId="5" fillId="0" borderId="0"/>
    <xf numFmtId="188" fontId="46" fillId="0" borderId="0"/>
    <xf numFmtId="0" fontId="150" fillId="0" borderId="0"/>
    <xf numFmtId="0" fontId="30" fillId="0" borderId="0"/>
    <xf numFmtId="0" fontId="5" fillId="0" borderId="0"/>
    <xf numFmtId="0" fontId="24" fillId="0" borderId="0"/>
    <xf numFmtId="0" fontId="30" fillId="11" borderId="6" applyNumberFormat="0" applyAlignment="0" applyProtection="0"/>
    <xf numFmtId="0" fontId="6" fillId="4" borderId="6" applyNumberFormat="0" applyAlignment="0" applyProtection="0"/>
    <xf numFmtId="187" fontId="46" fillId="13" borderId="6" applyAlignment="0" applyProtection="0"/>
    <xf numFmtId="187" fontId="46" fillId="13" borderId="6" applyAlignment="0" applyProtection="0"/>
    <xf numFmtId="0" fontId="6" fillId="4" borderId="6" applyNumberFormat="0" applyAlignment="0" applyProtection="0"/>
    <xf numFmtId="187" fontId="46" fillId="4" borderId="6" applyAlignment="0" applyProtection="0"/>
    <xf numFmtId="187" fontId="46" fillId="4" borderId="6" applyAlignment="0" applyProtection="0"/>
    <xf numFmtId="0" fontId="83" fillId="57" borderId="7" applyNumberFormat="0" applyFont="0" applyAlignment="0" applyProtection="0"/>
    <xf numFmtId="188" fontId="46" fillId="4" borderId="6" applyAlignment="0" applyProtection="0"/>
    <xf numFmtId="188" fontId="46" fillId="4" borderId="6" applyAlignment="0" applyProtection="0"/>
    <xf numFmtId="188" fontId="46" fillId="4" borderId="6" applyAlignment="0" applyProtection="0"/>
    <xf numFmtId="0" fontId="4" fillId="57" borderId="7" applyNumberFormat="0" applyFont="0" applyAlignment="0" applyProtection="0"/>
    <xf numFmtId="9" fontId="87" fillId="0" borderId="0" applyFont="0" applyFill="0" applyBorder="0" applyAlignment="0" applyProtection="0"/>
    <xf numFmtId="9" fontId="83" fillId="0" borderId="0" applyFont="0" applyFill="0" applyBorder="0" applyAlignment="0" applyProtection="0"/>
    <xf numFmtId="9" fontId="4" fillId="0" borderId="0" applyFont="0" applyFill="0" applyBorder="0" applyAlignment="0" applyProtection="0"/>
    <xf numFmtId="9" fontId="30" fillId="0" borderId="0" applyFill="0" applyBorder="0" applyAlignment="0" applyProtection="0"/>
    <xf numFmtId="9" fontId="83" fillId="0" borderId="0" applyFont="0" applyFill="0" applyBorder="0" applyAlignment="0" applyProtection="0"/>
    <xf numFmtId="9" fontId="30" fillId="0" borderId="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83"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83"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17" fillId="0" borderId="0" applyFont="0" applyFill="0" applyBorder="0" applyAlignment="0" applyProtection="0"/>
    <xf numFmtId="9" fontId="83" fillId="0" borderId="0" applyFont="0" applyFill="0" applyBorder="0" applyAlignment="0" applyProtection="0"/>
    <xf numFmtId="9" fontId="4" fillId="0" borderId="0" applyFont="0" applyFill="0" applyBorder="0" applyAlignment="0" applyProtection="0"/>
    <xf numFmtId="9" fontId="83"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83" fillId="0" borderId="0" applyFont="0" applyFill="0" applyBorder="0" applyAlignment="0" applyProtection="0"/>
    <xf numFmtId="9" fontId="4" fillId="0" borderId="0" applyFont="0" applyFill="0" applyBorder="0" applyAlignment="0" applyProtection="0"/>
    <xf numFmtId="9" fontId="83"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0" fontId="18" fillId="5" borderId="8" applyNumberFormat="0" applyAlignment="0" applyProtection="0"/>
    <xf numFmtId="0" fontId="18" fillId="22" borderId="8" applyNumberFormat="0" applyAlignment="0" applyProtection="0"/>
    <xf numFmtId="187" fontId="18" fillId="4" borderId="8" applyAlignment="0" applyProtection="0"/>
    <xf numFmtId="187" fontId="18" fillId="4" borderId="8" applyAlignment="0" applyProtection="0"/>
    <xf numFmtId="0" fontId="18" fillId="22" borderId="8" applyNumberFormat="0" applyAlignment="0" applyProtection="0"/>
    <xf numFmtId="187" fontId="18" fillId="5" borderId="8" applyAlignment="0" applyProtection="0"/>
    <xf numFmtId="187" fontId="18" fillId="5" borderId="8" applyAlignment="0" applyProtection="0"/>
    <xf numFmtId="0" fontId="169" fillId="35" borderId="50" applyNumberFormat="0" applyAlignment="0" applyProtection="0"/>
    <xf numFmtId="188" fontId="18" fillId="22" borderId="8" applyAlignment="0" applyProtection="0"/>
    <xf numFmtId="188" fontId="18" fillId="22" borderId="8" applyAlignment="0" applyProtection="0"/>
    <xf numFmtId="188" fontId="18" fillId="22" borderId="8" applyAlignment="0" applyProtection="0"/>
    <xf numFmtId="197" fontId="5" fillId="0" borderId="0" applyFill="0" applyBorder="0" applyProtection="0">
      <alignment horizontal="right" vertical="center" wrapText="1"/>
    </xf>
    <xf numFmtId="0" fontId="19" fillId="0" borderId="0" applyNumberFormat="0" applyFill="0" applyBorder="0" applyAlignment="0" applyProtection="0"/>
    <xf numFmtId="0" fontId="19" fillId="0" borderId="0" applyNumberFormat="0" applyFill="0" applyBorder="0" applyAlignment="0" applyProtection="0"/>
    <xf numFmtId="187" fontId="19" fillId="0" borderId="0" applyFill="0" applyBorder="0" applyAlignment="0" applyProtection="0"/>
    <xf numFmtId="0" fontId="19" fillId="0" borderId="0" applyNumberFormat="0" applyFill="0" applyBorder="0" applyAlignment="0" applyProtection="0"/>
    <xf numFmtId="188" fontId="19" fillId="0" borderId="0" applyFill="0" applyBorder="0" applyAlignment="0" applyProtection="0"/>
    <xf numFmtId="0" fontId="17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187" fontId="20" fillId="0" borderId="0" applyFill="0" applyBorder="0" applyAlignment="0" applyProtection="0"/>
    <xf numFmtId="0" fontId="20" fillId="0" borderId="0" applyNumberFormat="0" applyFill="0" applyBorder="0" applyAlignment="0" applyProtection="0"/>
    <xf numFmtId="188" fontId="20" fillId="0" borderId="0" applyFill="0" applyBorder="0" applyAlignment="0" applyProtection="0"/>
    <xf numFmtId="0" fontId="88" fillId="0" borderId="0" applyNumberFormat="0" applyFill="0" applyBorder="0" applyAlignment="0" applyProtection="0"/>
    <xf numFmtId="0" fontId="21" fillId="0" borderId="0" applyNumberFormat="0" applyFill="0" applyBorder="0" applyAlignment="0" applyProtection="0"/>
    <xf numFmtId="0" fontId="38" fillId="0" borderId="9" applyNumberFormat="0" applyFill="0" applyAlignment="0" applyProtection="0"/>
    <xf numFmtId="187" fontId="47" fillId="0" borderId="10" applyFill="0" applyAlignment="0" applyProtection="0"/>
    <xf numFmtId="0" fontId="38" fillId="0" borderId="9" applyNumberFormat="0" applyFill="0" applyAlignment="0" applyProtection="0"/>
    <xf numFmtId="188" fontId="38" fillId="0" borderId="9" applyFill="0" applyAlignment="0" applyProtection="0"/>
    <xf numFmtId="0" fontId="156" fillId="0" borderId="5" applyNumberFormat="0" applyFill="0" applyAlignment="0" applyProtection="0"/>
    <xf numFmtId="0" fontId="22" fillId="0" borderId="11" applyNumberFormat="0" applyFill="0" applyAlignment="0" applyProtection="0"/>
    <xf numFmtId="0" fontId="39" fillId="0" borderId="11" applyNumberFormat="0" applyFill="0" applyAlignment="0" applyProtection="0"/>
    <xf numFmtId="187" fontId="22" fillId="0" borderId="11" applyFill="0" applyAlignment="0" applyProtection="0"/>
    <xf numFmtId="0" fontId="39" fillId="0" borderId="11" applyNumberFormat="0" applyFill="0" applyAlignment="0" applyProtection="0"/>
    <xf numFmtId="188" fontId="39" fillId="0" borderId="11" applyFill="0" applyAlignment="0" applyProtection="0"/>
    <xf numFmtId="0" fontId="171" fillId="0" borderId="12" applyNumberFormat="0" applyFill="0" applyAlignment="0" applyProtection="0"/>
    <xf numFmtId="0" fontId="12" fillId="0" borderId="13" applyNumberFormat="0" applyFill="0" applyAlignment="0" applyProtection="0"/>
    <xf numFmtId="0" fontId="36" fillId="0" borderId="14" applyNumberFormat="0" applyFill="0" applyAlignment="0" applyProtection="0"/>
    <xf numFmtId="187" fontId="12" fillId="0" borderId="13" applyFill="0" applyAlignment="0" applyProtection="0"/>
    <xf numFmtId="0" fontId="36" fillId="0" borderId="14" applyNumberFormat="0" applyFill="0" applyAlignment="0" applyProtection="0"/>
    <xf numFmtId="188" fontId="36" fillId="0" borderId="14" applyFill="0" applyAlignment="0" applyProtection="0"/>
    <xf numFmtId="0" fontId="157" fillId="0" borderId="15" applyNumberFormat="0" applyFill="0" applyAlignment="0" applyProtection="0"/>
    <xf numFmtId="0" fontId="37" fillId="0" borderId="0" applyNumberFormat="0" applyFill="0" applyBorder="0" applyAlignment="0" applyProtection="0"/>
    <xf numFmtId="187" fontId="21" fillId="0" borderId="0" applyFill="0" applyBorder="0" applyAlignment="0" applyProtection="0"/>
    <xf numFmtId="0" fontId="37" fillId="0" borderId="0" applyNumberFormat="0" applyFill="0" applyBorder="0" applyAlignment="0" applyProtection="0"/>
    <xf numFmtId="188" fontId="37" fillId="0" borderId="0" applyFill="0" applyBorder="0" applyAlignment="0" applyProtection="0"/>
    <xf numFmtId="0" fontId="172" fillId="0" borderId="0" applyNumberFormat="0" applyFill="0" applyBorder="0" applyAlignment="0" applyProtection="0"/>
    <xf numFmtId="0" fontId="23" fillId="0" borderId="16" applyNumberFormat="0" applyFill="0" applyAlignment="0" applyProtection="0"/>
    <xf numFmtId="0" fontId="23" fillId="0" borderId="17" applyNumberFormat="0" applyFill="0" applyAlignment="0" applyProtection="0"/>
    <xf numFmtId="187" fontId="23" fillId="0" borderId="16" applyFill="0" applyAlignment="0" applyProtection="0"/>
    <xf numFmtId="187" fontId="23" fillId="0" borderId="16" applyFill="0" applyAlignment="0" applyProtection="0"/>
    <xf numFmtId="187" fontId="143" fillId="0" borderId="16" applyFill="0" applyAlignment="0" applyProtection="0"/>
    <xf numFmtId="187" fontId="143" fillId="0" borderId="16" applyFill="0" applyAlignment="0" applyProtection="0"/>
    <xf numFmtId="0" fontId="23" fillId="0" borderId="17" applyNumberFormat="0" applyFill="0" applyAlignment="0" applyProtection="0"/>
    <xf numFmtId="188" fontId="23" fillId="0" borderId="17" applyFill="0" applyAlignment="0" applyProtection="0"/>
    <xf numFmtId="188" fontId="23" fillId="0" borderId="17" applyFill="0" applyAlignment="0" applyProtection="0"/>
    <xf numFmtId="188" fontId="143" fillId="0" borderId="17" applyFill="0" applyAlignment="0" applyProtection="0"/>
    <xf numFmtId="188" fontId="143" fillId="0" borderId="17" applyFill="0" applyAlignment="0" applyProtection="0"/>
    <xf numFmtId="0" fontId="173" fillId="0" borderId="18" applyNumberFormat="0" applyFill="0" applyAlignment="0" applyProtection="0"/>
    <xf numFmtId="0" fontId="3" fillId="0" borderId="0"/>
    <xf numFmtId="0" fontId="185" fillId="0" borderId="0"/>
    <xf numFmtId="0" fontId="2" fillId="0" borderId="0"/>
    <xf numFmtId="0" fontId="208" fillId="0" borderId="0"/>
    <xf numFmtId="0" fontId="1" fillId="0" borderId="0"/>
  </cellStyleXfs>
  <cellXfs count="1308">
    <xf numFmtId="0" fontId="0" fillId="0" borderId="0" xfId="0"/>
    <xf numFmtId="0" fontId="27" fillId="0" borderId="0" xfId="0" applyFont="1"/>
    <xf numFmtId="0" fontId="27" fillId="0" borderId="0" xfId="0" applyFont="1" applyBorder="1"/>
    <xf numFmtId="0" fontId="27" fillId="0" borderId="0" xfId="0" applyFont="1" applyAlignment="1" applyProtection="1">
      <alignment horizontal="right"/>
    </xf>
    <xf numFmtId="0" fontId="28" fillId="0" borderId="0" xfId="0" applyFont="1"/>
    <xf numFmtId="3" fontId="28" fillId="0" borderId="0" xfId="0" applyNumberFormat="1" applyFont="1"/>
    <xf numFmtId="3" fontId="28" fillId="0" borderId="0" xfId="0" applyNumberFormat="1" applyFont="1" applyBorder="1"/>
    <xf numFmtId="0" fontId="28" fillId="0" borderId="0" xfId="0" applyFont="1" applyBorder="1"/>
    <xf numFmtId="0" fontId="27" fillId="0" borderId="0" xfId="0" applyFont="1" applyBorder="1" applyAlignment="1">
      <alignment horizontal="center"/>
    </xf>
    <xf numFmtId="0" fontId="27" fillId="0" borderId="0" xfId="0" applyFont="1" applyAlignment="1">
      <alignment horizontal="center"/>
    </xf>
    <xf numFmtId="173" fontId="27" fillId="0" borderId="0" xfId="0" applyNumberFormat="1" applyFont="1" applyBorder="1"/>
    <xf numFmtId="0" fontId="27" fillId="0" borderId="0" xfId="0" applyFont="1" applyBorder="1" applyAlignment="1" applyProtection="1">
      <alignment horizontal="left"/>
    </xf>
    <xf numFmtId="2" fontId="25" fillId="0" borderId="0" xfId="0" applyNumberFormat="1" applyFont="1"/>
    <xf numFmtId="0" fontId="17" fillId="0" borderId="0" xfId="0" applyFont="1" applyAlignment="1">
      <alignment vertical="center"/>
    </xf>
    <xf numFmtId="0" fontId="27" fillId="0" borderId="0" xfId="0" applyFont="1" applyBorder="1" applyAlignment="1"/>
    <xf numFmtId="4" fontId="27" fillId="0" borderId="0" xfId="0" applyNumberFormat="1" applyFont="1"/>
    <xf numFmtId="0" fontId="27" fillId="0" borderId="0" xfId="0" applyFont="1" applyAlignment="1"/>
    <xf numFmtId="37" fontId="27" fillId="0" borderId="0" xfId="0" applyNumberFormat="1" applyFont="1"/>
    <xf numFmtId="9" fontId="30" fillId="0" borderId="0" xfId="1900"/>
    <xf numFmtId="3" fontId="27" fillId="0" borderId="0" xfId="0" applyNumberFormat="1" applyFont="1" applyBorder="1" applyAlignment="1"/>
    <xf numFmtId="9" fontId="25" fillId="0" borderId="0" xfId="1900" applyFont="1"/>
    <xf numFmtId="0" fontId="17" fillId="0" borderId="0" xfId="0" applyFont="1"/>
    <xf numFmtId="0" fontId="17" fillId="0" borderId="0" xfId="0" applyFont="1" applyAlignment="1"/>
    <xf numFmtId="0" fontId="32" fillId="0" borderId="0" xfId="0" applyFont="1"/>
    <xf numFmtId="0" fontId="33" fillId="0" borderId="0" xfId="0" applyFont="1"/>
    <xf numFmtId="0" fontId="32" fillId="0" borderId="0" xfId="0" applyFont="1" applyBorder="1" applyAlignment="1">
      <alignment horizontal="center"/>
    </xf>
    <xf numFmtId="0" fontId="32" fillId="0" borderId="0" xfId="0" applyFont="1" applyAlignment="1"/>
    <xf numFmtId="0" fontId="26" fillId="0" borderId="0" xfId="0" applyFont="1"/>
    <xf numFmtId="0" fontId="32" fillId="0" borderId="0" xfId="0" applyFont="1" applyAlignment="1">
      <alignment horizontal="center"/>
    </xf>
    <xf numFmtId="0" fontId="32" fillId="0" borderId="0" xfId="0" applyFont="1" applyAlignment="1">
      <alignment vertical="center"/>
    </xf>
    <xf numFmtId="0" fontId="32" fillId="0" borderId="0" xfId="0" applyFont="1" applyBorder="1" applyAlignment="1">
      <alignment vertical="center"/>
    </xf>
    <xf numFmtId="180" fontId="29" fillId="0" borderId="0" xfId="1152" applyNumberFormat="1" applyFont="1"/>
    <xf numFmtId="0" fontId="32" fillId="0" borderId="0" xfId="0" applyFont="1" applyBorder="1"/>
    <xf numFmtId="0" fontId="32" fillId="0" borderId="0" xfId="0" applyFont="1" applyBorder="1" applyAlignment="1"/>
    <xf numFmtId="0" fontId="89" fillId="0" borderId="0" xfId="0" applyFont="1"/>
    <xf numFmtId="0" fontId="90" fillId="0" borderId="0" xfId="0" applyFont="1"/>
    <xf numFmtId="0" fontId="5" fillId="0" borderId="0" xfId="0" applyFont="1"/>
    <xf numFmtId="0" fontId="5" fillId="0" borderId="0" xfId="0" applyFont="1" applyAlignment="1"/>
    <xf numFmtId="3" fontId="17" fillId="0" borderId="0" xfId="0" applyNumberFormat="1" applyFont="1"/>
    <xf numFmtId="3" fontId="32" fillId="0" borderId="0" xfId="0" applyNumberFormat="1" applyFont="1"/>
    <xf numFmtId="0" fontId="5" fillId="0" borderId="19" xfId="0" applyFont="1" applyBorder="1" applyAlignment="1">
      <alignment horizontal="left"/>
    </xf>
    <xf numFmtId="4" fontId="17" fillId="0" borderId="0" xfId="0" applyNumberFormat="1" applyFont="1"/>
    <xf numFmtId="3" fontId="29" fillId="0" borderId="0" xfId="0" applyNumberFormat="1" applyFont="1"/>
    <xf numFmtId="0" fontId="27" fillId="0" borderId="0" xfId="0" applyFont="1" applyAlignment="1">
      <alignment horizontal="left"/>
    </xf>
    <xf numFmtId="17" fontId="5" fillId="0" borderId="19" xfId="0" applyNumberFormat="1" applyFont="1" applyBorder="1" applyAlignment="1">
      <alignment horizontal="center"/>
    </xf>
    <xf numFmtId="0" fontId="17" fillId="0" borderId="0" xfId="0" applyFont="1" applyBorder="1"/>
    <xf numFmtId="4" fontId="5" fillId="0" borderId="0" xfId="0" applyNumberFormat="1" applyFont="1"/>
    <xf numFmtId="0" fontId="5" fillId="0" borderId="0" xfId="0" applyFont="1" applyBorder="1"/>
    <xf numFmtId="175" fontId="29" fillId="0" borderId="0" xfId="1900" applyNumberFormat="1" applyFont="1" applyAlignment="1">
      <alignment vertical="center"/>
    </xf>
    <xf numFmtId="0" fontId="91" fillId="0" borderId="0" xfId="0" applyFont="1"/>
    <xf numFmtId="0" fontId="5" fillId="0" borderId="0" xfId="0" quotePrefix="1" applyFont="1" applyFill="1" applyBorder="1" applyAlignment="1">
      <alignment vertical="center"/>
    </xf>
    <xf numFmtId="3" fontId="17" fillId="0" borderId="0" xfId="1153" applyNumberFormat="1" applyFont="1" applyFill="1" applyBorder="1" applyAlignment="1">
      <alignment vertical="center"/>
    </xf>
    <xf numFmtId="37" fontId="17" fillId="0" borderId="0" xfId="0" applyNumberFormat="1" applyFont="1"/>
    <xf numFmtId="173" fontId="17" fillId="0" borderId="0" xfId="0" applyNumberFormat="1" applyFont="1" applyAlignment="1">
      <alignment vertical="center"/>
    </xf>
    <xf numFmtId="3" fontId="89" fillId="0" borderId="0" xfId="0" applyNumberFormat="1" applyFont="1"/>
    <xf numFmtId="0" fontId="27" fillId="0" borderId="0" xfId="0" applyFont="1" applyFill="1" applyBorder="1" applyAlignment="1">
      <alignment vertical="center" wrapText="1"/>
    </xf>
    <xf numFmtId="3" fontId="17" fillId="0" borderId="0" xfId="0" applyNumberFormat="1" applyFont="1" applyBorder="1" applyAlignment="1">
      <alignment vertical="center"/>
    </xf>
    <xf numFmtId="0" fontId="17" fillId="0" borderId="0" xfId="0" quotePrefix="1" applyFont="1" applyFill="1" applyBorder="1" applyAlignment="1">
      <alignment vertical="center"/>
    </xf>
    <xf numFmtId="0" fontId="27" fillId="0" borderId="0" xfId="0" applyFont="1" applyBorder="1" applyAlignment="1" applyProtection="1"/>
    <xf numFmtId="176" fontId="17" fillId="0" borderId="0" xfId="0" applyNumberFormat="1" applyFont="1" applyAlignment="1">
      <alignment vertical="center"/>
    </xf>
    <xf numFmtId="183" fontId="27" fillId="0" borderId="0" xfId="0" applyNumberFormat="1" applyFont="1"/>
    <xf numFmtId="0" fontId="32" fillId="0" borderId="0" xfId="0" applyFont="1" applyBorder="1" applyAlignment="1">
      <alignment horizontal="center" vertical="center"/>
    </xf>
    <xf numFmtId="0" fontId="5" fillId="0" borderId="19" xfId="0" applyFont="1" applyBorder="1" applyAlignment="1">
      <alignment horizontal="center" wrapText="1"/>
    </xf>
    <xf numFmtId="0" fontId="5" fillId="0" borderId="19" xfId="1882" quotePrefix="1" applyFont="1" applyFill="1" applyBorder="1" applyAlignment="1">
      <alignment vertical="center"/>
    </xf>
    <xf numFmtId="0" fontId="5" fillId="0" borderId="0" xfId="1882" applyFont="1" applyBorder="1" applyAlignment="1">
      <alignment vertical="center"/>
    </xf>
    <xf numFmtId="0" fontId="5" fillId="0" borderId="0" xfId="0" applyFont="1" applyFill="1" applyBorder="1" applyAlignment="1">
      <alignment vertical="center" wrapText="1"/>
    </xf>
    <xf numFmtId="0" fontId="86" fillId="0" borderId="19" xfId="0" applyFont="1" applyBorder="1" applyAlignment="1">
      <alignment horizontal="left"/>
    </xf>
    <xf numFmtId="164" fontId="17" fillId="0" borderId="0" xfId="0" applyNumberFormat="1" applyFont="1" applyAlignment="1">
      <alignment vertical="center"/>
    </xf>
    <xf numFmtId="179" fontId="17" fillId="0" borderId="0" xfId="0" applyNumberFormat="1" applyFont="1" applyAlignment="1">
      <alignment vertical="center"/>
    </xf>
    <xf numFmtId="178" fontId="25" fillId="0" borderId="0" xfId="1152" applyFont="1" applyBorder="1"/>
    <xf numFmtId="0" fontId="40" fillId="0" borderId="0" xfId="0" applyFont="1"/>
    <xf numFmtId="3" fontId="25" fillId="0" borderId="0" xfId="0" applyNumberFormat="1" applyFont="1"/>
    <xf numFmtId="0" fontId="5" fillId="0" borderId="0" xfId="0" applyFont="1" applyAlignment="1">
      <alignment vertical="center"/>
    </xf>
    <xf numFmtId="9" fontId="5" fillId="0" borderId="19" xfId="0" applyNumberFormat="1" applyFont="1" applyFill="1" applyBorder="1" applyAlignment="1">
      <alignment horizontal="center" wrapText="1"/>
    </xf>
    <xf numFmtId="190" fontId="5" fillId="0" borderId="0" xfId="0" applyNumberFormat="1" applyFont="1" applyAlignment="1">
      <alignment wrapText="1"/>
    </xf>
    <xf numFmtId="0" fontId="92" fillId="0" borderId="0" xfId="0" applyFont="1"/>
    <xf numFmtId="4" fontId="17" fillId="0" borderId="0" xfId="1153" applyNumberFormat="1" applyFont="1" applyFill="1" applyBorder="1" applyAlignment="1">
      <alignment vertical="center"/>
    </xf>
    <xf numFmtId="3" fontId="93" fillId="0" borderId="0" xfId="0" applyNumberFormat="1" applyFont="1" applyBorder="1" applyAlignment="1">
      <alignment horizontal="center" vertical="center"/>
    </xf>
    <xf numFmtId="0" fontId="94" fillId="0" borderId="0" xfId="1224" applyFont="1" applyAlignment="1">
      <alignment vertical="center"/>
    </xf>
    <xf numFmtId="0" fontId="95" fillId="0" borderId="0" xfId="0" applyFont="1"/>
    <xf numFmtId="0" fontId="96" fillId="0" borderId="0" xfId="1884" applyFont="1" applyBorder="1" applyAlignment="1" applyProtection="1">
      <alignment horizontal="center" vertical="center"/>
    </xf>
    <xf numFmtId="0" fontId="96" fillId="0" borderId="20" xfId="1884" applyFont="1" applyBorder="1" applyAlignment="1" applyProtection="1">
      <alignment horizontal="left" vertical="center"/>
    </xf>
    <xf numFmtId="0" fontId="96" fillId="0" borderId="20" xfId="1884" applyFont="1" applyBorder="1" applyAlignment="1" applyProtection="1">
      <alignment vertical="center"/>
    </xf>
    <xf numFmtId="0" fontId="96" fillId="0" borderId="20" xfId="1884" applyFont="1" applyBorder="1" applyAlignment="1" applyProtection="1">
      <alignment horizontal="center" vertical="center"/>
    </xf>
    <xf numFmtId="17" fontId="97" fillId="0" borderId="0" xfId="1224" applyNumberFormat="1" applyFont="1" applyAlignment="1">
      <alignment horizontal="left" vertical="center"/>
    </xf>
    <xf numFmtId="0" fontId="98" fillId="0" borderId="0" xfId="1884" applyFont="1" applyBorder="1" applyAlignment="1" applyProtection="1">
      <alignment vertical="center"/>
    </xf>
    <xf numFmtId="0" fontId="98" fillId="0" borderId="0" xfId="1884" applyFont="1" applyBorder="1" applyAlignment="1" applyProtection="1">
      <alignment horizontal="left" vertical="center"/>
    </xf>
    <xf numFmtId="0" fontId="96" fillId="0" borderId="0" xfId="1884" applyFont="1" applyBorder="1" applyAlignment="1" applyProtection="1">
      <alignment horizontal="left" vertical="center"/>
    </xf>
    <xf numFmtId="0" fontId="98" fillId="0" borderId="0" xfId="0" applyFont="1" applyAlignment="1">
      <alignment vertical="center"/>
    </xf>
    <xf numFmtId="0" fontId="5" fillId="0" borderId="21" xfId="0" applyFont="1" applyBorder="1" applyAlignment="1">
      <alignment horizontal="center" vertical="center"/>
    </xf>
    <xf numFmtId="189" fontId="5" fillId="0" borderId="19" xfId="1152" applyNumberFormat="1" applyFont="1" applyFill="1" applyBorder="1" applyAlignment="1">
      <alignment horizontal="center" vertical="center"/>
    </xf>
    <xf numFmtId="3" fontId="5" fillId="0" borderId="19" xfId="0" applyNumberFormat="1" applyFont="1" applyFill="1" applyBorder="1" applyAlignment="1">
      <alignment horizontal="center"/>
    </xf>
    <xf numFmtId="0" fontId="5" fillId="0" borderId="19" xfId="0" applyFont="1" applyFill="1" applyBorder="1" applyAlignment="1"/>
    <xf numFmtId="0" fontId="5" fillId="0" borderId="22" xfId="0" applyFont="1" applyFill="1" applyBorder="1" applyAlignment="1">
      <alignment wrapText="1"/>
    </xf>
    <xf numFmtId="0" fontId="27" fillId="0" borderId="0" xfId="0" applyFont="1" applyBorder="1" applyAlignment="1" applyProtection="1">
      <alignment vertical="center"/>
    </xf>
    <xf numFmtId="2" fontId="27" fillId="0" borderId="0" xfId="0" applyNumberFormat="1" applyFont="1" applyBorder="1" applyAlignment="1" applyProtection="1">
      <alignment vertical="center"/>
    </xf>
    <xf numFmtId="0" fontId="5" fillId="0" borderId="19" xfId="0" applyFont="1" applyBorder="1" applyAlignment="1">
      <alignment horizontal="center" vertical="center"/>
    </xf>
    <xf numFmtId="0" fontId="5" fillId="0" borderId="19" xfId="0" applyFont="1" applyBorder="1" applyAlignment="1" applyProtection="1">
      <alignment horizontal="center"/>
    </xf>
    <xf numFmtId="0" fontId="5" fillId="0" borderId="19" xfId="0" applyFont="1" applyBorder="1" applyAlignment="1">
      <alignment horizontal="left" vertical="center"/>
    </xf>
    <xf numFmtId="173" fontId="29" fillId="0" borderId="0" xfId="1900" applyNumberFormat="1" applyFont="1" applyAlignment="1">
      <alignment vertical="center"/>
    </xf>
    <xf numFmtId="9" fontId="17" fillId="0" borderId="0" xfId="0" applyNumberFormat="1" applyFont="1"/>
    <xf numFmtId="173" fontId="5" fillId="0" borderId="0" xfId="1882" applyNumberFormat="1" applyFont="1" applyFill="1" applyBorder="1" applyAlignment="1">
      <alignment vertical="center"/>
    </xf>
    <xf numFmtId="9" fontId="17" fillId="0" borderId="0" xfId="0" quotePrefix="1" applyNumberFormat="1" applyFont="1" applyFill="1" applyBorder="1" applyAlignment="1">
      <alignment vertical="center"/>
    </xf>
    <xf numFmtId="173" fontId="40" fillId="0" borderId="0" xfId="1900" applyNumberFormat="1" applyFont="1" applyBorder="1"/>
    <xf numFmtId="0" fontId="5" fillId="0" borderId="19" xfId="0" applyFont="1" applyBorder="1" applyAlignment="1">
      <alignment horizontal="left" wrapText="1"/>
    </xf>
    <xf numFmtId="2" fontId="29" fillId="0" borderId="0" xfId="1900" applyNumberFormat="1" applyFont="1" applyAlignment="1">
      <alignment vertical="center"/>
    </xf>
    <xf numFmtId="0" fontId="17" fillId="0" borderId="0" xfId="0" applyFont="1" applyFill="1"/>
    <xf numFmtId="0" fontId="28" fillId="0" borderId="0" xfId="0" applyFont="1" applyAlignment="1">
      <alignment wrapText="1"/>
    </xf>
    <xf numFmtId="0" fontId="91" fillId="0" borderId="0" xfId="0" applyFont="1" applyAlignment="1">
      <alignment wrapText="1"/>
    </xf>
    <xf numFmtId="0" fontId="99" fillId="0" borderId="0" xfId="0" applyFont="1"/>
    <xf numFmtId="0" fontId="100" fillId="0" borderId="0" xfId="0" applyFont="1" applyFill="1" applyBorder="1" applyAlignment="1">
      <alignment vertical="top" wrapText="1"/>
    </xf>
    <xf numFmtId="0" fontId="101" fillId="0" borderId="0" xfId="0" applyFont="1" applyBorder="1" applyAlignment="1">
      <alignment wrapText="1"/>
    </xf>
    <xf numFmtId="0" fontId="100" fillId="0" borderId="19" xfId="0" applyFont="1" applyFill="1" applyBorder="1" applyAlignment="1">
      <alignment vertical="top" wrapText="1"/>
    </xf>
    <xf numFmtId="192" fontId="100" fillId="0" borderId="19" xfId="0" applyNumberFormat="1" applyFont="1" applyFill="1" applyBorder="1" applyAlignment="1">
      <alignment horizontal="center" vertical="center" wrapText="1"/>
    </xf>
    <xf numFmtId="0" fontId="102" fillId="0" borderId="0" xfId="0" applyFont="1" applyAlignment="1"/>
    <xf numFmtId="0" fontId="102" fillId="0" borderId="0" xfId="0" applyFont="1"/>
    <xf numFmtId="0" fontId="5" fillId="0" borderId="19" xfId="0" applyFont="1" applyBorder="1" applyAlignment="1" applyProtection="1">
      <alignment horizontal="center" vertical="center"/>
    </xf>
    <xf numFmtId="0" fontId="103" fillId="0" borderId="0" xfId="0" applyFont="1"/>
    <xf numFmtId="0" fontId="100" fillId="0" borderId="19" xfId="0" applyFont="1" applyFill="1" applyBorder="1" applyAlignment="1">
      <alignment horizontal="left" vertical="center" wrapText="1"/>
    </xf>
    <xf numFmtId="37" fontId="5" fillId="0" borderId="19" xfId="0" applyNumberFormat="1" applyFont="1" applyBorder="1" applyAlignment="1" applyProtection="1">
      <alignment horizontal="center" vertical="center"/>
    </xf>
    <xf numFmtId="175" fontId="29" fillId="0" borderId="19" xfId="1900" applyNumberFormat="1" applyFont="1" applyBorder="1" applyAlignment="1" applyProtection="1">
      <alignment horizontal="center" vertical="center"/>
    </xf>
    <xf numFmtId="184" fontId="5" fillId="0" borderId="19" xfId="0" applyNumberFormat="1" applyFont="1" applyBorder="1" applyAlignment="1" applyProtection="1">
      <alignment horizontal="center" vertical="center"/>
    </xf>
    <xf numFmtId="3" fontId="17" fillId="0" borderId="19" xfId="0" applyNumberFormat="1" applyFont="1" applyBorder="1" applyAlignment="1">
      <alignment horizontal="center" vertical="center"/>
    </xf>
    <xf numFmtId="3" fontId="5" fillId="0" borderId="19" xfId="0" applyNumberFormat="1" applyFont="1" applyBorder="1" applyAlignment="1">
      <alignment horizontal="center" vertical="center"/>
    </xf>
    <xf numFmtId="180" fontId="30" fillId="0" borderId="0" xfId="1152" applyNumberFormat="1"/>
    <xf numFmtId="0" fontId="99" fillId="0" borderId="0" xfId="0" applyFont="1" applyFill="1"/>
    <xf numFmtId="0" fontId="99" fillId="0" borderId="0" xfId="0" applyFont="1" applyFill="1" applyAlignment="1"/>
    <xf numFmtId="0" fontId="103" fillId="0" borderId="0" xfId="0" applyFont="1" applyFill="1" applyAlignment="1"/>
    <xf numFmtId="0" fontId="102" fillId="0" borderId="0" xfId="0" applyFont="1" applyFill="1" applyAlignment="1"/>
    <xf numFmtId="0" fontId="102" fillId="0" borderId="0" xfId="0" applyFont="1" applyFill="1"/>
    <xf numFmtId="0" fontId="96" fillId="0" borderId="0" xfId="0" applyFont="1" applyBorder="1" applyAlignment="1">
      <alignment horizontal="center"/>
    </xf>
    <xf numFmtId="0" fontId="53" fillId="0" borderId="0" xfId="0" applyFont="1" applyBorder="1" applyAlignment="1">
      <alignment horizontal="justify" vertical="center" wrapText="1"/>
    </xf>
    <xf numFmtId="0" fontId="27" fillId="0" borderId="0" xfId="1882" applyFont="1" applyBorder="1" applyProtection="1"/>
    <xf numFmtId="0" fontId="5" fillId="0" borderId="0" xfId="0" applyFont="1" applyFill="1" applyAlignment="1"/>
    <xf numFmtId="0" fontId="5" fillId="0" borderId="0" xfId="0" applyFont="1" applyFill="1"/>
    <xf numFmtId="0" fontId="103" fillId="0" borderId="0" xfId="0" applyFont="1" applyFill="1"/>
    <xf numFmtId="175" fontId="5" fillId="0" borderId="0" xfId="0" applyNumberFormat="1" applyFont="1"/>
    <xf numFmtId="0" fontId="105" fillId="0" borderId="0" xfId="1136" applyFont="1" applyBorder="1" applyAlignment="1" applyProtection="1">
      <alignment horizontal="center" vertical="center"/>
    </xf>
    <xf numFmtId="4" fontId="102" fillId="0" borderId="0" xfId="0" applyNumberFormat="1" applyFont="1" applyFill="1"/>
    <xf numFmtId="0" fontId="17" fillId="0" borderId="0" xfId="0" applyNumberFormat="1" applyFont="1"/>
    <xf numFmtId="0" fontId="5" fillId="0" borderId="0" xfId="0" applyFont="1" applyFill="1" applyBorder="1"/>
    <xf numFmtId="0" fontId="101" fillId="0" borderId="0" xfId="0" applyFont="1" applyBorder="1" applyAlignment="1">
      <alignment horizontal="center" wrapText="1"/>
    </xf>
    <xf numFmtId="0" fontId="58" fillId="0" borderId="0" xfId="1265" applyFont="1" applyAlignment="1" applyProtection="1">
      <alignment horizontal="right" wrapText="1" readingOrder="1"/>
      <protection locked="0"/>
    </xf>
    <xf numFmtId="0" fontId="32" fillId="0" borderId="0" xfId="0" applyFont="1" applyFill="1"/>
    <xf numFmtId="0" fontId="27" fillId="0" borderId="0" xfId="0" applyFont="1" applyFill="1"/>
    <xf numFmtId="183" fontId="27" fillId="0" borderId="0" xfId="0" applyNumberFormat="1" applyFont="1" applyFill="1"/>
    <xf numFmtId="0" fontId="27" fillId="0" borderId="0" xfId="0" applyFont="1" applyFill="1" applyAlignment="1"/>
    <xf numFmtId="0" fontId="0" fillId="0" borderId="0" xfId="0" applyFill="1"/>
    <xf numFmtId="0" fontId="86" fillId="0" borderId="0" xfId="0" applyFont="1"/>
    <xf numFmtId="3" fontId="5" fillId="0" borderId="19" xfId="0" applyNumberFormat="1" applyFont="1" applyBorder="1" applyAlignment="1">
      <alignment horizontal="center"/>
    </xf>
    <xf numFmtId="192" fontId="59" fillId="0" borderId="0" xfId="0" applyNumberFormat="1" applyFont="1" applyFill="1" applyBorder="1" applyAlignment="1">
      <alignment vertical="top" wrapText="1"/>
    </xf>
    <xf numFmtId="176" fontId="5" fillId="0" borderId="21" xfId="0" applyNumberFormat="1" applyFont="1" applyBorder="1" applyAlignment="1">
      <alignment horizontal="center" vertical="center"/>
    </xf>
    <xf numFmtId="0" fontId="5" fillId="0" borderId="19" xfId="0" applyFont="1" applyFill="1" applyBorder="1" applyAlignment="1">
      <alignment horizontal="left" vertical="center"/>
    </xf>
    <xf numFmtId="174" fontId="5" fillId="0" borderId="19" xfId="0" applyNumberFormat="1" applyFont="1" applyBorder="1" applyAlignment="1" applyProtection="1">
      <alignment horizontal="center" vertical="center"/>
    </xf>
    <xf numFmtId="0" fontId="17" fillId="0" borderId="0" xfId="0" applyFont="1" applyBorder="1" applyAlignment="1">
      <alignment horizontal="center" vertical="center"/>
    </xf>
    <xf numFmtId="0" fontId="17" fillId="0" borderId="0" xfId="0" applyFont="1" applyBorder="1" applyAlignment="1">
      <alignment vertical="center"/>
    </xf>
    <xf numFmtId="0" fontId="5" fillId="0" borderId="0" xfId="1882" quotePrefix="1" applyFont="1" applyFill="1" applyBorder="1" applyAlignment="1">
      <alignment vertical="center"/>
    </xf>
    <xf numFmtId="195" fontId="62" fillId="53" borderId="0" xfId="1267" applyNumberFormat="1" applyFont="1" applyFill="1" applyBorder="1" applyAlignment="1" applyProtection="1">
      <alignment horizontal="right" vertical="top" wrapText="1" readingOrder="1"/>
      <protection locked="0"/>
    </xf>
    <xf numFmtId="0" fontId="61" fillId="0" borderId="0" xfId="1267" applyFont="1" applyBorder="1" applyAlignment="1" applyProtection="1">
      <alignment horizontal="center" vertical="top" wrapText="1" readingOrder="1"/>
      <protection locked="0"/>
    </xf>
    <xf numFmtId="194" fontId="62" fillId="53" borderId="0" xfId="1267" applyNumberFormat="1" applyFont="1" applyFill="1" applyBorder="1" applyAlignment="1" applyProtection="1">
      <alignment horizontal="right" vertical="top" wrapText="1" readingOrder="1"/>
      <protection locked="0"/>
    </xf>
    <xf numFmtId="9" fontId="25" fillId="0" borderId="0" xfId="1900" applyFont="1" applyFill="1" applyBorder="1" applyAlignment="1">
      <alignment vertical="center"/>
    </xf>
    <xf numFmtId="173" fontId="17" fillId="0" borderId="0" xfId="0" applyNumberFormat="1" applyFont="1" applyFill="1" applyBorder="1" applyAlignment="1">
      <alignment vertical="center"/>
    </xf>
    <xf numFmtId="192" fontId="101" fillId="0" borderId="0" xfId="0" applyNumberFormat="1" applyFont="1" applyBorder="1" applyAlignment="1">
      <alignment wrapText="1"/>
    </xf>
    <xf numFmtId="194" fontId="62" fillId="0" borderId="0" xfId="1267" applyNumberFormat="1" applyFont="1" applyFill="1" applyBorder="1" applyAlignment="1" applyProtection="1">
      <alignment horizontal="right" vertical="top" wrapText="1" readingOrder="1"/>
      <protection locked="0"/>
    </xf>
    <xf numFmtId="194" fontId="61" fillId="0" borderId="0" xfId="1267" applyNumberFormat="1" applyFont="1" applyFill="1" applyBorder="1" applyAlignment="1" applyProtection="1">
      <alignment horizontal="right" vertical="top" wrapText="1" readingOrder="1"/>
      <protection locked="0"/>
    </xf>
    <xf numFmtId="3" fontId="17" fillId="0" borderId="0" xfId="0" applyNumberFormat="1" applyFont="1" applyFill="1" applyBorder="1" applyAlignment="1">
      <alignment vertical="center"/>
    </xf>
    <xf numFmtId="0" fontId="17" fillId="0" borderId="0" xfId="0" applyFont="1" applyFill="1" applyAlignment="1">
      <alignment vertical="center"/>
    </xf>
    <xf numFmtId="0" fontId="17" fillId="0" borderId="0" xfId="0" applyFont="1" applyFill="1" applyBorder="1" applyAlignment="1">
      <alignment vertical="center"/>
    </xf>
    <xf numFmtId="0" fontId="61" fillId="0" borderId="0" xfId="1267" applyFont="1" applyFill="1" applyBorder="1" applyAlignment="1" applyProtection="1">
      <alignment horizontal="center" vertical="top" wrapText="1" readingOrder="1"/>
      <protection locked="0"/>
    </xf>
    <xf numFmtId="195" fontId="62" fillId="0" borderId="0" xfId="1267" applyNumberFormat="1" applyFont="1" applyFill="1" applyBorder="1" applyAlignment="1" applyProtection="1">
      <alignment horizontal="right" vertical="top" wrapText="1" readingOrder="1"/>
      <protection locked="0"/>
    </xf>
    <xf numFmtId="3" fontId="17" fillId="0" borderId="0" xfId="0" applyNumberFormat="1" applyFont="1" applyFill="1" applyAlignment="1">
      <alignment vertical="center"/>
    </xf>
    <xf numFmtId="173" fontId="17" fillId="0" borderId="0" xfId="0" applyNumberFormat="1" applyFont="1" applyFill="1" applyAlignment="1">
      <alignment vertical="center"/>
    </xf>
    <xf numFmtId="0" fontId="62" fillId="0" borderId="0" xfId="1267" applyFont="1" applyFill="1" applyBorder="1" applyAlignment="1" applyProtection="1">
      <alignment vertical="top" wrapText="1" readingOrder="1"/>
      <protection locked="0"/>
    </xf>
    <xf numFmtId="195" fontId="61" fillId="0" borderId="0" xfId="1267" applyNumberFormat="1" applyFont="1" applyFill="1" applyBorder="1" applyAlignment="1" applyProtection="1">
      <alignment horizontal="right" vertical="top" wrapText="1" readingOrder="1"/>
      <protection locked="0"/>
    </xf>
    <xf numFmtId="3" fontId="32" fillId="0" borderId="0" xfId="0" applyNumberFormat="1" applyFont="1" applyFill="1" applyBorder="1" applyAlignment="1">
      <alignment vertical="center"/>
    </xf>
    <xf numFmtId="173" fontId="32" fillId="0" borderId="0" xfId="0" applyNumberFormat="1" applyFont="1" applyFill="1" applyBorder="1" applyAlignment="1">
      <alignment vertical="center"/>
    </xf>
    <xf numFmtId="0" fontId="32" fillId="0" borderId="0" xfId="0" applyFont="1" applyFill="1" applyBorder="1" applyAlignment="1">
      <alignment vertical="center"/>
    </xf>
    <xf numFmtId="0" fontId="5" fillId="0" borderId="0" xfId="0" applyFont="1" applyFill="1" applyBorder="1" applyAlignment="1">
      <alignment vertical="center"/>
    </xf>
    <xf numFmtId="9" fontId="29" fillId="0" borderId="0" xfId="1900" applyFont="1" applyFill="1" applyBorder="1" applyAlignment="1">
      <alignment vertical="center"/>
    </xf>
    <xf numFmtId="0" fontId="106" fillId="0" borderId="0" xfId="0" applyFont="1"/>
    <xf numFmtId="0" fontId="107" fillId="0" borderId="0" xfId="0" applyFont="1"/>
    <xf numFmtId="0" fontId="90" fillId="0" borderId="0" xfId="0" applyFont="1" applyBorder="1" applyAlignment="1"/>
    <xf numFmtId="173" fontId="106" fillId="0" borderId="0" xfId="0" applyNumberFormat="1" applyFont="1" applyBorder="1"/>
    <xf numFmtId="0" fontId="108" fillId="0" borderId="0" xfId="1224" applyFont="1" applyAlignment="1">
      <alignment vertical="center"/>
    </xf>
    <xf numFmtId="0" fontId="5" fillId="0" borderId="0" xfId="0" applyFont="1" applyAlignment="1">
      <alignment wrapText="1"/>
    </xf>
    <xf numFmtId="176" fontId="0" fillId="0" borderId="0" xfId="0" applyNumberFormat="1"/>
    <xf numFmtId="0" fontId="107" fillId="0" borderId="0" xfId="0" applyFont="1" applyAlignment="1">
      <alignment vertical="center"/>
    </xf>
    <xf numFmtId="9" fontId="89" fillId="0" borderId="0" xfId="0" applyNumberFormat="1" applyFont="1"/>
    <xf numFmtId="198" fontId="5" fillId="0" borderId="0" xfId="0" applyNumberFormat="1" applyFont="1"/>
    <xf numFmtId="0" fontId="5" fillId="0" borderId="19" xfId="0" applyNumberFormat="1" applyFont="1" applyBorder="1" applyAlignment="1">
      <alignment horizontal="left"/>
    </xf>
    <xf numFmtId="0" fontId="0" fillId="0" borderId="0" xfId="0" applyNumberFormat="1" applyBorder="1"/>
    <xf numFmtId="0" fontId="86" fillId="0" borderId="0" xfId="0" applyFont="1" applyFill="1" applyBorder="1" applyAlignment="1"/>
    <xf numFmtId="0" fontId="103" fillId="0" borderId="0" xfId="0" applyFont="1" applyFill="1" applyBorder="1" applyAlignment="1"/>
    <xf numFmtId="192" fontId="66" fillId="0" borderId="0" xfId="0" applyNumberFormat="1" applyFont="1" applyFill="1" applyBorder="1" applyAlignment="1">
      <alignment vertical="top" wrapText="1"/>
    </xf>
    <xf numFmtId="3" fontId="5" fillId="0" borderId="0" xfId="0" applyNumberFormat="1" applyFont="1"/>
    <xf numFmtId="0" fontId="112" fillId="0" borderId="0" xfId="0" applyNumberFormat="1" applyFont="1" applyBorder="1"/>
    <xf numFmtId="0" fontId="103" fillId="0" borderId="0" xfId="0" applyFont="1" applyBorder="1" applyAlignment="1"/>
    <xf numFmtId="0" fontId="103" fillId="0" borderId="0" xfId="0" applyFont="1" applyBorder="1"/>
    <xf numFmtId="0" fontId="103" fillId="0" borderId="0" xfId="0" applyFont="1" applyFill="1" applyBorder="1"/>
    <xf numFmtId="0" fontId="102" fillId="0" borderId="0" xfId="0" applyFont="1" applyBorder="1" applyAlignment="1"/>
    <xf numFmtId="0" fontId="102" fillId="0" borderId="0" xfId="0" applyFont="1" applyBorder="1"/>
    <xf numFmtId="0" fontId="5" fillId="0" borderId="0" xfId="0" applyFont="1" applyBorder="1" applyAlignment="1"/>
    <xf numFmtId="0" fontId="86" fillId="0" borderId="0" xfId="0" applyFont="1" applyBorder="1" applyAlignment="1"/>
    <xf numFmtId="0" fontId="86" fillId="0" borderId="0" xfId="0" applyFont="1" applyBorder="1"/>
    <xf numFmtId="0" fontId="86" fillId="0" borderId="0" xfId="0" applyFont="1" applyFill="1" applyBorder="1"/>
    <xf numFmtId="0" fontId="104" fillId="0" borderId="0" xfId="0" applyFont="1" applyBorder="1" applyAlignment="1"/>
    <xf numFmtId="0" fontId="104" fillId="0" borderId="0" xfId="0" applyFont="1" applyBorder="1"/>
    <xf numFmtId="0" fontId="99" fillId="0" borderId="0" xfId="0" applyFont="1" applyBorder="1"/>
    <xf numFmtId="0" fontId="5" fillId="0" borderId="0" xfId="0" applyFont="1" applyBorder="1" applyAlignment="1">
      <alignment vertical="center" wrapText="1"/>
    </xf>
    <xf numFmtId="180" fontId="17" fillId="0" borderId="0" xfId="0" applyNumberFormat="1" applyFont="1" applyFill="1" applyBorder="1"/>
    <xf numFmtId="4" fontId="102" fillId="0" borderId="0" xfId="0" applyNumberFormat="1" applyFont="1" applyBorder="1"/>
    <xf numFmtId="0" fontId="27" fillId="0" borderId="0" xfId="0" applyNumberFormat="1" applyFont="1"/>
    <xf numFmtId="0" fontId="30" fillId="0" borderId="0" xfId="1152" applyNumberFormat="1"/>
    <xf numFmtId="0" fontId="0" fillId="0" borderId="0" xfId="0" applyAlignment="1"/>
    <xf numFmtId="0" fontId="91" fillId="0" borderId="0" xfId="0" applyFont="1" applyAlignment="1"/>
    <xf numFmtId="0" fontId="110" fillId="0" borderId="0" xfId="0" applyNumberFormat="1" applyFont="1" applyBorder="1"/>
    <xf numFmtId="0" fontId="0" fillId="0" borderId="0" xfId="0" applyAlignment="1">
      <alignment wrapText="1"/>
    </xf>
    <xf numFmtId="0" fontId="0" fillId="0" borderId="0" xfId="0" applyBorder="1" applyAlignment="1">
      <alignment wrapText="1"/>
    </xf>
    <xf numFmtId="4" fontId="86" fillId="0" borderId="0" xfId="0" applyNumberFormat="1" applyFont="1"/>
    <xf numFmtId="0" fontId="114" fillId="0" borderId="0" xfId="0" applyFont="1" applyAlignment="1" applyProtection="1">
      <alignment horizontal="right" wrapText="1" readingOrder="1"/>
      <protection locked="0"/>
    </xf>
    <xf numFmtId="0" fontId="114" fillId="0" borderId="0" xfId="0" applyFont="1" applyAlignment="1" applyProtection="1">
      <alignment wrapText="1" readingOrder="1"/>
      <protection locked="0"/>
    </xf>
    <xf numFmtId="4" fontId="114" fillId="0" borderId="0" xfId="0" applyNumberFormat="1" applyFont="1" applyAlignment="1" applyProtection="1">
      <alignment wrapText="1" readingOrder="1"/>
      <protection locked="0"/>
    </xf>
    <xf numFmtId="10" fontId="17" fillId="0" borderId="0" xfId="0" applyNumberFormat="1" applyFont="1"/>
    <xf numFmtId="9" fontId="94" fillId="0" borderId="0" xfId="1224" applyNumberFormat="1" applyFont="1" applyAlignment="1">
      <alignment vertical="center"/>
    </xf>
    <xf numFmtId="0" fontId="17" fillId="0" borderId="0" xfId="0" applyFont="1" applyAlignment="1">
      <alignment vertical="center" wrapText="1"/>
    </xf>
    <xf numFmtId="0" fontId="98" fillId="0" borderId="0" xfId="0" applyFont="1" applyAlignment="1">
      <alignment vertical="center" wrapText="1"/>
    </xf>
    <xf numFmtId="0" fontId="94" fillId="0" borderId="0" xfId="1224" applyFont="1" applyAlignment="1">
      <alignment horizontal="left" vertical="center"/>
    </xf>
    <xf numFmtId="0" fontId="115" fillId="0" borderId="0" xfId="0" applyFont="1" applyFill="1" applyBorder="1" applyAlignment="1">
      <alignment vertical="top" wrapText="1"/>
    </xf>
    <xf numFmtId="0" fontId="116" fillId="0" borderId="19" xfId="0" applyFont="1" applyFill="1" applyBorder="1" applyAlignment="1">
      <alignment horizontal="center" vertical="center" wrapText="1"/>
    </xf>
    <xf numFmtId="0" fontId="89" fillId="0" borderId="0" xfId="0" applyFont="1" applyAlignment="1"/>
    <xf numFmtId="3" fontId="5" fillId="0" borderId="0" xfId="1165" applyNumberFormat="1" applyFont="1" applyFill="1" applyBorder="1" applyAlignment="1">
      <alignment horizontal="center" vertical="center"/>
    </xf>
    <xf numFmtId="176" fontId="5" fillId="0" borderId="0" xfId="1165" applyNumberFormat="1" applyFont="1" applyFill="1" applyBorder="1" applyAlignment="1">
      <alignment horizontal="center" vertical="center"/>
    </xf>
    <xf numFmtId="0" fontId="5" fillId="0" borderId="0" xfId="1882" applyFont="1" applyFill="1" applyBorder="1" applyAlignment="1">
      <alignment vertical="center"/>
    </xf>
    <xf numFmtId="185" fontId="17" fillId="0" borderId="0" xfId="0" applyNumberFormat="1" applyFont="1" applyAlignment="1">
      <alignment vertical="center"/>
    </xf>
    <xf numFmtId="0" fontId="32" fillId="0" borderId="0" xfId="0" applyFont="1" applyFill="1" applyBorder="1" applyAlignment="1">
      <alignment horizontal="center"/>
    </xf>
    <xf numFmtId="0" fontId="32" fillId="0" borderId="0" xfId="0" applyFont="1" applyFill="1" applyBorder="1" applyAlignment="1">
      <alignment horizontal="center" vertical="center" wrapText="1"/>
    </xf>
    <xf numFmtId="0" fontId="5" fillId="0" borderId="19" xfId="0" applyFont="1" applyFill="1" applyBorder="1" applyAlignment="1">
      <alignment horizontal="center"/>
    </xf>
    <xf numFmtId="0" fontId="5" fillId="0" borderId="19" xfId="0" applyFont="1" applyFill="1" applyBorder="1" applyAlignment="1">
      <alignment horizontal="center" vertical="center" wrapText="1"/>
    </xf>
    <xf numFmtId="0" fontId="5" fillId="0" borderId="19" xfId="0" applyFont="1" applyBorder="1" applyAlignment="1">
      <alignment horizontal="center" vertical="center" wrapText="1"/>
    </xf>
    <xf numFmtId="17" fontId="117" fillId="0" borderId="0" xfId="1225" applyNumberFormat="1" applyFont="1" applyAlignment="1">
      <alignment horizontal="left" vertical="center"/>
    </xf>
    <xf numFmtId="0" fontId="32" fillId="0" borderId="0" xfId="1225" applyFont="1" applyAlignment="1">
      <alignment vertical="center"/>
    </xf>
    <xf numFmtId="3" fontId="107" fillId="0" borderId="0" xfId="0" applyNumberFormat="1" applyFont="1"/>
    <xf numFmtId="0" fontId="32" fillId="0" borderId="19" xfId="0" applyFont="1" applyBorder="1" applyAlignment="1">
      <alignment horizontal="center" vertical="center" wrapText="1"/>
    </xf>
    <xf numFmtId="0" fontId="89" fillId="0" borderId="0" xfId="0" applyFont="1" applyAlignment="1">
      <alignment wrapText="1"/>
    </xf>
    <xf numFmtId="4" fontId="89" fillId="0" borderId="0" xfId="0" applyNumberFormat="1" applyFont="1"/>
    <xf numFmtId="4" fontId="107" fillId="0" borderId="0" xfId="0" applyNumberFormat="1" applyFont="1"/>
    <xf numFmtId="0" fontId="58" fillId="0" borderId="0" xfId="1241" applyFont="1" applyAlignment="1" applyProtection="1">
      <alignment horizontal="right" vertical="top" wrapText="1" readingOrder="1"/>
      <protection locked="0"/>
    </xf>
    <xf numFmtId="0" fontId="58" fillId="0" borderId="0" xfId="1241" applyFont="1" applyAlignment="1" applyProtection="1">
      <alignment vertical="top" wrapText="1" readingOrder="1"/>
      <protection locked="0"/>
    </xf>
    <xf numFmtId="0" fontId="5" fillId="0" borderId="0" xfId="1241" applyAlignment="1">
      <alignment wrapText="1" readingOrder="1"/>
    </xf>
    <xf numFmtId="0" fontId="5" fillId="0" borderId="0" xfId="1241" applyAlignment="1">
      <alignment wrapText="1"/>
    </xf>
    <xf numFmtId="200" fontId="89" fillId="0" borderId="0" xfId="0" applyNumberFormat="1" applyFont="1"/>
    <xf numFmtId="0" fontId="5" fillId="0" borderId="0" xfId="1232" applyAlignment="1">
      <alignment wrapText="1"/>
    </xf>
    <xf numFmtId="0" fontId="58" fillId="0" borderId="0" xfId="1232" applyFont="1" applyAlignment="1" applyProtection="1">
      <alignment horizontal="right" vertical="top" wrapText="1" readingOrder="1"/>
      <protection locked="0"/>
    </xf>
    <xf numFmtId="4" fontId="89" fillId="0" borderId="0" xfId="0" applyNumberFormat="1" applyFont="1" applyFill="1"/>
    <xf numFmtId="0" fontId="89" fillId="0" borderId="0" xfId="0" applyFont="1" applyFill="1" applyAlignment="1">
      <alignment wrapText="1"/>
    </xf>
    <xf numFmtId="4" fontId="89" fillId="0" borderId="0" xfId="0" applyNumberFormat="1" applyFont="1" applyFill="1" applyAlignment="1">
      <alignment wrapText="1"/>
    </xf>
    <xf numFmtId="198" fontId="89" fillId="0" borderId="0" xfId="0" applyNumberFormat="1" applyFont="1" applyFill="1"/>
    <xf numFmtId="0" fontId="89" fillId="0" borderId="0" xfId="0" applyFont="1" applyFill="1"/>
    <xf numFmtId="173" fontId="90" fillId="0" borderId="0" xfId="0" applyNumberFormat="1" applyFont="1" applyBorder="1"/>
    <xf numFmtId="3" fontId="90" fillId="0" borderId="0" xfId="0" applyNumberFormat="1" applyFont="1" applyBorder="1" applyAlignment="1"/>
    <xf numFmtId="0" fontId="90" fillId="0" borderId="0" xfId="0" applyFont="1" applyAlignment="1"/>
    <xf numFmtId="0" fontId="32" fillId="53" borderId="19" xfId="0" applyFont="1" applyFill="1" applyBorder="1" applyAlignment="1">
      <alignment horizontal="center" vertical="center" wrapText="1"/>
    </xf>
    <xf numFmtId="0" fontId="113" fillId="0" borderId="0" xfId="0" applyFont="1" applyFill="1" applyBorder="1"/>
    <xf numFmtId="0" fontId="27" fillId="0" borderId="0" xfId="0" applyFont="1" applyBorder="1" applyAlignment="1">
      <alignment horizontal="left" vertical="top" wrapText="1"/>
    </xf>
    <xf numFmtId="9" fontId="5" fillId="0" borderId="0" xfId="0" applyNumberFormat="1" applyFont="1"/>
    <xf numFmtId="4" fontId="27" fillId="0" borderId="0" xfId="0" applyNumberFormat="1" applyFont="1" applyBorder="1" applyAlignment="1">
      <alignment horizontal="center"/>
    </xf>
    <xf numFmtId="4" fontId="102" fillId="0" borderId="0" xfId="0" applyNumberFormat="1" applyFont="1"/>
    <xf numFmtId="2" fontId="102" fillId="0" borderId="0" xfId="0" applyNumberFormat="1" applyFont="1"/>
    <xf numFmtId="3" fontId="102" fillId="0" borderId="0" xfId="0" applyNumberFormat="1" applyFont="1" applyBorder="1" applyAlignment="1"/>
    <xf numFmtId="0" fontId="118" fillId="0" borderId="0" xfId="0" applyFont="1" applyBorder="1" applyAlignment="1">
      <alignment horizontal="center"/>
    </xf>
    <xf numFmtId="3" fontId="118" fillId="0" borderId="0" xfId="0" applyNumberFormat="1" applyFont="1" applyBorder="1"/>
    <xf numFmtId="173" fontId="118" fillId="0" borderId="0" xfId="0" applyNumberFormat="1" applyFont="1" applyBorder="1"/>
    <xf numFmtId="0" fontId="86" fillId="0" borderId="19" xfId="0" applyFont="1" applyFill="1" applyBorder="1" applyAlignment="1">
      <alignment horizontal="left"/>
    </xf>
    <xf numFmtId="0" fontId="86" fillId="0" borderId="19" xfId="0" applyFont="1" applyFill="1" applyBorder="1" applyAlignment="1">
      <alignment horizontal="left" wrapText="1"/>
    </xf>
    <xf numFmtId="9" fontId="0" fillId="0" borderId="0" xfId="0" applyNumberFormat="1"/>
    <xf numFmtId="4" fontId="0" fillId="0" borderId="0" xfId="0" applyNumberFormat="1"/>
    <xf numFmtId="0" fontId="32" fillId="0" borderId="19" xfId="0" applyFont="1" applyBorder="1" applyAlignment="1">
      <alignment horizontal="center" vertical="center"/>
    </xf>
    <xf numFmtId="179" fontId="32" fillId="0" borderId="19" xfId="1153" applyNumberFormat="1" applyFont="1" applyBorder="1" applyAlignment="1">
      <alignment horizontal="center" vertical="center" wrapText="1"/>
    </xf>
    <xf numFmtId="201" fontId="30" fillId="0" borderId="0" xfId="1153" applyNumberFormat="1" applyAlignment="1">
      <alignment vertical="center"/>
    </xf>
    <xf numFmtId="3" fontId="5" fillId="0" borderId="0" xfId="1153" applyNumberFormat="1" applyFont="1" applyFill="1" applyBorder="1" applyAlignment="1">
      <alignment vertical="center"/>
    </xf>
    <xf numFmtId="3" fontId="5" fillId="0" borderId="0" xfId="0" applyNumberFormat="1" applyFont="1" applyBorder="1" applyAlignment="1">
      <alignment vertical="center"/>
    </xf>
    <xf numFmtId="3" fontId="5" fillId="0" borderId="19" xfId="1153" applyNumberFormat="1" applyFont="1" applyFill="1" applyBorder="1" applyAlignment="1">
      <alignment horizontal="center" vertical="center"/>
    </xf>
    <xf numFmtId="175" fontId="119" fillId="0" borderId="0" xfId="1900" applyNumberFormat="1" applyFont="1" applyAlignment="1">
      <alignment vertical="center"/>
    </xf>
    <xf numFmtId="173" fontId="89" fillId="0" borderId="0" xfId="0" applyNumberFormat="1" applyFont="1" applyAlignment="1">
      <alignment vertical="center"/>
    </xf>
    <xf numFmtId="0" fontId="89" fillId="0" borderId="0" xfId="0" quotePrefix="1" applyFont="1" applyFill="1" applyBorder="1" applyAlignment="1">
      <alignment vertical="center"/>
    </xf>
    <xf numFmtId="3" fontId="89" fillId="0" borderId="0" xfId="1153" applyNumberFormat="1" applyFont="1" applyFill="1" applyBorder="1" applyAlignment="1">
      <alignment vertical="center"/>
    </xf>
    <xf numFmtId="0" fontId="5" fillId="0" borderId="19" xfId="0" applyFont="1" applyBorder="1" applyAlignment="1">
      <alignment vertical="center"/>
    </xf>
    <xf numFmtId="176" fontId="89" fillId="0" borderId="0" xfId="0" applyNumberFormat="1" applyFont="1" applyFill="1" applyBorder="1" applyAlignment="1">
      <alignment vertical="center"/>
    </xf>
    <xf numFmtId="173" fontId="89" fillId="0" borderId="0" xfId="0" applyNumberFormat="1" applyFont="1" applyBorder="1" applyAlignment="1">
      <alignment vertical="center"/>
    </xf>
    <xf numFmtId="0" fontId="89" fillId="0" borderId="0" xfId="0" applyFont="1" applyBorder="1" applyAlignment="1">
      <alignment vertical="center"/>
    </xf>
    <xf numFmtId="0" fontId="5" fillId="0" borderId="19" xfId="0" applyFont="1" applyFill="1" applyBorder="1" applyAlignment="1">
      <alignment vertical="center"/>
    </xf>
    <xf numFmtId="3" fontId="89" fillId="0" borderId="0" xfId="0" quotePrefix="1" applyNumberFormat="1" applyFont="1" applyFill="1" applyBorder="1" applyAlignment="1">
      <alignment vertical="center"/>
    </xf>
    <xf numFmtId="185" fontId="89" fillId="0" borderId="0" xfId="0" applyNumberFormat="1" applyFont="1" applyBorder="1" applyAlignment="1">
      <alignment vertical="center"/>
    </xf>
    <xf numFmtId="0" fontId="5" fillId="0" borderId="0" xfId="0" applyFont="1" applyBorder="1" applyAlignment="1">
      <alignment vertical="center"/>
    </xf>
    <xf numFmtId="0" fontId="90" fillId="0" borderId="0" xfId="0" applyFont="1" applyBorder="1" applyAlignment="1" applyProtection="1"/>
    <xf numFmtId="0" fontId="89" fillId="0" borderId="0" xfId="0" applyFont="1" applyAlignment="1">
      <alignment vertical="center"/>
    </xf>
    <xf numFmtId="0" fontId="99" fillId="0" borderId="0" xfId="0" applyFont="1" applyAlignment="1">
      <alignment vertical="center"/>
    </xf>
    <xf numFmtId="0" fontId="103" fillId="0" borderId="0" xfId="0" applyFont="1" applyAlignment="1">
      <alignment vertical="center"/>
    </xf>
    <xf numFmtId="176" fontId="5" fillId="0" borderId="0" xfId="0" applyNumberFormat="1" applyFont="1" applyAlignment="1">
      <alignment vertical="center"/>
    </xf>
    <xf numFmtId="173" fontId="5" fillId="0" borderId="0" xfId="0" applyNumberFormat="1" applyFont="1" applyFill="1" applyAlignment="1">
      <alignment vertical="center"/>
    </xf>
    <xf numFmtId="0" fontId="5" fillId="0" borderId="0" xfId="0" applyFont="1" applyFill="1" applyAlignment="1">
      <alignment vertical="center"/>
    </xf>
    <xf numFmtId="0" fontId="32" fillId="0" borderId="0" xfId="0" applyFont="1" applyFill="1" applyAlignment="1">
      <alignment vertical="center"/>
    </xf>
    <xf numFmtId="3" fontId="5" fillId="0" borderId="0" xfId="0" applyNumberFormat="1" applyFont="1" applyFill="1" applyAlignment="1">
      <alignment vertical="center"/>
    </xf>
    <xf numFmtId="3" fontId="103" fillId="0" borderId="0" xfId="1153" applyNumberFormat="1" applyFont="1" applyFill="1" applyBorder="1" applyAlignment="1">
      <alignment vertical="center"/>
    </xf>
    <xf numFmtId="3" fontId="103" fillId="0" borderId="0" xfId="0" applyNumberFormat="1" applyFont="1" applyBorder="1" applyAlignment="1">
      <alignment vertical="center"/>
    </xf>
    <xf numFmtId="0" fontId="103" fillId="0" borderId="0" xfId="0" quotePrefix="1" applyFont="1" applyFill="1" applyBorder="1" applyAlignment="1">
      <alignment vertical="center"/>
    </xf>
    <xf numFmtId="0" fontId="107" fillId="0" borderId="0" xfId="0" applyFont="1" applyBorder="1" applyAlignment="1">
      <alignment vertical="center"/>
    </xf>
    <xf numFmtId="0" fontId="120" fillId="0" borderId="0" xfId="0" applyFont="1"/>
    <xf numFmtId="0" fontId="120" fillId="0" borderId="0" xfId="0" applyFont="1" applyBorder="1"/>
    <xf numFmtId="0" fontId="89" fillId="0" borderId="0" xfId="0" applyFont="1" applyFill="1" applyBorder="1" applyAlignment="1">
      <alignment horizontal="center" vertical="center" wrapText="1"/>
    </xf>
    <xf numFmtId="3" fontId="5" fillId="0" borderId="19" xfId="0" applyNumberFormat="1" applyFont="1" applyFill="1" applyBorder="1" applyAlignment="1">
      <alignment horizontal="center" vertical="center" wrapText="1"/>
    </xf>
    <xf numFmtId="3" fontId="89" fillId="0" borderId="0" xfId="0" applyNumberFormat="1" applyFont="1" applyFill="1" applyBorder="1" applyAlignment="1">
      <alignment horizontal="center" vertical="center" wrapText="1"/>
    </xf>
    <xf numFmtId="0" fontId="107" fillId="0" borderId="0" xfId="0" applyFont="1" applyFill="1" applyBorder="1" applyAlignment="1">
      <alignment horizontal="center" vertical="center" wrapText="1"/>
    </xf>
    <xf numFmtId="189" fontId="89" fillId="0" borderId="0" xfId="1152" applyNumberFormat="1" applyFont="1" applyFill="1" applyBorder="1" applyAlignment="1">
      <alignment horizontal="center" vertical="center" wrapText="1"/>
    </xf>
    <xf numFmtId="189" fontId="107" fillId="0" borderId="0" xfId="1152" applyNumberFormat="1" applyFont="1" applyFill="1" applyBorder="1" applyAlignment="1">
      <alignment horizontal="center" vertical="center" wrapText="1"/>
    </xf>
    <xf numFmtId="3" fontId="107" fillId="0" borderId="0" xfId="1252" applyNumberFormat="1" applyFont="1" applyFill="1" applyBorder="1" applyAlignment="1" applyProtection="1">
      <alignment horizontal="right"/>
    </xf>
    <xf numFmtId="0" fontId="107" fillId="0" borderId="0" xfId="0" applyFont="1" applyFill="1" applyBorder="1" applyAlignment="1">
      <alignment horizontal="center"/>
    </xf>
    <xf numFmtId="0" fontId="5" fillId="0" borderId="19" xfId="0" applyFont="1" applyFill="1" applyBorder="1" applyAlignment="1">
      <alignment horizontal="center" wrapText="1"/>
    </xf>
    <xf numFmtId="0" fontId="27" fillId="0" borderId="23" xfId="0" applyFont="1" applyFill="1" applyBorder="1" applyAlignment="1">
      <alignment wrapText="1"/>
    </xf>
    <xf numFmtId="3" fontId="5" fillId="0" borderId="19" xfId="0" applyNumberFormat="1" applyFont="1" applyFill="1" applyBorder="1" applyAlignment="1">
      <alignment horizontal="center" vertical="center"/>
    </xf>
    <xf numFmtId="3" fontId="107" fillId="0" borderId="0" xfId="0" applyNumberFormat="1" applyFont="1" applyFill="1" applyBorder="1" applyAlignment="1">
      <alignment horizontal="center" vertical="center"/>
    </xf>
    <xf numFmtId="189" fontId="5" fillId="0" borderId="19" xfId="1152" applyNumberFormat="1" applyFont="1" applyFill="1" applyBorder="1" applyAlignment="1">
      <alignment horizontal="left" vertical="center"/>
    </xf>
    <xf numFmtId="3" fontId="89" fillId="0" borderId="0" xfId="0" applyNumberFormat="1" applyFont="1" applyFill="1" applyBorder="1"/>
    <xf numFmtId="3" fontId="107" fillId="0" borderId="0" xfId="0" applyNumberFormat="1" applyFont="1" applyFill="1" applyBorder="1" applyAlignment="1">
      <alignment horizontal="center"/>
    </xf>
    <xf numFmtId="0" fontId="121" fillId="0" borderId="0" xfId="0" applyFont="1" applyBorder="1" applyAlignment="1">
      <alignment horizontal="left" vertical="center" wrapText="1"/>
    </xf>
    <xf numFmtId="0" fontId="121" fillId="0" borderId="0" xfId="0" applyFont="1" applyBorder="1" applyAlignment="1">
      <alignment horizontal="left"/>
    </xf>
    <xf numFmtId="0" fontId="121" fillId="0" borderId="0" xfId="0" applyFont="1" applyBorder="1" applyAlignment="1">
      <alignment horizontal="left" wrapText="1"/>
    </xf>
    <xf numFmtId="0" fontId="122" fillId="0" borderId="0" xfId="0" applyFont="1" applyBorder="1" applyAlignment="1">
      <alignment horizontal="left" wrapText="1"/>
    </xf>
    <xf numFmtId="0" fontId="107" fillId="0" borderId="0" xfId="0" applyFont="1" applyFill="1"/>
    <xf numFmtId="0" fontId="32" fillId="0" borderId="19" xfId="0" applyFont="1" applyFill="1" applyBorder="1" applyAlignment="1" applyProtection="1">
      <alignment horizontal="center" vertical="center" wrapText="1"/>
    </xf>
    <xf numFmtId="0" fontId="120" fillId="0" borderId="0" xfId="0" applyFont="1" applyFill="1" applyBorder="1"/>
    <xf numFmtId="4" fontId="120" fillId="0" borderId="0" xfId="0" applyNumberFormat="1" applyFont="1" applyFill="1" applyBorder="1"/>
    <xf numFmtId="175" fontId="29" fillId="0" borderId="19" xfId="1900" applyNumberFormat="1" applyFont="1" applyFill="1" applyBorder="1" applyAlignment="1" applyProtection="1">
      <alignment horizontal="center" vertical="center"/>
    </xf>
    <xf numFmtId="185" fontId="89" fillId="0" borderId="0" xfId="0" applyNumberFormat="1" applyFont="1" applyFill="1"/>
    <xf numFmtId="0" fontId="32" fillId="0" borderId="19" xfId="0" applyFont="1" applyBorder="1" applyAlignment="1" applyProtection="1">
      <alignment horizontal="center" vertical="center"/>
    </xf>
    <xf numFmtId="175" fontId="29" fillId="53" borderId="19" xfId="1900" applyNumberFormat="1" applyFont="1" applyFill="1" applyBorder="1" applyAlignment="1" applyProtection="1">
      <alignment horizontal="center" vertical="center"/>
    </xf>
    <xf numFmtId="185" fontId="89" fillId="0" borderId="0" xfId="0" applyNumberFormat="1" applyFont="1"/>
    <xf numFmtId="4" fontId="120" fillId="0" borderId="0" xfId="0" applyNumberFormat="1" applyFont="1" applyBorder="1"/>
    <xf numFmtId="0" fontId="27" fillId="0" borderId="0" xfId="0" applyFont="1" applyBorder="1" applyProtection="1"/>
    <xf numFmtId="0" fontId="90" fillId="0" borderId="0" xfId="0" applyFont="1" applyAlignment="1" applyProtection="1">
      <alignment horizontal="right"/>
    </xf>
    <xf numFmtId="202" fontId="29" fillId="0" borderId="0" xfId="0" applyNumberFormat="1" applyFont="1"/>
    <xf numFmtId="9" fontId="29" fillId="0" borderId="0" xfId="1900" applyNumberFormat="1" applyFont="1"/>
    <xf numFmtId="3" fontId="5" fillId="0" borderId="0" xfId="0" applyNumberFormat="1" applyFont="1" applyBorder="1"/>
    <xf numFmtId="3" fontId="27" fillId="0" borderId="0" xfId="0" applyNumberFormat="1" applyFont="1"/>
    <xf numFmtId="0" fontId="27" fillId="0" borderId="0" xfId="0" applyFont="1" applyAlignment="1">
      <alignment vertical="top" wrapText="1"/>
    </xf>
    <xf numFmtId="0" fontId="32" fillId="0" borderId="19" xfId="0" applyFont="1" applyFill="1" applyBorder="1" applyAlignment="1">
      <alignment horizontal="center" vertical="center"/>
    </xf>
    <xf numFmtId="0" fontId="86" fillId="0" borderId="0" xfId="0" applyFont="1" applyFill="1"/>
    <xf numFmtId="175" fontId="5" fillId="0" borderId="19" xfId="0" applyNumberFormat="1" applyFont="1" applyFill="1" applyBorder="1" applyAlignment="1">
      <alignment horizontal="center" vertical="center"/>
    </xf>
    <xf numFmtId="0" fontId="27" fillId="0" borderId="0" xfId="0" applyFont="1" applyFill="1" applyBorder="1"/>
    <xf numFmtId="0" fontId="32" fillId="53" borderId="19" xfId="0" applyFont="1" applyFill="1" applyBorder="1" applyAlignment="1">
      <alignment horizontal="center" vertical="center"/>
    </xf>
    <xf numFmtId="3" fontId="5" fillId="53" borderId="19" xfId="0" applyNumberFormat="1" applyFont="1" applyFill="1" applyBorder="1" applyAlignment="1">
      <alignment horizontal="center" vertical="center"/>
    </xf>
    <xf numFmtId="0" fontId="120" fillId="0" borderId="0" xfId="0" applyFont="1" applyBorder="1" applyAlignment="1"/>
    <xf numFmtId="3" fontId="90" fillId="0" borderId="0" xfId="0" applyNumberFormat="1" applyFont="1"/>
    <xf numFmtId="0" fontId="32" fillId="0" borderId="0" xfId="0" applyFont="1" applyFill="1" applyBorder="1" applyAlignment="1">
      <alignment horizontal="center" vertical="center"/>
    </xf>
    <xf numFmtId="172" fontId="32" fillId="0" borderId="0" xfId="0" applyNumberFormat="1" applyFont="1" applyFill="1" applyBorder="1" applyAlignment="1">
      <alignment horizontal="center" vertical="center"/>
    </xf>
    <xf numFmtId="0" fontId="32" fillId="0" borderId="19" xfId="0" applyFont="1" applyFill="1" applyBorder="1" applyAlignment="1">
      <alignment horizontal="center" vertical="center" wrapText="1"/>
    </xf>
    <xf numFmtId="3" fontId="5" fillId="0" borderId="0" xfId="0" applyNumberFormat="1" applyFont="1" applyFill="1" applyBorder="1" applyAlignment="1">
      <alignment horizontal="center" vertical="center"/>
    </xf>
    <xf numFmtId="0" fontId="27" fillId="0" borderId="0" xfId="0" applyFont="1" applyFill="1" applyBorder="1" applyAlignment="1">
      <alignment horizontal="left" vertical="center" wrapText="1"/>
    </xf>
    <xf numFmtId="17" fontId="123" fillId="0" borderId="0" xfId="0" applyNumberFormat="1" applyFont="1" applyBorder="1" applyAlignment="1">
      <alignment horizontal="center" wrapText="1"/>
    </xf>
    <xf numFmtId="0" fontId="27" fillId="0" borderId="0" xfId="0" applyFont="1" applyBorder="1" applyAlignment="1">
      <alignment vertical="center"/>
    </xf>
    <xf numFmtId="203" fontId="27" fillId="0" borderId="0" xfId="0" applyNumberFormat="1" applyFont="1" applyFill="1" applyBorder="1" applyAlignment="1">
      <alignment horizontal="center"/>
    </xf>
    <xf numFmtId="2" fontId="27" fillId="0" borderId="0" xfId="0" applyNumberFormat="1" applyFont="1" applyBorder="1" applyAlignment="1">
      <alignment horizontal="center"/>
    </xf>
    <xf numFmtId="2" fontId="27" fillId="0" borderId="0" xfId="0" applyNumberFormat="1" applyFont="1" applyBorder="1" applyProtection="1"/>
    <xf numFmtId="181" fontId="96" fillId="0" borderId="19" xfId="1152" applyNumberFormat="1" applyFont="1" applyBorder="1" applyAlignment="1">
      <alignment horizontal="center" vertical="center"/>
    </xf>
    <xf numFmtId="180" fontId="96" fillId="0" borderId="19" xfId="1152" applyNumberFormat="1" applyFont="1" applyBorder="1" applyAlignment="1">
      <alignment horizontal="center" vertical="center" wrapText="1"/>
    </xf>
    <xf numFmtId="177" fontId="27" fillId="0" borderId="0" xfId="0" applyNumberFormat="1" applyFont="1"/>
    <xf numFmtId="175" fontId="25" fillId="0" borderId="0" xfId="1900" applyNumberFormat="1" applyFont="1"/>
    <xf numFmtId="17" fontId="111" fillId="0" borderId="24" xfId="0" applyNumberFormat="1" applyFont="1" applyBorder="1" applyAlignment="1">
      <alignment horizontal="center" vertical="center" wrapText="1"/>
    </xf>
    <xf numFmtId="0" fontId="111" fillId="0" borderId="25" xfId="0" applyFont="1" applyBorder="1" applyAlignment="1">
      <alignment horizontal="right" vertical="center" wrapText="1"/>
    </xf>
    <xf numFmtId="0" fontId="109" fillId="53" borderId="26" xfId="0" applyFont="1" applyFill="1" applyBorder="1" applyAlignment="1">
      <alignment horizontal="right" vertical="center" wrapText="1"/>
    </xf>
    <xf numFmtId="17" fontId="111" fillId="0" borderId="27" xfId="0" applyNumberFormat="1" applyFont="1" applyBorder="1" applyAlignment="1">
      <alignment horizontal="center" vertical="center" wrapText="1"/>
    </xf>
    <xf numFmtId="0" fontId="111" fillId="0" borderId="28" xfId="0" applyFont="1" applyBorder="1" applyAlignment="1">
      <alignment horizontal="right" vertical="center" wrapText="1"/>
    </xf>
    <xf numFmtId="0" fontId="32" fillId="0" borderId="19" xfId="0" applyFont="1" applyBorder="1" applyAlignment="1">
      <alignment horizontal="center" wrapText="1"/>
    </xf>
    <xf numFmtId="4" fontId="5" fillId="0" borderId="0" xfId="0" applyNumberFormat="1" applyFont="1" applyFill="1"/>
    <xf numFmtId="0" fontId="5" fillId="0" borderId="0" xfId="1238"/>
    <xf numFmtId="0" fontId="58" fillId="0" borderId="29" xfId="1238" applyFont="1" applyBorder="1" applyAlignment="1" applyProtection="1">
      <alignment horizontal="right" vertical="top" wrapText="1" readingOrder="1"/>
      <protection locked="0"/>
    </xf>
    <xf numFmtId="0" fontId="72" fillId="0" borderId="0" xfId="1238" applyFont="1" applyAlignment="1" applyProtection="1">
      <alignment horizontal="left" wrapText="1" readingOrder="1"/>
      <protection locked="0"/>
    </xf>
    <xf numFmtId="0" fontId="72" fillId="0" borderId="30" xfId="1238" applyFont="1" applyBorder="1" applyAlignment="1" applyProtection="1">
      <alignment horizontal="left" wrapText="1" readingOrder="1"/>
      <protection locked="0"/>
    </xf>
    <xf numFmtId="0" fontId="73" fillId="0" borderId="0" xfId="1238" applyFont="1" applyAlignment="1" applyProtection="1">
      <alignment horizontal="center" wrapText="1" readingOrder="2"/>
      <protection locked="0"/>
    </xf>
    <xf numFmtId="0" fontId="58" fillId="0" borderId="0" xfId="0" applyFont="1" applyAlignment="1" applyProtection="1">
      <alignment horizontal="right" vertical="top" wrapText="1" readingOrder="1"/>
      <protection locked="0"/>
    </xf>
    <xf numFmtId="0" fontId="58" fillId="0" borderId="0" xfId="0" applyFont="1" applyAlignment="1" applyProtection="1">
      <alignment vertical="top" wrapText="1" readingOrder="1"/>
      <protection locked="0"/>
    </xf>
    <xf numFmtId="0" fontId="58" fillId="0" borderId="30" xfId="1238" applyFont="1" applyBorder="1" applyAlignment="1" applyProtection="1">
      <alignment vertical="top" wrapText="1" readingOrder="1"/>
      <protection locked="0"/>
    </xf>
    <xf numFmtId="0" fontId="58" fillId="0" borderId="0" xfId="1238" applyFont="1" applyAlignment="1" applyProtection="1">
      <alignment horizontal="right" vertical="top" wrapText="1" readingOrder="1"/>
      <protection locked="0"/>
    </xf>
    <xf numFmtId="0" fontId="58" fillId="0" borderId="0" xfId="1263" applyFont="1" applyAlignment="1" applyProtection="1">
      <alignment horizontal="right" vertical="top" wrapText="1" readingOrder="1"/>
      <protection locked="0"/>
    </xf>
    <xf numFmtId="0" fontId="58" fillId="0" borderId="0" xfId="1263" applyFont="1" applyAlignment="1" applyProtection="1">
      <alignment vertical="top" wrapText="1" readingOrder="1"/>
      <protection locked="0"/>
    </xf>
    <xf numFmtId="0" fontId="5" fillId="0" borderId="0" xfId="1263" applyAlignment="1">
      <alignment wrapText="1"/>
    </xf>
    <xf numFmtId="0" fontId="5" fillId="53" borderId="0" xfId="0" applyFont="1" applyFill="1"/>
    <xf numFmtId="0" fontId="5" fillId="0" borderId="0" xfId="1238" applyAlignment="1">
      <alignment wrapText="1"/>
    </xf>
    <xf numFmtId="4" fontId="90" fillId="0" borderId="0" xfId="0" applyNumberFormat="1" applyFont="1" applyBorder="1" applyAlignment="1"/>
    <xf numFmtId="0" fontId="58" fillId="0" borderId="0" xfId="1238" applyFont="1" applyAlignment="1" applyProtection="1">
      <alignment horizontal="left" vertical="top" wrapText="1" readingOrder="1"/>
      <protection locked="0"/>
    </xf>
    <xf numFmtId="0" fontId="73" fillId="0" borderId="31" xfId="1238" applyFont="1" applyBorder="1" applyAlignment="1" applyProtection="1">
      <alignment vertical="top" wrapText="1" readingOrder="1"/>
      <protection locked="0"/>
    </xf>
    <xf numFmtId="0" fontId="73" fillId="0" borderId="32" xfId="1238" applyFont="1" applyBorder="1" applyAlignment="1" applyProtection="1">
      <alignment vertical="top" wrapText="1" readingOrder="1"/>
      <protection locked="0"/>
    </xf>
    <xf numFmtId="0" fontId="73" fillId="0" borderId="31" xfId="1238" applyFont="1" applyBorder="1" applyAlignment="1" applyProtection="1">
      <alignment horizontal="right" vertical="top" wrapText="1" readingOrder="1"/>
      <protection locked="0"/>
    </xf>
    <xf numFmtId="1" fontId="32" fillId="0" borderId="0" xfId="0" applyNumberFormat="1" applyFont="1"/>
    <xf numFmtId="9" fontId="32" fillId="0" borderId="0" xfId="0" applyNumberFormat="1" applyFont="1"/>
    <xf numFmtId="0" fontId="26" fillId="0" borderId="0" xfId="0" applyFont="1" applyBorder="1" applyAlignment="1">
      <alignment horizontal="center"/>
    </xf>
    <xf numFmtId="3" fontId="26" fillId="0" borderId="0" xfId="0" applyNumberFormat="1" applyFont="1" applyBorder="1"/>
    <xf numFmtId="173" fontId="26" fillId="0" borderId="0" xfId="0" applyNumberFormat="1" applyFont="1" applyBorder="1"/>
    <xf numFmtId="0" fontId="86" fillId="0" borderId="19" xfId="0" applyFont="1" applyBorder="1" applyAlignment="1">
      <alignment horizontal="center"/>
    </xf>
    <xf numFmtId="9" fontId="32" fillId="0" borderId="0" xfId="0" applyNumberFormat="1" applyFont="1" applyAlignment="1">
      <alignment vertical="center"/>
    </xf>
    <xf numFmtId="164" fontId="32" fillId="0" borderId="0" xfId="0" applyNumberFormat="1" applyFont="1" applyAlignment="1">
      <alignment vertical="center"/>
    </xf>
    <xf numFmtId="164" fontId="32" fillId="0" borderId="0" xfId="0" applyNumberFormat="1" applyFont="1" applyFill="1" applyAlignment="1">
      <alignment vertical="center"/>
    </xf>
    <xf numFmtId="3" fontId="5" fillId="0" borderId="0" xfId="0" applyNumberFormat="1" applyFont="1" applyFill="1" applyBorder="1" applyAlignment="1">
      <alignment vertical="center"/>
    </xf>
    <xf numFmtId="194" fontId="62" fillId="0" borderId="0" xfId="1241" applyNumberFormat="1" applyFont="1" applyFill="1" applyAlignment="1" applyProtection="1">
      <alignment horizontal="right" vertical="top" wrapText="1" readingOrder="1"/>
      <protection locked="0"/>
    </xf>
    <xf numFmtId="195" fontId="62" fillId="0" borderId="0" xfId="1278" applyNumberFormat="1" applyFont="1" applyFill="1" applyBorder="1" applyAlignment="1" applyProtection="1">
      <alignment horizontal="right" vertical="top" wrapText="1" readingOrder="1"/>
      <protection locked="0"/>
    </xf>
    <xf numFmtId="195" fontId="62" fillId="0" borderId="0" xfId="1241" applyNumberFormat="1" applyFont="1" applyFill="1" applyBorder="1" applyAlignment="1" applyProtection="1">
      <alignment horizontal="right" vertical="top" wrapText="1" readingOrder="1"/>
      <protection locked="0"/>
    </xf>
    <xf numFmtId="176" fontId="5" fillId="0" borderId="0" xfId="0" applyNumberFormat="1" applyFont="1" applyFill="1" applyAlignment="1">
      <alignment vertical="center"/>
    </xf>
    <xf numFmtId="0" fontId="0" fillId="0" borderId="0" xfId="0" applyBorder="1"/>
    <xf numFmtId="0" fontId="32" fillId="0" borderId="21" xfId="0" applyFont="1" applyBorder="1" applyAlignment="1" applyProtection="1">
      <alignment horizontal="center" vertical="center" wrapText="1"/>
    </xf>
    <xf numFmtId="0" fontId="32" fillId="0" borderId="33" xfId="0" applyFont="1" applyBorder="1" applyAlignment="1" applyProtection="1">
      <alignment horizontal="center" vertical="center" wrapText="1"/>
    </xf>
    <xf numFmtId="37" fontId="5" fillId="0" borderId="19" xfId="0" applyNumberFormat="1" applyFont="1" applyBorder="1" applyAlignment="1" applyProtection="1">
      <alignment horizontal="center"/>
    </xf>
    <xf numFmtId="201" fontId="5" fillId="0" borderId="19" xfId="0" applyNumberFormat="1" applyFont="1" applyBorder="1" applyAlignment="1" applyProtection="1">
      <alignment horizontal="center"/>
    </xf>
    <xf numFmtId="37" fontId="5" fillId="0" borderId="0" xfId="0" applyNumberFormat="1" applyFont="1"/>
    <xf numFmtId="173" fontId="29" fillId="0" borderId="19" xfId="1900" applyNumberFormat="1" applyFont="1" applyBorder="1" applyAlignment="1" applyProtection="1">
      <alignment horizontal="center"/>
    </xf>
    <xf numFmtId="0" fontId="27" fillId="0" borderId="0" xfId="0" applyFont="1" applyBorder="1" applyAlignment="1" applyProtection="1">
      <alignment horizontal="right"/>
    </xf>
    <xf numFmtId="175" fontId="29" fillId="0" borderId="0" xfId="1900" applyNumberFormat="1" applyFont="1"/>
    <xf numFmtId="0" fontId="103" fillId="0" borderId="0" xfId="0" applyFont="1" applyAlignment="1"/>
    <xf numFmtId="0" fontId="32" fillId="0" borderId="19" xfId="0" applyFont="1" applyBorder="1" applyAlignment="1">
      <alignment horizontal="center"/>
    </xf>
    <xf numFmtId="0" fontId="32" fillId="0" borderId="19" xfId="0" applyFont="1" applyBorder="1" applyAlignment="1" applyProtection="1">
      <alignment horizontal="center"/>
    </xf>
    <xf numFmtId="3" fontId="0" fillId="0" borderId="34" xfId="0" applyNumberFormat="1" applyFont="1" applyBorder="1"/>
    <xf numFmtId="0" fontId="0" fillId="0" borderId="35" xfId="0" applyNumberFormat="1" applyFont="1" applyBorder="1"/>
    <xf numFmtId="0" fontId="124" fillId="0" borderId="0" xfId="1152" applyNumberFormat="1" applyFont="1"/>
    <xf numFmtId="0" fontId="112" fillId="0" borderId="0" xfId="0" applyNumberFormat="1" applyFont="1"/>
    <xf numFmtId="0" fontId="86" fillId="0" borderId="0" xfId="0" applyNumberFormat="1" applyFont="1"/>
    <xf numFmtId="1" fontId="40" fillId="0" borderId="0" xfId="1900" applyNumberFormat="1" applyFont="1"/>
    <xf numFmtId="0" fontId="28" fillId="0" borderId="0" xfId="0" applyNumberFormat="1" applyFont="1" applyBorder="1"/>
    <xf numFmtId="0" fontId="32" fillId="0" borderId="19" xfId="0" applyFont="1" applyBorder="1" applyAlignment="1">
      <alignment horizontal="left"/>
    </xf>
    <xf numFmtId="180" fontId="5" fillId="0" borderId="0" xfId="0" applyNumberFormat="1" applyFont="1"/>
    <xf numFmtId="178" fontId="5" fillId="0" borderId="0" xfId="0" applyNumberFormat="1" applyFont="1"/>
    <xf numFmtId="171" fontId="5" fillId="0" borderId="0" xfId="0" applyNumberFormat="1" applyFont="1"/>
    <xf numFmtId="169" fontId="5" fillId="0" borderId="0" xfId="0" applyNumberFormat="1" applyFont="1" applyBorder="1"/>
    <xf numFmtId="0" fontId="85" fillId="0" borderId="0" xfId="1136" applyFont="1"/>
    <xf numFmtId="176" fontId="5" fillId="0" borderId="19" xfId="0" applyNumberFormat="1" applyFont="1" applyFill="1" applyBorder="1" applyAlignment="1">
      <alignment horizontal="center" vertical="center"/>
    </xf>
    <xf numFmtId="9" fontId="5" fillId="0" borderId="19" xfId="0" applyNumberFormat="1" applyFont="1" applyFill="1" applyBorder="1" applyAlignment="1">
      <alignment horizontal="center" vertical="center"/>
    </xf>
    <xf numFmtId="4" fontId="103" fillId="0" borderId="0" xfId="0" applyNumberFormat="1" applyFont="1"/>
    <xf numFmtId="0" fontId="5" fillId="0" borderId="19" xfId="0" applyFont="1" applyFill="1" applyBorder="1" applyAlignment="1">
      <alignment horizontal="left" wrapText="1"/>
    </xf>
    <xf numFmtId="175" fontId="40" fillId="0" borderId="0" xfId="1900" applyNumberFormat="1" applyFont="1"/>
    <xf numFmtId="0" fontId="125" fillId="0" borderId="0" xfId="0" applyFont="1" applyFill="1" applyBorder="1" applyAlignment="1">
      <alignment horizontal="center"/>
    </xf>
    <xf numFmtId="2" fontId="101" fillId="0" borderId="19" xfId="0" applyNumberFormat="1" applyFont="1" applyBorder="1" applyAlignment="1" applyProtection="1">
      <alignment horizontal="center" vertical="center"/>
    </xf>
    <xf numFmtId="2" fontId="101" fillId="0" borderId="19" xfId="0" applyNumberFormat="1" applyFont="1" applyBorder="1" applyAlignment="1" applyProtection="1">
      <alignment horizontal="center" vertical="center" wrapText="1"/>
    </xf>
    <xf numFmtId="3" fontId="5" fillId="0" borderId="0" xfId="0" applyNumberFormat="1" applyFont="1" applyFill="1"/>
    <xf numFmtId="180" fontId="29" fillId="0" borderId="0" xfId="1152" applyNumberFormat="1" applyFont="1" applyFill="1" applyBorder="1" applyAlignment="1">
      <alignment horizontal="center" vertical="center"/>
    </xf>
    <xf numFmtId="173" fontId="27" fillId="0" borderId="0" xfId="0" applyNumberFormat="1" applyFont="1" applyFill="1"/>
    <xf numFmtId="0" fontId="0" fillId="0" borderId="0" xfId="0" applyFill="1" applyBorder="1"/>
    <xf numFmtId="0" fontId="124" fillId="0" borderId="0" xfId="1152" applyNumberFormat="1" applyFont="1" applyFill="1"/>
    <xf numFmtId="0" fontId="112" fillId="0" borderId="0" xfId="0" applyNumberFormat="1" applyFont="1" applyFill="1"/>
    <xf numFmtId="0" fontId="86" fillId="0" borderId="0" xfId="0" applyNumberFormat="1" applyFont="1" applyFill="1"/>
    <xf numFmtId="1" fontId="25" fillId="0" borderId="0" xfId="1900" applyNumberFormat="1" applyFont="1" applyFill="1"/>
    <xf numFmtId="0" fontId="86" fillId="0" borderId="0" xfId="0" applyNumberFormat="1" applyFont="1" applyFill="1" applyBorder="1"/>
    <xf numFmtId="0" fontId="126" fillId="0" borderId="0" xfId="1226" applyFont="1"/>
    <xf numFmtId="0" fontId="127" fillId="0" borderId="0" xfId="1226" applyFont="1"/>
    <xf numFmtId="0" fontId="117" fillId="0" borderId="0" xfId="1226" applyFont="1" applyAlignment="1">
      <alignment horizontal="center"/>
    </xf>
    <xf numFmtId="17" fontId="117" fillId="0" borderId="0" xfId="1226" quotePrefix="1" applyNumberFormat="1" applyFont="1" applyAlignment="1">
      <alignment horizontal="center"/>
    </xf>
    <xf numFmtId="0" fontId="128" fillId="0" borderId="0" xfId="1226" applyFont="1" applyAlignment="1">
      <alignment horizontal="left" indent="15"/>
    </xf>
    <xf numFmtId="0" fontId="129" fillId="0" borderId="0" xfId="1226" applyFont="1" applyAlignment="1">
      <alignment horizontal="center"/>
    </xf>
    <xf numFmtId="0" fontId="126" fillId="0" borderId="0" xfId="1226" applyFont="1" applyAlignment="1"/>
    <xf numFmtId="0" fontId="127" fillId="0" borderId="0" xfId="1226" applyFont="1" applyAlignment="1"/>
    <xf numFmtId="0" fontId="83" fillId="0" borderId="0" xfId="1226" applyFont="1"/>
    <xf numFmtId="0" fontId="130" fillId="0" borderId="0" xfId="1226" applyFont="1"/>
    <xf numFmtId="0" fontId="126" fillId="0" borderId="0" xfId="1226" quotePrefix="1" applyFont="1"/>
    <xf numFmtId="0" fontId="97" fillId="0" borderId="0" xfId="1226" applyFont="1" applyAlignment="1">
      <alignment wrapText="1"/>
    </xf>
    <xf numFmtId="17" fontId="94" fillId="0" borderId="0" xfId="1226" applyNumberFormat="1" applyFont="1" applyAlignment="1"/>
    <xf numFmtId="0" fontId="131" fillId="0" borderId="0" xfId="1226" applyFont="1"/>
    <xf numFmtId="0" fontId="91" fillId="0" borderId="0" xfId="1226" applyFont="1"/>
    <xf numFmtId="0" fontId="132" fillId="0" borderId="0" xfId="1226" applyFont="1"/>
    <xf numFmtId="0" fontId="133" fillId="0" borderId="0" xfId="1226" applyFont="1"/>
    <xf numFmtId="0" fontId="131" fillId="0" borderId="0" xfId="1226" quotePrefix="1" applyFont="1"/>
    <xf numFmtId="0" fontId="134" fillId="0" borderId="0" xfId="1226" applyFont="1"/>
    <xf numFmtId="0" fontId="96" fillId="0" borderId="0" xfId="1226" applyFont="1"/>
    <xf numFmtId="49" fontId="29" fillId="0" borderId="19" xfId="1152" applyNumberFormat="1" applyFont="1" applyBorder="1" applyAlignment="1">
      <alignment horizontal="center" vertical="center"/>
    </xf>
    <xf numFmtId="175" fontId="29" fillId="0" borderId="0" xfId="0" applyNumberFormat="1" applyFont="1"/>
    <xf numFmtId="3" fontId="86" fillId="0" borderId="0" xfId="0" applyNumberFormat="1" applyFont="1" applyFill="1" applyAlignment="1">
      <alignment vertical="center"/>
    </xf>
    <xf numFmtId="173" fontId="86" fillId="0" borderId="0" xfId="0" applyNumberFormat="1" applyFont="1" applyFill="1" applyAlignment="1">
      <alignment vertical="center"/>
    </xf>
    <xf numFmtId="0" fontId="86" fillId="0" borderId="0" xfId="0" applyFont="1" applyAlignment="1">
      <alignment vertical="center"/>
    </xf>
    <xf numFmtId="0" fontId="86" fillId="0" borderId="0" xfId="0" applyFont="1" applyFill="1" applyAlignment="1">
      <alignment vertical="center"/>
    </xf>
    <xf numFmtId="3" fontId="86" fillId="0" borderId="0" xfId="1153" applyNumberFormat="1" applyFont="1" applyFill="1" applyBorder="1" applyAlignment="1">
      <alignment vertical="center"/>
    </xf>
    <xf numFmtId="3" fontId="86" fillId="0" borderId="0" xfId="0" applyNumberFormat="1" applyFont="1" applyBorder="1" applyAlignment="1">
      <alignment vertical="center"/>
    </xf>
    <xf numFmtId="0" fontId="86" fillId="0" borderId="0" xfId="0" quotePrefix="1" applyFont="1" applyFill="1" applyBorder="1" applyAlignment="1">
      <alignment vertical="center"/>
    </xf>
    <xf numFmtId="193" fontId="0" fillId="0" borderId="0" xfId="0" applyNumberFormat="1"/>
    <xf numFmtId="185" fontId="32" fillId="0" borderId="0" xfId="0" applyNumberFormat="1" applyFont="1"/>
    <xf numFmtId="1" fontId="29" fillId="0" borderId="19" xfId="1152" applyNumberFormat="1" applyFont="1" applyBorder="1" applyAlignment="1">
      <alignment horizontal="center" vertical="center"/>
    </xf>
    <xf numFmtId="0" fontId="26" fillId="0" borderId="0" xfId="0" applyFont="1" applyFill="1"/>
    <xf numFmtId="9" fontId="25" fillId="0" borderId="0" xfId="1900" applyFont="1" applyFill="1"/>
    <xf numFmtId="0" fontId="89" fillId="0" borderId="0" xfId="0" applyNumberFormat="1" applyFont="1" applyFill="1"/>
    <xf numFmtId="0" fontId="90" fillId="0" borderId="0" xfId="0" applyNumberFormat="1" applyFont="1"/>
    <xf numFmtId="3" fontId="86" fillId="0" borderId="0" xfId="0" applyNumberFormat="1" applyFont="1"/>
    <xf numFmtId="176" fontId="17" fillId="0" borderId="0" xfId="0" applyNumberFormat="1" applyFont="1"/>
    <xf numFmtId="175" fontId="30" fillId="0" borderId="0" xfId="1900" applyNumberFormat="1"/>
    <xf numFmtId="0" fontId="5" fillId="0" borderId="19" xfId="0" applyFont="1" applyFill="1" applyBorder="1" applyAlignment="1">
      <alignment wrapText="1"/>
    </xf>
    <xf numFmtId="17" fontId="5" fillId="0" borderId="19" xfId="0" applyNumberFormat="1" applyFont="1" applyBorder="1" applyAlignment="1">
      <alignment horizontal="center" vertical="center"/>
    </xf>
    <xf numFmtId="0" fontId="5" fillId="0" borderId="19" xfId="0" applyFont="1" applyFill="1" applyBorder="1" applyAlignment="1">
      <alignment horizontal="left"/>
    </xf>
    <xf numFmtId="0" fontId="114" fillId="0" borderId="0" xfId="1232" applyFont="1" applyFill="1" applyAlignment="1" applyProtection="1">
      <alignment horizontal="right" vertical="top" wrapText="1" readingOrder="1"/>
      <protection locked="0"/>
    </xf>
    <xf numFmtId="180" fontId="5" fillId="0" borderId="0" xfId="0" applyNumberFormat="1" applyFont="1" applyBorder="1"/>
    <xf numFmtId="0" fontId="32" fillId="0" borderId="0" xfId="0" applyFont="1" applyFill="1" applyBorder="1" applyAlignment="1"/>
    <xf numFmtId="0" fontId="27" fillId="0" borderId="0" xfId="0" applyFont="1" applyFill="1" applyAlignment="1">
      <alignment horizontal="center"/>
    </xf>
    <xf numFmtId="0" fontId="118" fillId="0" borderId="0" xfId="0" applyFont="1" applyFill="1"/>
    <xf numFmtId="10" fontId="5" fillId="0" borderId="0" xfId="0" applyNumberFormat="1" applyFont="1"/>
    <xf numFmtId="205" fontId="5" fillId="0" borderId="0" xfId="0" quotePrefix="1" applyNumberFormat="1" applyFont="1" applyFill="1" applyBorder="1" applyAlignment="1">
      <alignment vertical="center"/>
    </xf>
    <xf numFmtId="0" fontId="98" fillId="0" borderId="0" xfId="0" applyFont="1"/>
    <xf numFmtId="1" fontId="84" fillId="0" borderId="0" xfId="1243" applyNumberFormat="1" applyFont="1" applyBorder="1" applyAlignment="1">
      <alignment horizontal="center"/>
    </xf>
    <xf numFmtId="0" fontId="5" fillId="0" borderId="0" xfId="1884" applyFont="1" applyBorder="1" applyAlignment="1" applyProtection="1">
      <alignment horizontal="center" vertical="center"/>
    </xf>
    <xf numFmtId="0" fontId="29" fillId="0" borderId="0" xfId="0" applyFont="1" applyAlignment="1">
      <alignment vertical="center"/>
    </xf>
    <xf numFmtId="0" fontId="94" fillId="0" borderId="0" xfId="1225" applyFont="1" applyAlignment="1">
      <alignment vertical="center"/>
    </xf>
    <xf numFmtId="0" fontId="32" fillId="0" borderId="20" xfId="1884" applyFont="1" applyBorder="1" applyAlignment="1" applyProtection="1">
      <alignment horizontal="left" vertical="center"/>
    </xf>
    <xf numFmtId="0" fontId="32" fillId="0" borderId="20" xfId="1884" applyFont="1" applyBorder="1" applyAlignment="1" applyProtection="1">
      <alignment vertical="center"/>
    </xf>
    <xf numFmtId="0" fontId="32" fillId="0" borderId="20" xfId="1884" applyFont="1" applyBorder="1" applyAlignment="1" applyProtection="1">
      <alignment horizontal="center" vertical="center"/>
    </xf>
    <xf numFmtId="0" fontId="5" fillId="0" borderId="0" xfId="1884" applyFont="1" applyBorder="1" applyAlignment="1" applyProtection="1">
      <alignment vertical="center"/>
    </xf>
    <xf numFmtId="0" fontId="5" fillId="0" borderId="0" xfId="1884" applyFont="1" applyBorder="1" applyAlignment="1" applyProtection="1">
      <alignment vertical="top"/>
    </xf>
    <xf numFmtId="0" fontId="32" fillId="0" borderId="20" xfId="1884" applyFont="1" applyBorder="1" applyAlignment="1" applyProtection="1">
      <alignment vertical="top"/>
    </xf>
    <xf numFmtId="0" fontId="94" fillId="0" borderId="0" xfId="1225" applyFont="1" applyAlignment="1">
      <alignment vertical="top"/>
    </xf>
    <xf numFmtId="0" fontId="79" fillId="0" borderId="0" xfId="1225" applyFont="1" applyAlignment="1">
      <alignment vertical="center"/>
    </xf>
    <xf numFmtId="0" fontId="136" fillId="0" borderId="0" xfId="1136" applyFont="1" applyBorder="1" applyAlignment="1" applyProtection="1">
      <alignment horizontal="center" vertical="center"/>
    </xf>
    <xf numFmtId="0" fontId="94" fillId="0" borderId="0" xfId="1225" applyFont="1" applyBorder="1" applyAlignment="1">
      <alignment vertical="center"/>
    </xf>
    <xf numFmtId="0" fontId="94" fillId="0" borderId="0" xfId="1225" applyFont="1" applyBorder="1" applyAlignment="1">
      <alignment horizontal="center" vertical="center"/>
    </xf>
    <xf numFmtId="0" fontId="137" fillId="0" borderId="0" xfId="1225" applyFont="1" applyAlignment="1">
      <alignment vertical="center"/>
    </xf>
    <xf numFmtId="0" fontId="5" fillId="0" borderId="0" xfId="1884" applyFont="1" applyBorder="1" applyAlignment="1" applyProtection="1">
      <alignment horizontal="left" vertical="center"/>
    </xf>
    <xf numFmtId="0" fontId="29" fillId="0" borderId="0" xfId="0" applyFont="1" applyAlignment="1">
      <alignment horizontal="center" vertical="center"/>
    </xf>
    <xf numFmtId="0" fontId="32" fillId="0" borderId="0" xfId="1884" applyFont="1" applyBorder="1" applyAlignment="1" applyProtection="1">
      <alignment horizontal="center" vertical="center"/>
    </xf>
    <xf numFmtId="0" fontId="5" fillId="0" borderId="0" xfId="1884" applyFont="1" applyBorder="1" applyAlignment="1" applyProtection="1">
      <alignment horizontal="left" vertical="top"/>
    </xf>
    <xf numFmtId="0" fontId="5" fillId="0" borderId="0" xfId="1884" applyFont="1" applyBorder="1" applyAlignment="1" applyProtection="1">
      <alignment horizontal="center" vertical="top"/>
    </xf>
    <xf numFmtId="0" fontId="5" fillId="0" borderId="0" xfId="1225" applyFont="1" applyAlignment="1">
      <alignment horizontal="left" vertical="center"/>
    </xf>
    <xf numFmtId="177" fontId="29" fillId="0" borderId="19" xfId="1153" applyFont="1" applyBorder="1" applyAlignment="1" applyProtection="1">
      <alignment horizontal="center" vertical="center"/>
    </xf>
    <xf numFmtId="17" fontId="94" fillId="0" borderId="19" xfId="0" applyNumberFormat="1" applyFont="1" applyFill="1" applyBorder="1" applyAlignment="1">
      <alignment horizontal="center" wrapText="1"/>
    </xf>
    <xf numFmtId="0" fontId="0" fillId="0" borderId="0" xfId="0" applyFont="1"/>
    <xf numFmtId="0" fontId="96" fillId="0" borderId="0" xfId="1153" applyNumberFormat="1" applyFont="1" applyFill="1" applyBorder="1" applyAlignment="1">
      <alignment horizontal="center"/>
    </xf>
    <xf numFmtId="0" fontId="58" fillId="0" borderId="0" xfId="1232" applyFont="1" applyFill="1" applyAlignment="1" applyProtection="1">
      <alignment horizontal="right" vertical="top" wrapText="1" readingOrder="1"/>
      <protection locked="0"/>
    </xf>
    <xf numFmtId="0" fontId="32" fillId="0" borderId="0" xfId="1884" applyFont="1" applyBorder="1" applyAlignment="1" applyProtection="1">
      <alignment horizontal="left" vertical="center"/>
    </xf>
    <xf numFmtId="0" fontId="94" fillId="0" borderId="0" xfId="1225" applyFont="1" applyAlignment="1">
      <alignment horizontal="left" vertical="center"/>
    </xf>
    <xf numFmtId="173" fontId="98" fillId="0" borderId="19" xfId="1153" applyNumberFormat="1" applyFont="1" applyBorder="1" applyAlignment="1">
      <alignment horizontal="center" vertical="center" wrapText="1"/>
    </xf>
    <xf numFmtId="173" fontId="98" fillId="0" borderId="19" xfId="1153" quotePrefix="1" applyNumberFormat="1" applyFont="1" applyFill="1" applyBorder="1" applyAlignment="1">
      <alignment horizontal="center" vertical="center"/>
    </xf>
    <xf numFmtId="37" fontId="5" fillId="0" borderId="19" xfId="0" applyNumberFormat="1" applyFont="1" applyFill="1" applyBorder="1" applyAlignment="1" applyProtection="1">
      <alignment horizontal="center" vertical="center"/>
    </xf>
    <xf numFmtId="184" fontId="5" fillId="0" borderId="19" xfId="0" applyNumberFormat="1" applyFont="1" applyFill="1" applyBorder="1" applyAlignment="1" applyProtection="1">
      <alignment horizontal="center" vertical="center"/>
    </xf>
    <xf numFmtId="37" fontId="5" fillId="53" borderId="19" xfId="0" applyNumberFormat="1" applyFont="1" applyFill="1" applyBorder="1" applyAlignment="1" applyProtection="1">
      <alignment horizontal="center" vertical="center"/>
    </xf>
    <xf numFmtId="184" fontId="5" fillId="53" borderId="19" xfId="0" applyNumberFormat="1" applyFont="1" applyFill="1" applyBorder="1" applyAlignment="1" applyProtection="1">
      <alignment horizontal="center" vertical="center"/>
    </xf>
    <xf numFmtId="201" fontId="98" fillId="0" borderId="19" xfId="1153" applyNumberFormat="1" applyFont="1" applyFill="1" applyBorder="1" applyAlignment="1">
      <alignment horizontal="center" vertical="center"/>
    </xf>
    <xf numFmtId="201" fontId="98" fillId="53" borderId="19" xfId="1153" applyNumberFormat="1" applyFont="1" applyFill="1" applyBorder="1" applyAlignment="1">
      <alignment horizontal="center" vertical="center"/>
    </xf>
    <xf numFmtId="0" fontId="5" fillId="53" borderId="19" xfId="0" applyFont="1" applyFill="1" applyBorder="1" applyAlignment="1">
      <alignment horizontal="left" vertical="center" wrapText="1"/>
    </xf>
    <xf numFmtId="176" fontId="86" fillId="0" borderId="0" xfId="0" applyNumberFormat="1" applyFont="1" applyFill="1" applyBorder="1"/>
    <xf numFmtId="0" fontId="5" fillId="53" borderId="19" xfId="0" applyFont="1" applyFill="1" applyBorder="1" applyAlignment="1">
      <alignment horizontal="left" vertical="center"/>
    </xf>
    <xf numFmtId="0" fontId="5" fillId="0" borderId="19" xfId="0" applyFont="1" applyFill="1" applyBorder="1" applyAlignment="1" applyProtection="1">
      <alignment horizontal="center" vertical="center"/>
    </xf>
    <xf numFmtId="0" fontId="86" fillId="0" borderId="19" xfId="0" applyFont="1" applyFill="1" applyBorder="1" applyAlignment="1">
      <alignment horizontal="left" vertical="center"/>
    </xf>
    <xf numFmtId="204" fontId="92" fillId="0" borderId="19" xfId="1152" applyNumberFormat="1" applyFont="1" applyFill="1" applyBorder="1" applyAlignment="1">
      <alignment horizontal="center" vertical="center"/>
    </xf>
    <xf numFmtId="172" fontId="32" fillId="0" borderId="0" xfId="0" applyNumberFormat="1" applyFont="1" applyBorder="1" applyAlignment="1">
      <alignment horizontal="center"/>
    </xf>
    <xf numFmtId="0" fontId="0" fillId="0" borderId="0" xfId="0" applyNumberFormat="1" applyFont="1" applyBorder="1"/>
    <xf numFmtId="3" fontId="5" fillId="0" borderId="19" xfId="0" applyNumberFormat="1" applyFont="1" applyBorder="1" applyAlignment="1" applyProtection="1">
      <alignment horizontal="center"/>
    </xf>
    <xf numFmtId="3" fontId="0" fillId="0" borderId="0" xfId="0" applyNumberFormat="1" applyFill="1" applyBorder="1"/>
    <xf numFmtId="206" fontId="100" fillId="0" borderId="19" xfId="0" applyNumberFormat="1" applyFont="1" applyFill="1" applyBorder="1" applyAlignment="1">
      <alignment horizontal="center" vertical="center" wrapText="1"/>
    </xf>
    <xf numFmtId="0" fontId="32" fillId="0" borderId="19" xfId="0" applyFont="1" applyFill="1" applyBorder="1" applyAlignment="1">
      <alignment horizontal="center"/>
    </xf>
    <xf numFmtId="0" fontId="32" fillId="0" borderId="0" xfId="0" applyFont="1" applyFill="1" applyAlignment="1"/>
    <xf numFmtId="164" fontId="5" fillId="0" borderId="0" xfId="0" applyNumberFormat="1" applyFont="1" applyFill="1" applyAlignment="1"/>
    <xf numFmtId="164" fontId="110" fillId="0" borderId="0" xfId="0" applyNumberFormat="1" applyFont="1" applyBorder="1"/>
    <xf numFmtId="164" fontId="103" fillId="0" borderId="0" xfId="0" applyNumberFormat="1" applyFont="1" applyFill="1" applyBorder="1" applyAlignment="1"/>
    <xf numFmtId="164" fontId="103" fillId="0" borderId="0" xfId="0" applyNumberFormat="1" applyFont="1" applyFill="1" applyAlignment="1"/>
    <xf numFmtId="0" fontId="118" fillId="0" borderId="0" xfId="0" applyFont="1"/>
    <xf numFmtId="207" fontId="5" fillId="0" borderId="19" xfId="0" applyNumberFormat="1" applyFont="1" applyBorder="1" applyAlignment="1" applyProtection="1">
      <alignment horizontal="center" vertical="center"/>
    </xf>
    <xf numFmtId="207" fontId="5" fillId="0" borderId="19" xfId="0" applyNumberFormat="1" applyFont="1" applyBorder="1" applyAlignment="1" applyProtection="1">
      <alignment horizontal="center"/>
    </xf>
    <xf numFmtId="0" fontId="27" fillId="0" borderId="0" xfId="0" applyFont="1" applyAlignment="1">
      <alignment horizontal="center" wrapText="1"/>
    </xf>
    <xf numFmtId="192" fontId="100" fillId="0" borderId="0" xfId="0" applyNumberFormat="1" applyFont="1" applyFill="1" applyBorder="1" applyAlignment="1">
      <alignment horizontal="center" vertical="top" wrapText="1"/>
    </xf>
    <xf numFmtId="0" fontId="71" fillId="0" borderId="0" xfId="1238" applyFont="1" applyBorder="1" applyAlignment="1" applyProtection="1">
      <alignment horizontal="left" vertical="center" wrapText="1" readingOrder="1"/>
      <protection locked="0"/>
    </xf>
    <xf numFmtId="0" fontId="58" fillId="0" borderId="0" xfId="1238" applyFont="1" applyBorder="1" applyAlignment="1" applyProtection="1">
      <alignment horizontal="right" vertical="top" wrapText="1" readingOrder="1"/>
      <protection locked="0"/>
    </xf>
    <xf numFmtId="0" fontId="58" fillId="0" borderId="0" xfId="1238" applyFont="1" applyBorder="1" applyAlignment="1" applyProtection="1">
      <alignment vertical="top" wrapText="1" readingOrder="1"/>
      <protection locked="0"/>
    </xf>
    <xf numFmtId="0" fontId="73" fillId="0" borderId="0" xfId="1238" applyFont="1" applyBorder="1" applyAlignment="1" applyProtection="1">
      <alignment horizontal="right" wrapText="1" readingOrder="1"/>
      <protection locked="0"/>
    </xf>
    <xf numFmtId="4" fontId="5" fillId="0" borderId="0" xfId="0" applyNumberFormat="1" applyFont="1" applyFill="1" applyBorder="1"/>
    <xf numFmtId="9" fontId="32" fillId="0" borderId="0" xfId="0" applyNumberFormat="1" applyFont="1" applyBorder="1"/>
    <xf numFmtId="10" fontId="32" fillId="0" borderId="0" xfId="0" applyNumberFormat="1" applyFont="1"/>
    <xf numFmtId="196" fontId="30" fillId="0" borderId="0" xfId="1153" applyNumberFormat="1" applyFill="1" applyBorder="1"/>
    <xf numFmtId="0" fontId="32" fillId="0" borderId="19" xfId="1882" applyFont="1" applyBorder="1" applyAlignment="1">
      <alignment horizontal="center" vertical="center"/>
    </xf>
    <xf numFmtId="179" fontId="32" fillId="0" borderId="19" xfId="1165" applyNumberFormat="1" applyFont="1" applyBorder="1" applyAlignment="1">
      <alignment horizontal="center" vertical="center" wrapText="1"/>
    </xf>
    <xf numFmtId="0" fontId="113" fillId="0" borderId="33" xfId="0" applyFont="1" applyBorder="1" applyAlignment="1">
      <alignment horizontal="center" vertical="center"/>
    </xf>
    <xf numFmtId="180" fontId="96" fillId="0" borderId="19" xfId="1152" applyNumberFormat="1" applyFont="1" applyFill="1" applyBorder="1" applyAlignment="1">
      <alignment horizontal="center" vertical="center" wrapText="1"/>
    </xf>
    <xf numFmtId="0" fontId="116" fillId="0" borderId="19" xfId="0" applyFont="1" applyFill="1" applyBorder="1" applyAlignment="1">
      <alignment horizontal="center" vertical="top" wrapText="1"/>
    </xf>
    <xf numFmtId="0" fontId="100" fillId="0" borderId="19" xfId="0" applyFont="1" applyFill="1" applyBorder="1" applyAlignment="1">
      <alignment horizontal="left" vertical="top" wrapText="1"/>
    </xf>
    <xf numFmtId="177" fontId="0" fillId="0" borderId="0" xfId="0" applyNumberFormat="1"/>
    <xf numFmtId="3" fontId="5" fillId="0" borderId="0" xfId="0" quotePrefix="1" applyNumberFormat="1" applyFont="1" applyFill="1" applyBorder="1" applyAlignment="1">
      <alignment vertical="center"/>
    </xf>
    <xf numFmtId="194" fontId="62" fillId="0" borderId="0" xfId="1233" applyNumberFormat="1" applyFont="1" applyFill="1" applyBorder="1" applyAlignment="1" applyProtection="1">
      <alignment horizontal="right" vertical="top" wrapText="1" readingOrder="1"/>
      <protection locked="0"/>
    </xf>
    <xf numFmtId="173" fontId="5" fillId="0" borderId="0" xfId="0" applyNumberFormat="1" applyFont="1" applyFill="1" applyBorder="1" applyAlignment="1">
      <alignment vertical="center"/>
    </xf>
    <xf numFmtId="3" fontId="5" fillId="0" borderId="0" xfId="0" applyNumberFormat="1" applyFont="1" applyAlignment="1">
      <alignment vertical="center"/>
    </xf>
    <xf numFmtId="198" fontId="5" fillId="0" borderId="0" xfId="0" applyNumberFormat="1" applyFont="1" applyAlignment="1">
      <alignment vertical="center"/>
    </xf>
    <xf numFmtId="3" fontId="98" fillId="0" borderId="0" xfId="0" applyNumberFormat="1" applyFont="1"/>
    <xf numFmtId="0" fontId="81" fillId="0" borderId="0" xfId="0" applyFont="1" applyAlignment="1" applyProtection="1">
      <alignment vertical="top" wrapText="1" readingOrder="1"/>
      <protection locked="0"/>
    </xf>
    <xf numFmtId="9" fontId="30" fillId="0" borderId="0" xfId="1900" applyFill="1" applyBorder="1" applyAlignment="1" applyProtection="1">
      <alignment horizontal="right" vertical="top" wrapText="1" readingOrder="1"/>
      <protection locked="0"/>
    </xf>
    <xf numFmtId="175" fontId="30" fillId="0" borderId="0" xfId="1900" applyNumberFormat="1" applyFill="1" applyBorder="1" applyAlignment="1" applyProtection="1">
      <alignment horizontal="right" vertical="top" wrapText="1" readingOrder="1"/>
      <protection locked="0"/>
    </xf>
    <xf numFmtId="176" fontId="61" fillId="0" borderId="0" xfId="1267" applyNumberFormat="1" applyFont="1" applyBorder="1" applyAlignment="1" applyProtection="1">
      <alignment horizontal="center" vertical="top" wrapText="1" readingOrder="1"/>
      <protection locked="0"/>
    </xf>
    <xf numFmtId="175" fontId="30" fillId="0" borderId="0" xfId="1900" applyNumberFormat="1" applyAlignment="1">
      <alignment vertical="center"/>
    </xf>
    <xf numFmtId="175" fontId="30" fillId="0" borderId="0" xfId="1900" applyNumberFormat="1" applyBorder="1" applyAlignment="1">
      <alignment vertical="center"/>
    </xf>
    <xf numFmtId="173" fontId="5" fillId="0" borderId="0" xfId="0" applyNumberFormat="1" applyFont="1" applyAlignment="1">
      <alignment vertical="center"/>
    </xf>
    <xf numFmtId="1" fontId="30" fillId="0" borderId="0" xfId="1900" quotePrefix="1" applyNumberFormat="1" applyFill="1" applyBorder="1" applyAlignment="1">
      <alignment vertical="center"/>
    </xf>
    <xf numFmtId="9" fontId="30" fillId="0" borderId="0" xfId="1900" applyFill="1" applyBorder="1" applyAlignment="1">
      <alignment vertical="center"/>
    </xf>
    <xf numFmtId="0" fontId="5" fillId="0" borderId="0" xfId="1246" applyAlignment="1">
      <alignment wrapText="1"/>
    </xf>
    <xf numFmtId="0" fontId="50" fillId="0" borderId="19" xfId="0" applyFont="1" applyFill="1" applyBorder="1" applyAlignment="1">
      <alignment vertical="top" wrapText="1"/>
    </xf>
    <xf numFmtId="0" fontId="64" fillId="0" borderId="33" xfId="0" applyFont="1" applyBorder="1" applyAlignment="1">
      <alignment horizontal="center"/>
    </xf>
    <xf numFmtId="0" fontId="32" fillId="53" borderId="33" xfId="0" applyFont="1" applyFill="1" applyBorder="1" applyAlignment="1">
      <alignment horizontal="center"/>
    </xf>
    <xf numFmtId="0" fontId="32" fillId="0" borderId="33" xfId="0" applyFont="1" applyBorder="1" applyAlignment="1">
      <alignment horizontal="center"/>
    </xf>
    <xf numFmtId="164" fontId="0" fillId="0" borderId="0" xfId="0" applyNumberFormat="1" applyFont="1" applyBorder="1"/>
    <xf numFmtId="164" fontId="145" fillId="0" borderId="0" xfId="0" applyNumberFormat="1" applyFont="1" applyBorder="1"/>
    <xf numFmtId="0" fontId="5" fillId="0" borderId="0" xfId="0" applyFont="1" applyFill="1" applyBorder="1" applyAlignment="1"/>
    <xf numFmtId="3" fontId="5" fillId="0" borderId="19" xfId="1152" applyNumberFormat="1" applyFont="1" applyFill="1" applyBorder="1" applyAlignment="1">
      <alignment horizontal="center" vertical="center"/>
    </xf>
    <xf numFmtId="9" fontId="98" fillId="0" borderId="19" xfId="1152" applyNumberFormat="1" applyFont="1" applyFill="1" applyBorder="1" applyAlignment="1">
      <alignment horizontal="center" vertical="center"/>
    </xf>
    <xf numFmtId="0" fontId="26" fillId="0" borderId="19" xfId="0" applyFont="1" applyBorder="1" applyAlignment="1">
      <alignment horizontal="center" vertical="center" wrapText="1"/>
    </xf>
    <xf numFmtId="0" fontId="145" fillId="0" borderId="0" xfId="0" applyFont="1"/>
    <xf numFmtId="0" fontId="64" fillId="0" borderId="19" xfId="0" applyFont="1" applyFill="1" applyBorder="1" applyAlignment="1">
      <alignment horizontal="center" vertical="center" wrapText="1"/>
    </xf>
    <xf numFmtId="1" fontId="27" fillId="0" borderId="0" xfId="0" applyNumberFormat="1" applyFont="1"/>
    <xf numFmtId="0" fontId="174" fillId="0" borderId="0" xfId="0" applyFont="1" applyFill="1"/>
    <xf numFmtId="0" fontId="174" fillId="0" borderId="0" xfId="0" applyFont="1"/>
    <xf numFmtId="0" fontId="5" fillId="0" borderId="37" xfId="0" applyFont="1" applyBorder="1" applyAlignment="1" applyProtection="1">
      <alignment horizontal="center" vertical="center"/>
    </xf>
    <xf numFmtId="9" fontId="30" fillId="0" borderId="0" xfId="1900" applyAlignment="1">
      <alignment vertical="center"/>
    </xf>
    <xf numFmtId="175" fontId="30" fillId="0" borderId="0" xfId="1900" applyNumberFormat="1" applyFill="1"/>
    <xf numFmtId="0" fontId="27" fillId="0" borderId="0" xfId="0" applyFont="1" applyBorder="1" applyAlignment="1">
      <alignment vertical="center" wrapText="1"/>
    </xf>
    <xf numFmtId="0" fontId="27" fillId="0" borderId="36" xfId="0" applyNumberFormat="1" applyFont="1" applyBorder="1" applyAlignment="1">
      <alignment vertical="center" wrapText="1"/>
    </xf>
    <xf numFmtId="0" fontId="50" fillId="0" borderId="19" xfId="0" applyFont="1" applyFill="1" applyBorder="1" applyAlignment="1">
      <alignment horizontal="left" vertical="top" wrapText="1"/>
    </xf>
    <xf numFmtId="0" fontId="50" fillId="0" borderId="19" xfId="0" applyFont="1" applyFill="1" applyBorder="1" applyAlignment="1">
      <alignment horizontal="left" vertical="center" wrapText="1"/>
    </xf>
    <xf numFmtId="0" fontId="5" fillId="0" borderId="19" xfId="0" applyFont="1" applyBorder="1"/>
    <xf numFmtId="0" fontId="5" fillId="53" borderId="19" xfId="0" applyFont="1" applyFill="1" applyBorder="1" applyAlignment="1">
      <alignment horizontal="center" wrapText="1"/>
    </xf>
    <xf numFmtId="3" fontId="29" fillId="0" borderId="19" xfId="0" applyNumberFormat="1" applyFont="1" applyBorder="1" applyAlignment="1">
      <alignment horizontal="center"/>
    </xf>
    <xf numFmtId="0" fontId="50" fillId="0" borderId="19" xfId="0" applyFont="1" applyBorder="1" applyAlignment="1">
      <alignment horizontal="center"/>
    </xf>
    <xf numFmtId="0" fontId="178" fillId="0" borderId="0" xfId="0" applyFont="1"/>
    <xf numFmtId="0" fontId="178" fillId="0" borderId="0" xfId="0" applyFont="1" applyBorder="1" applyAlignment="1"/>
    <xf numFmtId="0" fontId="179" fillId="0" borderId="0" xfId="0" applyFont="1"/>
    <xf numFmtId="0" fontId="179" fillId="0" borderId="0" xfId="0" applyFont="1" applyAlignment="1"/>
    <xf numFmtId="4" fontId="179" fillId="0" borderId="0" xfId="0" applyNumberFormat="1" applyFont="1"/>
    <xf numFmtId="0" fontId="179" fillId="0" borderId="0" xfId="0" applyFont="1" applyBorder="1" applyAlignment="1"/>
    <xf numFmtId="1" fontId="32" fillId="0" borderId="19" xfId="1152" applyNumberFormat="1" applyFont="1" applyFill="1" applyBorder="1" applyAlignment="1">
      <alignment horizontal="center" vertical="center"/>
    </xf>
    <xf numFmtId="49" fontId="32" fillId="0" borderId="0" xfId="0" applyNumberFormat="1" applyFont="1" applyFill="1" applyBorder="1" applyAlignment="1">
      <alignment vertical="center"/>
    </xf>
    <xf numFmtId="17" fontId="27" fillId="0" borderId="0" xfId="0" applyNumberFormat="1" applyFont="1" applyBorder="1" applyAlignment="1">
      <alignment horizontal="center"/>
    </xf>
    <xf numFmtId="1" fontId="94" fillId="0" borderId="0" xfId="1224" applyNumberFormat="1" applyFont="1" applyBorder="1" applyAlignment="1">
      <alignment horizontal="center"/>
    </xf>
    <xf numFmtId="0" fontId="179" fillId="0" borderId="0" xfId="0" applyFont="1" applyFill="1"/>
    <xf numFmtId="0" fontId="179" fillId="0" borderId="0" xfId="0" applyFont="1" applyFill="1" applyAlignment="1"/>
    <xf numFmtId="4" fontId="179" fillId="0" borderId="0" xfId="0" applyNumberFormat="1" applyFont="1" applyFill="1"/>
    <xf numFmtId="4" fontId="179" fillId="0" borderId="0" xfId="0" applyNumberFormat="1" applyFont="1" applyFill="1" applyAlignment="1"/>
    <xf numFmtId="0" fontId="174" fillId="0" borderId="0" xfId="0" applyFont="1" applyAlignment="1"/>
    <xf numFmtId="4" fontId="174" fillId="0" borderId="0" xfId="0" applyNumberFormat="1" applyFont="1"/>
    <xf numFmtId="4" fontId="174" fillId="0" borderId="0" xfId="0" applyNumberFormat="1" applyFont="1" applyAlignment="1"/>
    <xf numFmtId="0" fontId="181" fillId="0" borderId="19" xfId="0" applyFont="1" applyFill="1" applyBorder="1"/>
    <xf numFmtId="1" fontId="181" fillId="0" borderId="19" xfId="0" applyNumberFormat="1" applyFont="1" applyFill="1" applyBorder="1" applyAlignment="1">
      <alignment horizontal="center"/>
    </xf>
    <xf numFmtId="0" fontId="181" fillId="0" borderId="19" xfId="0" applyFont="1" applyFill="1" applyBorder="1" applyAlignment="1">
      <alignment horizontal="center"/>
    </xf>
    <xf numFmtId="1" fontId="182" fillId="0" borderId="19" xfId="1224" applyNumberFormat="1" applyFont="1" applyBorder="1" applyAlignment="1">
      <alignment horizontal="center"/>
    </xf>
    <xf numFmtId="49" fontId="32" fillId="0" borderId="19" xfId="0" applyNumberFormat="1" applyFont="1" applyFill="1" applyBorder="1" applyAlignment="1">
      <alignment horizontal="center" vertical="center" wrapText="1"/>
    </xf>
    <xf numFmtId="201" fontId="175" fillId="0" borderId="19" xfId="1152" applyNumberFormat="1" applyFont="1" applyFill="1" applyBorder="1" applyAlignment="1">
      <alignment horizontal="center" vertical="center"/>
    </xf>
    <xf numFmtId="17" fontId="50" fillId="0" borderId="19" xfId="0" applyNumberFormat="1" applyFont="1" applyFill="1" applyBorder="1" applyAlignment="1">
      <alignment horizontal="center" wrapText="1"/>
    </xf>
    <xf numFmtId="0" fontId="0" fillId="0" borderId="0" xfId="0" applyFont="1" applyAlignment="1">
      <alignment wrapText="1"/>
    </xf>
    <xf numFmtId="0" fontId="50" fillId="58" borderId="19" xfId="0" applyFont="1" applyFill="1" applyBorder="1" applyAlignment="1">
      <alignment horizontal="left"/>
    </xf>
    <xf numFmtId="0" fontId="86" fillId="58" borderId="19" xfId="0" applyFont="1" applyFill="1" applyBorder="1" applyAlignment="1">
      <alignment horizontal="left"/>
    </xf>
    <xf numFmtId="0" fontId="50" fillId="58" borderId="19" xfId="0" applyFont="1" applyFill="1" applyBorder="1" applyAlignment="1">
      <alignment horizontal="left" wrapText="1"/>
    </xf>
    <xf numFmtId="0" fontId="86" fillId="58" borderId="19" xfId="0" applyFont="1" applyFill="1" applyBorder="1" applyAlignment="1">
      <alignment horizontal="left" wrapText="1"/>
    </xf>
    <xf numFmtId="3" fontId="5" fillId="53" borderId="19" xfId="0" applyNumberFormat="1" applyFont="1" applyFill="1" applyBorder="1" applyAlignment="1">
      <alignment horizontal="center" vertical="center" wrapText="1"/>
    </xf>
    <xf numFmtId="9" fontId="5" fillId="53" borderId="19" xfId="0" applyNumberFormat="1" applyFont="1" applyFill="1" applyBorder="1" applyAlignment="1">
      <alignment horizontal="center" vertical="center" wrapText="1"/>
    </xf>
    <xf numFmtId="3" fontId="166" fillId="0" borderId="0" xfId="1276" applyNumberFormat="1" applyFont="1"/>
    <xf numFmtId="173" fontId="30" fillId="0" borderId="0" xfId="1900" applyNumberFormat="1"/>
    <xf numFmtId="0" fontId="149" fillId="0" borderId="0" xfId="0" applyFont="1" applyFill="1" applyBorder="1" applyAlignment="1"/>
    <xf numFmtId="0" fontId="5" fillId="0" borderId="41" xfId="0" applyFont="1" applyFill="1" applyBorder="1" applyAlignment="1">
      <alignment vertical="center"/>
    </xf>
    <xf numFmtId="0" fontId="5" fillId="0" borderId="40" xfId="0" applyFont="1" applyFill="1" applyBorder="1" applyAlignment="1">
      <alignment vertical="center"/>
    </xf>
    <xf numFmtId="3" fontId="5" fillId="0" borderId="21" xfId="1153" applyNumberFormat="1" applyFont="1" applyFill="1" applyBorder="1" applyAlignment="1">
      <alignment horizontal="center" vertical="center"/>
    </xf>
    <xf numFmtId="0" fontId="27" fillId="0" borderId="0" xfId="1882" applyFont="1" applyBorder="1" applyAlignment="1" applyProtection="1">
      <alignment vertical="center" wrapText="1"/>
    </xf>
    <xf numFmtId="0" fontId="5" fillId="0" borderId="41" xfId="0" quotePrefix="1" applyFont="1" applyFill="1" applyBorder="1" applyAlignment="1">
      <alignment vertical="center"/>
    </xf>
    <xf numFmtId="0" fontId="62" fillId="0" borderId="0" xfId="0" applyFont="1" applyAlignment="1" applyProtection="1">
      <alignment horizontal="right" vertical="top" wrapText="1" readingOrder="1"/>
      <protection locked="0"/>
    </xf>
    <xf numFmtId="0" fontId="50" fillId="0" borderId="0" xfId="0" applyFont="1" applyFill="1" applyBorder="1" applyAlignment="1">
      <alignment horizontal="left" wrapText="1"/>
    </xf>
    <xf numFmtId="3" fontId="17" fillId="0" borderId="0" xfId="0" applyNumberFormat="1" applyFont="1" applyAlignment="1">
      <alignment vertical="center"/>
    </xf>
    <xf numFmtId="0" fontId="32" fillId="0" borderId="19" xfId="0" applyFont="1" applyBorder="1" applyAlignment="1" applyProtection="1">
      <alignment horizontal="center" vertical="center" wrapText="1"/>
    </xf>
    <xf numFmtId="0" fontId="5" fillId="0" borderId="0" xfId="0" applyFont="1" applyAlignment="1">
      <alignment horizontal="right" vertical="center"/>
    </xf>
    <xf numFmtId="3" fontId="5" fillId="0" borderId="19" xfId="1153" applyNumberFormat="1" applyFont="1" applyFill="1" applyBorder="1" applyAlignment="1">
      <alignment horizontal="right" vertical="center" indent="2"/>
    </xf>
    <xf numFmtId="3" fontId="5" fillId="0" borderId="19" xfId="0" quotePrefix="1" applyNumberFormat="1" applyFont="1" applyFill="1" applyBorder="1" applyAlignment="1">
      <alignment horizontal="right" vertical="center" indent="2"/>
    </xf>
    <xf numFmtId="176" fontId="5" fillId="0" borderId="19" xfId="1153" applyNumberFormat="1" applyFont="1" applyFill="1" applyBorder="1" applyAlignment="1">
      <alignment horizontal="right" vertical="center" indent="2"/>
    </xf>
    <xf numFmtId="179" fontId="5" fillId="0" borderId="19" xfId="1153" applyNumberFormat="1" applyFont="1" applyBorder="1" applyAlignment="1">
      <alignment horizontal="right" vertical="center" wrapText="1" indent="5"/>
    </xf>
    <xf numFmtId="179" fontId="5" fillId="0" borderId="19" xfId="1153" applyNumberFormat="1" applyFont="1" applyBorder="1" applyAlignment="1">
      <alignment horizontal="right" vertical="center" wrapText="1" indent="3"/>
    </xf>
    <xf numFmtId="4" fontId="0" fillId="0" borderId="0" xfId="0" applyNumberFormat="1" applyBorder="1"/>
    <xf numFmtId="181" fontId="135" fillId="0" borderId="19" xfId="1152" applyNumberFormat="1" applyFont="1" applyFill="1" applyBorder="1" applyAlignment="1">
      <alignment horizontal="center" vertical="center"/>
    </xf>
    <xf numFmtId="180" fontId="135" fillId="0" borderId="19" xfId="1152" applyNumberFormat="1" applyFont="1" applyFill="1" applyBorder="1" applyAlignment="1">
      <alignment horizontal="center" vertical="center" wrapText="1"/>
    </xf>
    <xf numFmtId="0" fontId="183" fillId="0" borderId="0" xfId="0" applyFont="1" applyAlignment="1" applyProtection="1">
      <alignment wrapText="1" readingOrder="1"/>
      <protection locked="0"/>
    </xf>
    <xf numFmtId="3" fontId="5" fillId="0" borderId="19" xfId="1165" applyNumberFormat="1" applyFont="1" applyFill="1" applyBorder="1" applyAlignment="1">
      <alignment horizontal="right" vertical="center" indent="2"/>
    </xf>
    <xf numFmtId="176" fontId="5" fillId="0" borderId="19" xfId="1165" applyNumberFormat="1" applyFont="1" applyFill="1" applyBorder="1" applyAlignment="1">
      <alignment horizontal="right" vertical="center" indent="2"/>
    </xf>
    <xf numFmtId="0" fontId="141" fillId="0" borderId="0" xfId="0" applyFont="1" applyBorder="1" applyAlignment="1">
      <alignment wrapText="1"/>
    </xf>
    <xf numFmtId="1" fontId="180" fillId="0" borderId="19" xfId="0" applyNumberFormat="1" applyFont="1" applyFill="1" applyBorder="1" applyAlignment="1">
      <alignment horizontal="center"/>
    </xf>
    <xf numFmtId="0" fontId="58" fillId="0" borderId="0" xfId="1232" applyFont="1" applyFill="1" applyAlignment="1" applyProtection="1">
      <alignment horizontal="right" vertical="top" wrapText="1" readingOrder="1"/>
      <protection locked="0"/>
    </xf>
    <xf numFmtId="0" fontId="5" fillId="0" borderId="0" xfId="1232" applyFont="1" applyFill="1" applyAlignment="1">
      <alignment wrapText="1"/>
    </xf>
    <xf numFmtId="0" fontId="5" fillId="0" borderId="19" xfId="0" applyFont="1" applyFill="1" applyBorder="1" applyAlignment="1">
      <alignment horizontal="center"/>
    </xf>
    <xf numFmtId="0" fontId="5" fillId="58" borderId="19" xfId="0" applyFont="1" applyFill="1" applyBorder="1" applyAlignment="1">
      <alignment horizontal="left"/>
    </xf>
    <xf numFmtId="0" fontId="32" fillId="0" borderId="19" xfId="0" applyFont="1" applyBorder="1" applyAlignment="1">
      <alignment horizontal="center" vertical="center" textRotation="90" wrapText="1"/>
    </xf>
    <xf numFmtId="0" fontId="32" fillId="0" borderId="19" xfId="0" applyFont="1" applyFill="1" applyBorder="1" applyAlignment="1">
      <alignment horizontal="center" vertical="center" textRotation="90" wrapText="1"/>
    </xf>
    <xf numFmtId="0" fontId="113" fillId="0" borderId="19" xfId="0" applyFont="1" applyBorder="1" applyAlignment="1">
      <alignment horizontal="center" vertical="center" wrapText="1"/>
    </xf>
    <xf numFmtId="0" fontId="64" fillId="0" borderId="19" xfId="0" applyFont="1" applyBorder="1" applyAlignment="1">
      <alignment horizontal="center" vertical="center" wrapText="1"/>
    </xf>
    <xf numFmtId="0" fontId="32" fillId="53" borderId="19" xfId="0" applyFont="1" applyFill="1" applyBorder="1" applyAlignment="1">
      <alignment horizontal="center" vertical="center" textRotation="90" wrapText="1"/>
    </xf>
    <xf numFmtId="0" fontId="5" fillId="58" borderId="19" xfId="0" applyFont="1" applyFill="1" applyBorder="1"/>
    <xf numFmtId="3" fontId="98" fillId="0" borderId="19" xfId="1152" applyNumberFormat="1" applyFont="1" applyFill="1" applyBorder="1" applyAlignment="1">
      <alignment horizontal="center" vertical="center"/>
    </xf>
    <xf numFmtId="0" fontId="17" fillId="0" borderId="19" xfId="0" applyFont="1" applyBorder="1" applyAlignment="1">
      <alignment horizontal="center"/>
    </xf>
    <xf numFmtId="209" fontId="5" fillId="0" borderId="19" xfId="1152" applyNumberFormat="1" applyFont="1" applyFill="1" applyBorder="1" applyAlignment="1">
      <alignment horizontal="center" vertical="center"/>
    </xf>
    <xf numFmtId="49" fontId="131" fillId="0" borderId="0" xfId="1226" applyNumberFormat="1" applyFont="1" applyAlignment="1">
      <alignment vertical="center"/>
    </xf>
    <xf numFmtId="9" fontId="30" fillId="0" borderId="0" xfId="1900" applyNumberFormat="1" applyAlignment="1">
      <alignment vertical="center"/>
    </xf>
    <xf numFmtId="3" fontId="17" fillId="0" borderId="19" xfId="0" applyNumberFormat="1" applyFont="1" applyBorder="1" applyAlignment="1">
      <alignment horizontal="center"/>
    </xf>
    <xf numFmtId="1" fontId="27" fillId="0" borderId="0" xfId="0" applyNumberFormat="1" applyFont="1" applyFill="1"/>
    <xf numFmtId="0" fontId="32" fillId="0" borderId="19" xfId="0" applyFont="1" applyBorder="1" applyAlignment="1">
      <alignment horizontal="center" vertical="center" wrapText="1"/>
    </xf>
    <xf numFmtId="3" fontId="5" fillId="0" borderId="19" xfId="0" applyNumberFormat="1" applyFont="1" applyFill="1" applyBorder="1" applyAlignment="1">
      <alignment horizontal="center" wrapText="1"/>
    </xf>
    <xf numFmtId="3" fontId="5" fillId="0" borderId="19" xfId="0" applyNumberFormat="1" applyFont="1" applyBorder="1" applyAlignment="1">
      <alignment horizontal="center" wrapText="1"/>
    </xf>
    <xf numFmtId="3" fontId="17" fillId="0" borderId="19" xfId="0" applyNumberFormat="1" applyFont="1" applyBorder="1" applyAlignment="1">
      <alignment horizontal="center" wrapText="1"/>
    </xf>
    <xf numFmtId="3" fontId="5" fillId="0" borderId="19" xfId="1252" applyNumberFormat="1" applyFont="1" applyFill="1" applyBorder="1" applyAlignment="1" applyProtection="1">
      <alignment horizontal="center"/>
    </xf>
    <xf numFmtId="1" fontId="5" fillId="0" borderId="19" xfId="0" applyNumberFormat="1" applyFont="1" applyBorder="1" applyAlignment="1">
      <alignment horizontal="center" wrapText="1"/>
    </xf>
    <xf numFmtId="1" fontId="5" fillId="0" borderId="19" xfId="0" applyNumberFormat="1" applyFont="1" applyFill="1" applyBorder="1" applyAlignment="1">
      <alignment horizontal="center" wrapText="1"/>
    </xf>
    <xf numFmtId="1" fontId="5" fillId="53" borderId="19" xfId="0" applyNumberFormat="1" applyFont="1" applyFill="1" applyBorder="1" applyAlignment="1">
      <alignment horizontal="center" wrapText="1"/>
    </xf>
    <xf numFmtId="9" fontId="5" fillId="0" borderId="19" xfId="0" applyNumberFormat="1" applyFont="1" applyBorder="1" applyAlignment="1">
      <alignment horizontal="center" wrapText="1"/>
    </xf>
    <xf numFmtId="3" fontId="98" fillId="0" borderId="41" xfId="0" applyNumberFormat="1" applyFont="1" applyBorder="1" applyAlignment="1">
      <alignment horizontal="center"/>
    </xf>
    <xf numFmtId="0" fontId="98" fillId="0" borderId="19" xfId="0" applyFont="1" applyBorder="1" applyAlignment="1">
      <alignment horizontal="center"/>
    </xf>
    <xf numFmtId="3" fontId="98" fillId="0" borderId="19" xfId="0" applyNumberFormat="1" applyFont="1" applyBorder="1" applyAlignment="1">
      <alignment horizontal="center"/>
    </xf>
    <xf numFmtId="3" fontId="98" fillId="0" borderId="19" xfId="0" applyNumberFormat="1" applyFont="1" applyFill="1" applyBorder="1" applyAlignment="1">
      <alignment horizontal="center"/>
    </xf>
    <xf numFmtId="0" fontId="98" fillId="0" borderId="19" xfId="0" applyFont="1" applyBorder="1" applyAlignment="1">
      <alignment horizontal="center" vertical="center"/>
    </xf>
    <xf numFmtId="3" fontId="98" fillId="0" borderId="19" xfId="0" applyNumberFormat="1" applyFont="1" applyBorder="1" applyAlignment="1">
      <alignment horizontal="center" vertical="center"/>
    </xf>
    <xf numFmtId="0" fontId="98" fillId="0" borderId="41" xfId="0" applyFont="1" applyBorder="1" applyAlignment="1">
      <alignment horizontal="center" vertical="center"/>
    </xf>
    <xf numFmtId="0" fontId="5" fillId="0" borderId="19" xfId="0" applyFont="1" applyFill="1" applyBorder="1" applyAlignment="1">
      <alignment horizontal="center" vertical="center" wrapText="1"/>
    </xf>
    <xf numFmtId="1" fontId="17" fillId="0" borderId="19" xfId="0" applyNumberFormat="1" applyFont="1" applyBorder="1" applyAlignment="1">
      <alignment horizontal="center"/>
    </xf>
    <xf numFmtId="0" fontId="94" fillId="0" borderId="0" xfId="1224" applyFont="1" applyAlignment="1">
      <alignment vertical="center"/>
    </xf>
    <xf numFmtId="0" fontId="94" fillId="0" borderId="0" xfId="1225" applyFont="1" applyAlignment="1">
      <alignment vertical="center"/>
    </xf>
    <xf numFmtId="0" fontId="5" fillId="0" borderId="0" xfId="0" applyFont="1" applyBorder="1" applyAlignment="1">
      <alignment wrapText="1"/>
    </xf>
    <xf numFmtId="0" fontId="29" fillId="0" borderId="0" xfId="0" applyFont="1"/>
    <xf numFmtId="0" fontId="177" fillId="0" borderId="19" xfId="0" applyFont="1" applyBorder="1"/>
    <xf numFmtId="0" fontId="29" fillId="0" borderId="21" xfId="0" applyFont="1" applyBorder="1"/>
    <xf numFmtId="3" fontId="29" fillId="0" borderId="21" xfId="0" applyNumberFormat="1" applyFont="1" applyBorder="1"/>
    <xf numFmtId="0" fontId="29" fillId="0" borderId="43" xfId="0" applyFont="1" applyBorder="1"/>
    <xf numFmtId="3" fontId="29" fillId="0" borderId="43" xfId="0" applyNumberFormat="1" applyFont="1" applyBorder="1"/>
    <xf numFmtId="3" fontId="29" fillId="0" borderId="33" xfId="0" applyNumberFormat="1" applyFont="1" applyBorder="1"/>
    <xf numFmtId="3" fontId="29" fillId="0" borderId="39" xfId="0" applyNumberFormat="1" applyFont="1" applyBorder="1"/>
    <xf numFmtId="3" fontId="29" fillId="0" borderId="45" xfId="0" applyNumberFormat="1" applyFont="1" applyBorder="1"/>
    <xf numFmtId="0" fontId="177" fillId="0" borderId="19" xfId="0" applyFont="1" applyBorder="1" applyAlignment="1">
      <alignment horizontal="center" vertical="center"/>
    </xf>
    <xf numFmtId="0" fontId="177" fillId="0" borderId="37" xfId="0" applyFont="1" applyBorder="1" applyAlignment="1">
      <alignment horizontal="center" vertical="center"/>
    </xf>
    <xf numFmtId="0" fontId="29" fillId="0" borderId="51" xfId="0" applyFont="1" applyBorder="1"/>
    <xf numFmtId="0" fontId="29" fillId="0" borderId="0" xfId="0" applyFont="1" applyBorder="1"/>
    <xf numFmtId="3" fontId="29" fillId="0" borderId="44" xfId="0" applyNumberFormat="1" applyFont="1" applyBorder="1"/>
    <xf numFmtId="0" fontId="186" fillId="0" borderId="0" xfId="0" applyFont="1" applyBorder="1" applyAlignment="1"/>
    <xf numFmtId="0" fontId="177" fillId="0" borderId="0" xfId="0" applyFont="1" applyBorder="1" applyAlignment="1">
      <alignment vertical="center"/>
    </xf>
    <xf numFmtId="0" fontId="145" fillId="0" borderId="0" xfId="0" applyFont="1" applyBorder="1"/>
    <xf numFmtId="0" fontId="32" fillId="0" borderId="0" xfId="0" applyFont="1" applyBorder="1" applyAlignment="1">
      <alignment horizontal="center"/>
    </xf>
    <xf numFmtId="0" fontId="32" fillId="0" borderId="19" xfId="0" applyFont="1" applyBorder="1" applyAlignment="1">
      <alignment horizontal="center" vertical="center"/>
    </xf>
    <xf numFmtId="0" fontId="5" fillId="0" borderId="19" xfId="0" applyFont="1" applyFill="1" applyBorder="1" applyAlignment="1">
      <alignment horizontal="left"/>
    </xf>
    <xf numFmtId="0" fontId="177" fillId="0" borderId="37" xfId="0" applyFont="1" applyBorder="1" applyAlignment="1">
      <alignment horizontal="center" vertical="center"/>
    </xf>
    <xf numFmtId="0" fontId="32" fillId="0" borderId="19" xfId="0" applyFont="1" applyFill="1" applyBorder="1" applyAlignment="1">
      <alignment horizontal="center" vertical="center" wrapText="1"/>
    </xf>
    <xf numFmtId="0" fontId="32" fillId="0" borderId="19" xfId="0" applyFont="1" applyBorder="1" applyAlignment="1">
      <alignment horizontal="center" vertical="center" wrapText="1"/>
    </xf>
    <xf numFmtId="3" fontId="86" fillId="0" borderId="19" xfId="0" applyNumberFormat="1" applyFont="1" applyFill="1" applyBorder="1" applyAlignment="1">
      <alignment horizontal="center"/>
    </xf>
    <xf numFmtId="9" fontId="5" fillId="0" borderId="19" xfId="0" applyNumberFormat="1" applyFont="1" applyBorder="1" applyAlignment="1">
      <alignment horizontal="center" vertical="center"/>
    </xf>
    <xf numFmtId="175" fontId="5" fillId="0" borderId="19" xfId="0" applyNumberFormat="1" applyFont="1" applyBorder="1" applyAlignment="1">
      <alignment horizontal="right"/>
    </xf>
    <xf numFmtId="0" fontId="113" fillId="0" borderId="19" xfId="0" applyFont="1" applyBorder="1" applyAlignment="1">
      <alignment horizontal="center" wrapText="1"/>
    </xf>
    <xf numFmtId="0" fontId="50" fillId="0" borderId="19" xfId="0" applyFont="1" applyBorder="1" applyAlignment="1">
      <alignment horizontal="left"/>
    </xf>
    <xf numFmtId="0" fontId="50" fillId="0" borderId="19" xfId="0" applyFont="1" applyBorder="1" applyAlignment="1">
      <alignment horizontal="left" wrapText="1"/>
    </xf>
    <xf numFmtId="0" fontId="86" fillId="0" borderId="19" xfId="0" applyFont="1" applyBorder="1" applyAlignment="1">
      <alignment horizontal="left" wrapText="1"/>
    </xf>
    <xf numFmtId="164" fontId="97" fillId="0" borderId="19" xfId="0" applyNumberFormat="1" applyFont="1" applyFill="1" applyBorder="1" applyAlignment="1">
      <alignment horizontal="center" vertical="center" wrapText="1"/>
    </xf>
    <xf numFmtId="164" fontId="97" fillId="0" borderId="19" xfId="0" applyNumberFormat="1" applyFont="1" applyFill="1" applyBorder="1" applyAlignment="1">
      <alignment horizontal="left" vertical="center" wrapText="1"/>
    </xf>
    <xf numFmtId="164" fontId="94" fillId="0" borderId="19" xfId="0" applyNumberFormat="1" applyFont="1" applyFill="1" applyBorder="1" applyAlignment="1">
      <alignment horizontal="left" vertical="center" wrapText="1"/>
    </xf>
    <xf numFmtId="164" fontId="50" fillId="0" borderId="19" xfId="0" applyNumberFormat="1" applyFont="1" applyFill="1" applyBorder="1" applyAlignment="1">
      <alignment horizontal="left" vertical="center" wrapText="1"/>
    </xf>
    <xf numFmtId="0" fontId="96" fillId="0" borderId="19" xfId="1153" applyNumberFormat="1" applyFont="1" applyFill="1" applyBorder="1" applyAlignment="1">
      <alignment horizontal="center" vertical="center" wrapText="1"/>
    </xf>
    <xf numFmtId="0" fontId="96" fillId="0" borderId="19" xfId="1153" applyNumberFormat="1" applyFont="1" applyFill="1" applyBorder="1" applyAlignment="1">
      <alignment horizontal="left"/>
    </xf>
    <xf numFmtId="0" fontId="98" fillId="0" borderId="19" xfId="1153" applyNumberFormat="1" applyFont="1" applyFill="1" applyBorder="1" applyAlignment="1">
      <alignment horizontal="left"/>
    </xf>
    <xf numFmtId="17" fontId="98" fillId="0" borderId="19" xfId="1152" applyNumberFormat="1" applyFont="1" applyBorder="1" applyAlignment="1">
      <alignment horizontal="center"/>
    </xf>
    <xf numFmtId="17" fontId="27" fillId="0" borderId="19" xfId="0" applyNumberFormat="1" applyFont="1" applyBorder="1" applyAlignment="1">
      <alignment horizontal="center"/>
    </xf>
    <xf numFmtId="0" fontId="105" fillId="0" borderId="0" xfId="1136" applyFont="1" applyFill="1" applyBorder="1" applyAlignment="1" applyProtection="1">
      <alignment horizontal="center" vertical="center"/>
    </xf>
    <xf numFmtId="0" fontId="189" fillId="0" borderId="0" xfId="1136" applyFont="1" applyFill="1" applyBorder="1" applyAlignment="1" applyProtection="1">
      <alignment horizontal="center" vertical="center"/>
    </xf>
    <xf numFmtId="0" fontId="29" fillId="0" borderId="0" xfId="0" applyFont="1" applyFill="1"/>
    <xf numFmtId="0" fontId="145" fillId="0" borderId="0" xfId="0" applyFont="1" applyFill="1"/>
    <xf numFmtId="0" fontId="188" fillId="0" borderId="0" xfId="0" applyFont="1" applyFill="1"/>
    <xf numFmtId="0" fontId="177" fillId="0" borderId="37" xfId="0" applyFont="1" applyBorder="1" applyAlignment="1">
      <alignment horizontal="center" vertical="center" wrapText="1"/>
    </xf>
    <xf numFmtId="0" fontId="189" fillId="0" borderId="0" xfId="1136" applyFont="1" applyBorder="1" applyAlignment="1" applyProtection="1">
      <alignment horizontal="center" vertical="center"/>
    </xf>
    <xf numFmtId="0" fontId="32" fillId="0" borderId="20" xfId="1884" applyFont="1" applyBorder="1" applyAlignment="1" applyProtection="1">
      <alignment horizontal="center" vertical="top"/>
    </xf>
    <xf numFmtId="0" fontId="50" fillId="0" borderId="0" xfId="1224" applyFont="1" applyAlignment="1">
      <alignment vertical="center"/>
    </xf>
    <xf numFmtId="9" fontId="40" fillId="0" borderId="0" xfId="1900" applyFont="1"/>
    <xf numFmtId="0" fontId="189" fillId="0" borderId="0" xfId="1136" applyFont="1" applyFill="1" applyBorder="1" applyAlignment="1" applyProtection="1">
      <alignment horizontal="center" vertical="top"/>
    </xf>
    <xf numFmtId="0" fontId="5" fillId="0" borderId="0" xfId="1884" applyFont="1" applyBorder="1" applyAlignment="1" applyProtection="1">
      <alignment horizontal="right" vertical="center"/>
    </xf>
    <xf numFmtId="0" fontId="189" fillId="0" borderId="0" xfId="1136" applyFont="1" applyBorder="1" applyAlignment="1" applyProtection="1">
      <alignment horizontal="center" vertical="top"/>
    </xf>
    <xf numFmtId="0" fontId="50" fillId="0" borderId="0" xfId="1225" applyFont="1" applyBorder="1" applyAlignment="1">
      <alignment vertical="center"/>
    </xf>
    <xf numFmtId="0" fontId="50" fillId="0" borderId="0" xfId="1225" applyFont="1" applyAlignment="1">
      <alignment vertical="center"/>
    </xf>
    <xf numFmtId="3" fontId="191" fillId="0" borderId="34" xfId="0" applyNumberFormat="1" applyFont="1" applyBorder="1"/>
    <xf numFmtId="3" fontId="191" fillId="0" borderId="35" xfId="0" applyNumberFormat="1" applyFont="1" applyBorder="1"/>
    <xf numFmtId="173" fontId="94" fillId="0" borderId="19" xfId="0" applyNumberFormat="1" applyFont="1" applyBorder="1" applyAlignment="1">
      <alignment horizontal="center" vertical="center"/>
    </xf>
    <xf numFmtId="3" fontId="192" fillId="0" borderId="19" xfId="0" applyNumberFormat="1" applyFont="1" applyFill="1" applyBorder="1" applyAlignment="1">
      <alignment horizontal="center"/>
    </xf>
    <xf numFmtId="3" fontId="27" fillId="0" borderId="0" xfId="0" applyNumberFormat="1" applyFont="1" applyBorder="1" applyAlignment="1">
      <alignment horizontal="left" vertical="top" wrapText="1"/>
    </xf>
    <xf numFmtId="1" fontId="30" fillId="0" borderId="0" xfId="1900" applyNumberFormat="1"/>
    <xf numFmtId="173" fontId="175" fillId="0" borderId="19" xfId="0" applyNumberFormat="1" applyFont="1" applyBorder="1" applyAlignment="1">
      <alignment horizontal="center" vertical="center"/>
    </xf>
    <xf numFmtId="9" fontId="175" fillId="0" borderId="41" xfId="0" applyNumberFormat="1" applyFont="1" applyBorder="1" applyAlignment="1" applyProtection="1">
      <alignment horizontal="center" vertical="center"/>
    </xf>
    <xf numFmtId="0" fontId="32" fillId="0" borderId="19" xfId="0" applyFont="1" applyFill="1" applyBorder="1" applyAlignment="1">
      <alignment horizontal="center" vertical="center" wrapText="1"/>
    </xf>
    <xf numFmtId="0" fontId="32" fillId="0" borderId="19" xfId="0" applyFont="1" applyFill="1" applyBorder="1" applyAlignment="1">
      <alignment horizontal="center" vertical="center"/>
    </xf>
    <xf numFmtId="0" fontId="86" fillId="0" borderId="21" xfId="0" applyFont="1" applyBorder="1" applyAlignment="1">
      <alignment horizontal="left" wrapText="1"/>
    </xf>
    <xf numFmtId="0" fontId="27" fillId="0" borderId="37" xfId="0" applyFont="1" applyBorder="1"/>
    <xf numFmtId="3" fontId="25" fillId="0" borderId="20" xfId="0" applyNumberFormat="1" applyFont="1" applyBorder="1"/>
    <xf numFmtId="3" fontId="25" fillId="0" borderId="20" xfId="0" applyNumberFormat="1" applyFont="1" applyFill="1" applyBorder="1"/>
    <xf numFmtId="0" fontId="0" fillId="0" borderId="41" xfId="0" applyBorder="1"/>
    <xf numFmtId="173" fontId="94" fillId="0" borderId="21" xfId="0" applyNumberFormat="1" applyFont="1" applyBorder="1" applyAlignment="1">
      <alignment horizontal="center" vertical="center"/>
    </xf>
    <xf numFmtId="0" fontId="113" fillId="53" borderId="19" xfId="0" applyFont="1" applyFill="1" applyBorder="1" applyAlignment="1">
      <alignment horizontal="center" vertical="center" wrapText="1"/>
    </xf>
    <xf numFmtId="1" fontId="5" fillId="53" borderId="19" xfId="0" applyNumberFormat="1" applyFont="1" applyFill="1" applyBorder="1" applyAlignment="1">
      <alignment horizontal="center" vertical="center"/>
    </xf>
    <xf numFmtId="49" fontId="5" fillId="53" borderId="19" xfId="0" applyNumberFormat="1" applyFont="1" applyFill="1" applyBorder="1" applyAlignment="1">
      <alignment horizontal="center" vertical="center"/>
    </xf>
    <xf numFmtId="0" fontId="86" fillId="0" borderId="19" xfId="0" applyFont="1" applyFill="1" applyBorder="1" applyAlignment="1">
      <alignment horizontal="center" vertical="center"/>
    </xf>
    <xf numFmtId="49" fontId="50" fillId="0" borderId="19" xfId="0" quotePrefix="1" applyNumberFormat="1" applyFont="1" applyFill="1" applyBorder="1" applyAlignment="1">
      <alignment horizontal="center" vertical="center"/>
    </xf>
    <xf numFmtId="1" fontId="5" fillId="0" borderId="19" xfId="0" applyNumberFormat="1" applyFont="1" applyFill="1" applyBorder="1" applyAlignment="1">
      <alignment horizontal="center" vertical="center"/>
    </xf>
    <xf numFmtId="173" fontId="181" fillId="59" borderId="19" xfId="0" applyNumberFormat="1" applyFont="1" applyFill="1" applyBorder="1"/>
    <xf numFmtId="0" fontId="174" fillId="0" borderId="0" xfId="0" applyFont="1" applyFill="1" applyBorder="1"/>
    <xf numFmtId="173" fontId="98" fillId="0" borderId="19" xfId="1153" applyNumberFormat="1" applyFont="1" applyFill="1" applyBorder="1" applyAlignment="1">
      <alignment horizontal="center" vertical="center"/>
    </xf>
    <xf numFmtId="0" fontId="176" fillId="0" borderId="0" xfId="0" applyFont="1"/>
    <xf numFmtId="1" fontId="5" fillId="58" borderId="19" xfId="0" applyNumberFormat="1" applyFont="1" applyFill="1" applyBorder="1" applyAlignment="1">
      <alignment horizontal="center" vertical="center"/>
    </xf>
    <xf numFmtId="1" fontId="27" fillId="0" borderId="0" xfId="0" applyNumberFormat="1" applyFont="1" applyAlignment="1"/>
    <xf numFmtId="0" fontId="177" fillId="0" borderId="37" xfId="0" applyFont="1" applyBorder="1" applyAlignment="1">
      <alignment horizontal="center" vertical="center"/>
    </xf>
    <xf numFmtId="0" fontId="177" fillId="0" borderId="19" xfId="0" applyFont="1" applyBorder="1" applyAlignment="1">
      <alignment horizontal="center" vertical="center"/>
    </xf>
    <xf numFmtId="3" fontId="29" fillId="0" borderId="0" xfId="0" applyNumberFormat="1" applyFont="1" applyBorder="1"/>
    <xf numFmtId="0" fontId="29" fillId="0" borderId="39" xfId="0" applyFont="1" applyBorder="1"/>
    <xf numFmtId="0" fontId="29" fillId="0" borderId="45" xfId="0" applyFont="1" applyBorder="1"/>
    <xf numFmtId="0" fontId="29" fillId="0" borderId="38" xfId="0" applyFont="1" applyBorder="1"/>
    <xf numFmtId="0" fontId="32" fillId="0" borderId="19" xfId="0" applyFont="1" applyBorder="1" applyAlignment="1">
      <alignment horizontal="center" vertical="center"/>
    </xf>
    <xf numFmtId="0" fontId="32" fillId="0" borderId="19" xfId="0" applyFont="1" applyBorder="1" applyAlignment="1">
      <alignment horizontal="center" vertical="center"/>
    </xf>
    <xf numFmtId="0" fontId="32" fillId="0" borderId="19" xfId="0" applyFont="1" applyBorder="1" applyAlignment="1">
      <alignment horizontal="center" vertical="center"/>
    </xf>
    <xf numFmtId="0" fontId="5" fillId="0" borderId="19" xfId="0" applyFont="1" applyFill="1" applyBorder="1" applyAlignment="1">
      <alignment horizontal="center"/>
    </xf>
    <xf numFmtId="49" fontId="32" fillId="0" borderId="19" xfId="0" applyNumberFormat="1" applyFont="1" applyFill="1" applyBorder="1" applyAlignment="1">
      <alignment horizontal="center" vertical="center" wrapText="1"/>
    </xf>
    <xf numFmtId="0" fontId="27" fillId="58" borderId="0" xfId="0" applyFont="1" applyFill="1"/>
    <xf numFmtId="3" fontId="5" fillId="58" borderId="19" xfId="0" applyNumberFormat="1" applyFont="1" applyFill="1" applyBorder="1" applyAlignment="1" applyProtection="1">
      <alignment horizontal="center"/>
    </xf>
    <xf numFmtId="0" fontId="184" fillId="0" borderId="0" xfId="0" applyFont="1"/>
    <xf numFmtId="0" fontId="184" fillId="0" borderId="0" xfId="0" applyFont="1" applyAlignment="1"/>
    <xf numFmtId="0" fontId="32" fillId="0" borderId="0" xfId="0" applyFont="1" applyAlignment="1">
      <alignment horizontal="center" vertical="center"/>
    </xf>
    <xf numFmtId="1" fontId="175" fillId="0" borderId="19" xfId="0" applyNumberFormat="1" applyFont="1" applyFill="1" applyBorder="1" applyAlignment="1">
      <alignment horizontal="center"/>
    </xf>
    <xf numFmtId="0" fontId="5" fillId="0" borderId="19" xfId="0" applyFont="1" applyFill="1" applyBorder="1"/>
    <xf numFmtId="3" fontId="5" fillId="0" borderId="19" xfId="1152" applyNumberFormat="1" applyFont="1" applyBorder="1" applyAlignment="1">
      <alignment horizontal="center" vertical="center"/>
    </xf>
    <xf numFmtId="1" fontId="175" fillId="0" borderId="19" xfId="1153" applyNumberFormat="1" applyFont="1" applyFill="1" applyBorder="1" applyAlignment="1">
      <alignment horizontal="center"/>
    </xf>
    <xf numFmtId="0" fontId="176" fillId="0" borderId="0" xfId="0" applyFont="1" applyBorder="1"/>
    <xf numFmtId="17" fontId="174" fillId="0" borderId="0" xfId="0" applyNumberFormat="1" applyFont="1" applyBorder="1" applyAlignment="1">
      <alignment horizontal="left" vertical="center"/>
    </xf>
    <xf numFmtId="0" fontId="174" fillId="0" borderId="0" xfId="0" applyFont="1" applyBorder="1"/>
    <xf numFmtId="10" fontId="5" fillId="0" borderId="19" xfId="0" applyNumberFormat="1" applyFont="1" applyFill="1" applyBorder="1" applyAlignment="1">
      <alignment horizontal="center" vertical="center"/>
    </xf>
    <xf numFmtId="173" fontId="0" fillId="0" borderId="0" xfId="0" applyNumberFormat="1"/>
    <xf numFmtId="3" fontId="0" fillId="0" borderId="0" xfId="0" applyNumberFormat="1" applyFont="1" applyBorder="1"/>
    <xf numFmtId="3" fontId="0" fillId="0" borderId="0" xfId="0" applyNumberFormat="1" applyAlignment="1">
      <alignment wrapText="1"/>
    </xf>
    <xf numFmtId="177" fontId="5" fillId="0" borderId="19" xfId="1153" applyFont="1" applyFill="1" applyBorder="1" applyAlignment="1">
      <alignment horizontal="center"/>
    </xf>
    <xf numFmtId="175" fontId="175" fillId="0" borderId="19" xfId="0" applyNumberFormat="1" applyFont="1" applyBorder="1" applyAlignment="1" applyProtection="1">
      <alignment horizontal="center" vertical="center"/>
    </xf>
    <xf numFmtId="0" fontId="193" fillId="0" borderId="0" xfId="0" applyFont="1" applyAlignment="1">
      <alignment vertical="center"/>
    </xf>
    <xf numFmtId="0" fontId="193" fillId="0" borderId="0" xfId="0" applyFont="1" applyAlignment="1">
      <alignment horizontal="justify" vertical="center"/>
    </xf>
    <xf numFmtId="209" fontId="5" fillId="0" borderId="41" xfId="0" applyNumberFormat="1" applyFont="1" applyBorder="1" applyAlignment="1" applyProtection="1">
      <alignment horizontal="center" vertical="center"/>
    </xf>
    <xf numFmtId="1" fontId="29" fillId="0" borderId="19" xfId="1153" applyNumberFormat="1" applyFont="1" applyFill="1" applyBorder="1" applyAlignment="1">
      <alignment horizontal="center"/>
    </xf>
    <xf numFmtId="1" fontId="25" fillId="0" borderId="19" xfId="1153" applyNumberFormat="1" applyFont="1" applyFill="1" applyBorder="1" applyAlignment="1">
      <alignment horizontal="center"/>
    </xf>
    <xf numFmtId="0" fontId="5" fillId="0" borderId="19" xfId="0" applyFont="1" applyFill="1" applyBorder="1" applyAlignment="1">
      <alignment horizontal="center" vertical="center" wrapText="1"/>
    </xf>
    <xf numFmtId="0" fontId="50" fillId="0" borderId="19" xfId="0" applyFont="1" applyFill="1" applyBorder="1" applyAlignment="1">
      <alignment horizontal="left" vertical="top" wrapText="1"/>
    </xf>
    <xf numFmtId="3" fontId="5" fillId="0" borderId="0" xfId="0" applyNumberFormat="1" applyFont="1" applyFill="1" applyBorder="1"/>
    <xf numFmtId="1" fontId="29" fillId="0" borderId="0" xfId="1900" applyNumberFormat="1" applyFont="1" applyAlignment="1"/>
    <xf numFmtId="1" fontId="30" fillId="0" borderId="0" xfId="1900" applyNumberFormat="1" applyAlignment="1"/>
    <xf numFmtId="0" fontId="176" fillId="0" borderId="0" xfId="0" applyFont="1" applyBorder="1" applyAlignment="1"/>
    <xf numFmtId="180" fontId="174" fillId="0" borderId="0" xfId="0" applyNumberFormat="1" applyFont="1" applyBorder="1"/>
    <xf numFmtId="0" fontId="32" fillId="0" borderId="19" xfId="0" applyFont="1" applyBorder="1" applyAlignment="1">
      <alignment horizontal="center" vertical="center" wrapText="1"/>
    </xf>
    <xf numFmtId="9" fontId="30" fillId="0" borderId="0" xfId="1900" applyFill="1"/>
    <xf numFmtId="3" fontId="5" fillId="53" borderId="19" xfId="0" applyNumberFormat="1" applyFont="1" applyFill="1" applyBorder="1" applyAlignment="1">
      <alignment horizontal="center" wrapText="1"/>
    </xf>
    <xf numFmtId="192" fontId="100" fillId="58" borderId="19" xfId="0" applyNumberFormat="1" applyFont="1" applyFill="1" applyBorder="1" applyAlignment="1">
      <alignment horizontal="center" vertical="center" wrapText="1"/>
    </xf>
    <xf numFmtId="175" fontId="17" fillId="58" borderId="19" xfId="0" applyNumberFormat="1" applyFont="1" applyFill="1" applyBorder="1" applyAlignment="1">
      <alignment horizontal="center" vertical="center"/>
    </xf>
    <xf numFmtId="175" fontId="30" fillId="0" borderId="36" xfId="1900" applyNumberFormat="1" applyBorder="1" applyAlignment="1">
      <alignment vertical="center" wrapText="1"/>
    </xf>
    <xf numFmtId="4" fontId="194" fillId="0" borderId="0" xfId="0" applyNumberFormat="1" applyFont="1"/>
    <xf numFmtId="0" fontId="195" fillId="0" borderId="0" xfId="0" applyFont="1" applyBorder="1" applyAlignment="1">
      <alignment horizontal="right" vertical="center" wrapText="1"/>
    </xf>
    <xf numFmtId="0" fontId="174" fillId="0" borderId="0" xfId="0" applyFont="1" applyBorder="1" applyAlignment="1">
      <alignment wrapText="1"/>
    </xf>
    <xf numFmtId="173" fontId="174" fillId="0" borderId="0" xfId="0" applyNumberFormat="1" applyFont="1" applyBorder="1"/>
    <xf numFmtId="1" fontId="196" fillId="0" borderId="0" xfId="1153" applyNumberFormat="1" applyFont="1" applyFill="1" applyBorder="1" applyAlignment="1">
      <alignment horizontal="center"/>
    </xf>
    <xf numFmtId="0" fontId="27" fillId="0" borderId="0" xfId="0" applyFont="1" applyAlignment="1">
      <alignment vertical="center" wrapText="1"/>
    </xf>
    <xf numFmtId="0" fontId="27" fillId="0" borderId="0" xfId="0" applyFont="1" applyAlignment="1">
      <alignment vertical="center"/>
    </xf>
    <xf numFmtId="0" fontId="174" fillId="0" borderId="0" xfId="0" applyFont="1" applyFill="1" applyAlignment="1"/>
    <xf numFmtId="175" fontId="174" fillId="0" borderId="0" xfId="0" applyNumberFormat="1" applyFont="1" applyFill="1" applyAlignment="1"/>
    <xf numFmtId="175" fontId="174" fillId="0" borderId="0" xfId="0" applyNumberFormat="1" applyFont="1" applyFill="1"/>
    <xf numFmtId="0" fontId="94" fillId="0" borderId="0" xfId="1224" applyFont="1" applyAlignment="1">
      <alignment vertical="center"/>
    </xf>
    <xf numFmtId="0" fontId="177" fillId="0" borderId="37" xfId="0" applyFont="1" applyBorder="1" applyAlignment="1">
      <alignment horizontal="center" vertical="center"/>
    </xf>
    <xf numFmtId="0" fontId="177" fillId="0" borderId="37" xfId="0" applyFont="1" applyBorder="1" applyAlignment="1">
      <alignment horizontal="center" vertical="center" wrapText="1"/>
    </xf>
    <xf numFmtId="1" fontId="175" fillId="0" borderId="19" xfId="0" applyNumberFormat="1" applyFont="1" applyFill="1" applyBorder="1" applyAlignment="1">
      <alignment horizontal="center" vertical="center"/>
    </xf>
    <xf numFmtId="1" fontId="174" fillId="0" borderId="0" xfId="0" applyNumberFormat="1" applyFont="1" applyBorder="1"/>
    <xf numFmtId="0" fontId="5" fillId="0" borderId="19" xfId="0" applyFont="1" applyFill="1" applyBorder="1" applyAlignment="1">
      <alignment horizontal="center"/>
    </xf>
    <xf numFmtId="0" fontId="58" fillId="0" borderId="0" xfId="1232" applyFont="1" applyFill="1" applyAlignment="1" applyProtection="1">
      <alignment horizontal="right" vertical="top" wrapText="1" readingOrder="1"/>
      <protection locked="0"/>
    </xf>
    <xf numFmtId="0" fontId="5" fillId="0" borderId="0" xfId="1232" applyFont="1" applyFill="1" applyAlignment="1">
      <alignment wrapText="1"/>
    </xf>
    <xf numFmtId="0" fontId="189" fillId="0" borderId="0" xfId="1136" applyFont="1" applyAlignment="1">
      <alignment horizontal="center" vertical="center"/>
    </xf>
    <xf numFmtId="180" fontId="32" fillId="0" borderId="19" xfId="1152" applyNumberFormat="1" applyFont="1" applyBorder="1" applyAlignment="1">
      <alignment horizontal="center" vertical="center" wrapText="1"/>
    </xf>
    <xf numFmtId="180" fontId="32" fillId="0" borderId="19" xfId="1152" applyNumberFormat="1" applyFont="1" applyFill="1" applyBorder="1" applyAlignment="1">
      <alignment horizontal="center" vertical="center" wrapText="1"/>
    </xf>
    <xf numFmtId="0" fontId="147" fillId="0" borderId="0" xfId="0" applyFont="1" applyAlignment="1">
      <alignment horizontal="right" vertical="center" wrapText="1"/>
    </xf>
    <xf numFmtId="173" fontId="5" fillId="0" borderId="0" xfId="0" applyNumberFormat="1" applyFont="1"/>
    <xf numFmtId="4" fontId="27" fillId="0" borderId="0" xfId="0" applyNumberFormat="1" applyFont="1" applyFill="1" applyBorder="1"/>
    <xf numFmtId="175" fontId="5" fillId="58" borderId="19" xfId="0" applyNumberFormat="1" applyFont="1" applyFill="1" applyBorder="1" applyAlignment="1">
      <alignment horizontal="center" vertical="center"/>
    </xf>
    <xf numFmtId="0" fontId="50" fillId="0" borderId="0" xfId="0" applyFont="1" applyFill="1" applyBorder="1"/>
    <xf numFmtId="3" fontId="89" fillId="0" borderId="0" xfId="0" applyNumberFormat="1" applyFont="1" applyAlignment="1">
      <alignment wrapText="1"/>
    </xf>
    <xf numFmtId="3" fontId="114" fillId="0" borderId="0" xfId="1232" applyNumberFormat="1" applyFont="1" applyFill="1" applyAlignment="1" applyProtection="1">
      <alignment horizontal="right" vertical="top" wrapText="1" readingOrder="1"/>
      <protection locked="0"/>
    </xf>
    <xf numFmtId="3" fontId="5" fillId="53" borderId="19" xfId="0" quotePrefix="1" applyNumberFormat="1" applyFont="1" applyFill="1" applyBorder="1" applyAlignment="1">
      <alignment horizontal="right" vertical="center" indent="3"/>
    </xf>
    <xf numFmtId="173" fontId="5" fillId="53" borderId="19" xfId="0" applyNumberFormat="1" applyFont="1" applyFill="1" applyBorder="1" applyAlignment="1">
      <alignment horizontal="right" vertical="center" indent="3"/>
    </xf>
    <xf numFmtId="3" fontId="5" fillId="53" borderId="19" xfId="0" applyNumberFormat="1" applyFont="1" applyFill="1" applyBorder="1" applyAlignment="1">
      <alignment horizontal="right" vertical="center" indent="3"/>
    </xf>
    <xf numFmtId="176" fontId="5" fillId="53" borderId="19" xfId="0" applyNumberFormat="1" applyFont="1" applyFill="1" applyBorder="1" applyAlignment="1">
      <alignment horizontal="right" vertical="center" indent="3"/>
    </xf>
    <xf numFmtId="3" fontId="5" fillId="0" borderId="21" xfId="0" applyNumberFormat="1" applyFont="1" applyBorder="1" applyAlignment="1">
      <alignment horizontal="center" vertical="center"/>
    </xf>
    <xf numFmtId="177" fontId="197" fillId="0" borderId="19" xfId="1153" applyFont="1" applyBorder="1" applyAlignment="1">
      <alignment vertical="center" wrapText="1"/>
    </xf>
    <xf numFmtId="177" fontId="197" fillId="0" borderId="19" xfId="1153" applyFont="1" applyBorder="1" applyAlignment="1">
      <alignment vertical="center"/>
    </xf>
    <xf numFmtId="177" fontId="197" fillId="0" borderId="19" xfId="1153" quotePrefix="1" applyFont="1" applyFill="1" applyBorder="1" applyAlignment="1">
      <alignment vertical="center"/>
    </xf>
    <xf numFmtId="177" fontId="197" fillId="0" borderId="19" xfId="1153" applyFont="1" applyFill="1" applyBorder="1" applyAlignment="1">
      <alignment vertical="center"/>
    </xf>
    <xf numFmtId="0" fontId="32" fillId="0" borderId="0" xfId="0" applyFont="1" applyFill="1" applyBorder="1" applyAlignment="1">
      <alignment horizontal="center"/>
    </xf>
    <xf numFmtId="0" fontId="32" fillId="0" borderId="19" xfId="0" applyFont="1" applyBorder="1" applyAlignment="1">
      <alignment horizontal="center" vertical="center"/>
    </xf>
    <xf numFmtId="0" fontId="5" fillId="0" borderId="19" xfId="0" applyFont="1" applyFill="1" applyBorder="1" applyAlignment="1">
      <alignment horizontal="left" vertical="center"/>
    </xf>
    <xf numFmtId="0" fontId="5" fillId="0" borderId="19" xfId="0" applyFont="1" applyFill="1" applyBorder="1" applyAlignment="1">
      <alignment vertical="center"/>
    </xf>
    <xf numFmtId="4" fontId="32" fillId="0" borderId="0" xfId="0" applyNumberFormat="1" applyFont="1" applyFill="1"/>
    <xf numFmtId="3" fontId="32" fillId="0" borderId="0" xfId="0" applyNumberFormat="1" applyFont="1" applyFill="1" applyAlignment="1"/>
    <xf numFmtId="0" fontId="199" fillId="0" borderId="19" xfId="0" applyFont="1" applyBorder="1" applyAlignment="1">
      <alignment horizontal="center"/>
    </xf>
    <xf numFmtId="3" fontId="5" fillId="0" borderId="0" xfId="0" applyNumberFormat="1" applyFont="1" applyFill="1" applyAlignment="1"/>
    <xf numFmtId="9" fontId="5" fillId="0" borderId="0" xfId="0" applyNumberFormat="1" applyFont="1" applyFill="1" applyAlignment="1"/>
    <xf numFmtId="0" fontId="28" fillId="0" borderId="0" xfId="0" applyFont="1" applyFill="1"/>
    <xf numFmtId="9" fontId="0" fillId="0" borderId="0" xfId="1900" applyFont="1"/>
    <xf numFmtId="0" fontId="148" fillId="53" borderId="0" xfId="0" applyFont="1" applyFill="1" applyAlignment="1">
      <alignment horizontal="right" vertical="center" wrapText="1"/>
    </xf>
    <xf numFmtId="175" fontId="175" fillId="0" borderId="19" xfId="0" applyNumberFormat="1" applyFont="1" applyBorder="1" applyAlignment="1">
      <alignment horizontal="center" vertical="center"/>
    </xf>
    <xf numFmtId="17" fontId="174" fillId="0" borderId="0" xfId="0" applyNumberFormat="1" applyFont="1" applyAlignment="1">
      <alignment horizontal="left" vertical="center"/>
    </xf>
    <xf numFmtId="0" fontId="27" fillId="0" borderId="0" xfId="1232" applyFont="1" applyBorder="1" applyAlignment="1">
      <alignment horizontal="left"/>
    </xf>
    <xf numFmtId="3" fontId="5" fillId="0" borderId="0" xfId="0" applyNumberFormat="1" applyFont="1" applyFill="1" applyBorder="1" applyAlignment="1"/>
    <xf numFmtId="0" fontId="177" fillId="0" borderId="19" xfId="0" applyFont="1" applyBorder="1" applyAlignment="1">
      <alignment horizontal="center"/>
    </xf>
    <xf numFmtId="210" fontId="30" fillId="0" borderId="0" xfId="1153" applyNumberFormat="1" applyBorder="1" applyAlignment="1" applyProtection="1">
      <alignment horizontal="center" vertical="top" wrapText="1" readingOrder="1"/>
      <protection locked="0"/>
    </xf>
    <xf numFmtId="177" fontId="30" fillId="0" borderId="0" xfId="1153"/>
    <xf numFmtId="201" fontId="200" fillId="0" borderId="19" xfId="1153" applyNumberFormat="1" applyFont="1" applyBorder="1" applyAlignment="1">
      <alignment horizontal="center" vertical="center"/>
    </xf>
    <xf numFmtId="0" fontId="200" fillId="0" borderId="41" xfId="0" applyFont="1" applyBorder="1" applyAlignment="1">
      <alignment vertical="center"/>
    </xf>
    <xf numFmtId="3" fontId="200" fillId="0" borderId="19" xfId="1153" applyNumberFormat="1" applyFont="1" applyBorder="1" applyAlignment="1">
      <alignment horizontal="center" vertical="center"/>
    </xf>
    <xf numFmtId="0" fontId="200" fillId="0" borderId="19" xfId="0" applyFont="1" applyBorder="1" applyAlignment="1">
      <alignment vertical="center"/>
    </xf>
    <xf numFmtId="209" fontId="200" fillId="0" borderId="41" xfId="0" applyNumberFormat="1" applyFont="1" applyBorder="1" applyAlignment="1">
      <alignment horizontal="center" vertical="center"/>
    </xf>
    <xf numFmtId="0" fontId="203" fillId="0" borderId="19" xfId="0" applyFont="1" applyBorder="1" applyAlignment="1">
      <alignment vertical="top" wrapText="1"/>
    </xf>
    <xf numFmtId="3" fontId="5" fillId="58" borderId="19" xfId="0" applyNumberFormat="1" applyFont="1" applyFill="1" applyBorder="1" applyAlignment="1">
      <alignment horizontal="center" wrapText="1"/>
    </xf>
    <xf numFmtId="9" fontId="5" fillId="58" borderId="19" xfId="0" applyNumberFormat="1" applyFont="1" applyFill="1" applyBorder="1" applyAlignment="1">
      <alignment horizontal="center" wrapText="1"/>
    </xf>
    <xf numFmtId="173" fontId="203" fillId="0" borderId="19" xfId="0" applyNumberFormat="1" applyFont="1" applyBorder="1" applyAlignment="1">
      <alignment horizontal="center" vertical="center"/>
    </xf>
    <xf numFmtId="3" fontId="5" fillId="58" borderId="19" xfId="0" applyNumberFormat="1" applyFont="1" applyFill="1" applyBorder="1" applyAlignment="1">
      <alignment horizontal="center" vertical="center" wrapText="1"/>
    </xf>
    <xf numFmtId="9" fontId="5" fillId="58" borderId="19" xfId="0" applyNumberFormat="1" applyFont="1" applyFill="1" applyBorder="1" applyAlignment="1">
      <alignment horizontal="center" vertical="center" wrapText="1"/>
    </xf>
    <xf numFmtId="3" fontId="175" fillId="0" borderId="19" xfId="1153" applyNumberFormat="1" applyFont="1" applyFill="1" applyBorder="1" applyAlignment="1">
      <alignment horizontal="center" vertical="center"/>
    </xf>
    <xf numFmtId="1" fontId="5" fillId="58" borderId="19" xfId="0" applyNumberFormat="1" applyFont="1" applyFill="1" applyBorder="1" applyAlignment="1">
      <alignment horizontal="center" wrapText="1"/>
    </xf>
    <xf numFmtId="1" fontId="94" fillId="58" borderId="19" xfId="0" applyNumberFormat="1" applyFont="1" applyFill="1" applyBorder="1" applyAlignment="1">
      <alignment horizontal="center" vertical="center"/>
    </xf>
    <xf numFmtId="173" fontId="204" fillId="59" borderId="19" xfId="0" applyNumberFormat="1" applyFont="1" applyFill="1" applyBorder="1"/>
    <xf numFmtId="184" fontId="17" fillId="0" borderId="0" xfId="0" applyNumberFormat="1" applyFont="1"/>
    <xf numFmtId="3" fontId="30" fillId="0" borderId="0" xfId="1900" applyNumberFormat="1"/>
    <xf numFmtId="0" fontId="116" fillId="0" borderId="19" xfId="0" applyFont="1" applyFill="1" applyBorder="1" applyAlignment="1">
      <alignment horizontal="center" vertical="center" wrapText="1"/>
    </xf>
    <xf numFmtId="0" fontId="116" fillId="0" borderId="21" xfId="0" applyFont="1" applyFill="1" applyBorder="1" applyAlignment="1">
      <alignment horizontal="center" vertical="center" wrapText="1"/>
    </xf>
    <xf numFmtId="0" fontId="64" fillId="0" borderId="33" xfId="0" applyFont="1" applyFill="1" applyBorder="1" applyAlignment="1">
      <alignment vertical="center" wrapText="1"/>
    </xf>
    <xf numFmtId="0" fontId="184" fillId="0" borderId="0" xfId="0" applyFont="1" applyBorder="1" applyAlignment="1"/>
    <xf numFmtId="0" fontId="198" fillId="0" borderId="0" xfId="0" applyFont="1"/>
    <xf numFmtId="3" fontId="33" fillId="0" borderId="0" xfId="0" applyNumberFormat="1" applyFont="1"/>
    <xf numFmtId="0" fontId="205" fillId="0" borderId="0" xfId="0" applyFont="1"/>
    <xf numFmtId="0" fontId="32" fillId="0" borderId="19" xfId="0" applyFont="1" applyBorder="1" applyAlignment="1" applyProtection="1">
      <alignment horizontal="center" vertical="center" wrapText="1"/>
    </xf>
    <xf numFmtId="193" fontId="5" fillId="0" borderId="0" xfId="0" applyNumberFormat="1" applyFont="1"/>
    <xf numFmtId="173" fontId="5" fillId="0" borderId="0" xfId="0" applyNumberFormat="1" applyFont="1" applyBorder="1"/>
    <xf numFmtId="175" fontId="0" fillId="0" borderId="0" xfId="1900" applyNumberFormat="1" applyFont="1"/>
    <xf numFmtId="0" fontId="206" fillId="0" borderId="0" xfId="1136" applyFont="1"/>
    <xf numFmtId="1" fontId="181" fillId="58" borderId="19" xfId="0" applyNumberFormat="1" applyFont="1" applyFill="1" applyBorder="1" applyAlignment="1">
      <alignment horizontal="center"/>
    </xf>
    <xf numFmtId="176" fontId="50" fillId="58" borderId="0" xfId="0" applyNumberFormat="1" applyFont="1" applyFill="1" applyBorder="1"/>
    <xf numFmtId="3" fontId="114" fillId="58" borderId="0" xfId="1232" applyNumberFormat="1" applyFont="1" applyFill="1" applyAlignment="1" applyProtection="1">
      <alignment horizontal="right" vertical="top" wrapText="1" readingOrder="1"/>
      <protection locked="0"/>
    </xf>
    <xf numFmtId="0" fontId="114" fillId="58" borderId="0" xfId="1232" applyFont="1" applyFill="1" applyAlignment="1" applyProtection="1">
      <alignment horizontal="right" vertical="top" wrapText="1" readingOrder="1"/>
      <protection locked="0"/>
    </xf>
    <xf numFmtId="3" fontId="201" fillId="58" borderId="19" xfId="1153" applyNumberFormat="1" applyFont="1" applyFill="1" applyBorder="1" applyAlignment="1">
      <alignment horizontal="center" vertical="center"/>
    </xf>
    <xf numFmtId="4" fontId="5" fillId="0" borderId="19" xfId="0" applyNumberFormat="1" applyFont="1" applyFill="1" applyBorder="1" applyAlignment="1">
      <alignment horizontal="center" wrapText="1"/>
    </xf>
    <xf numFmtId="173" fontId="94" fillId="58" borderId="21" xfId="0" applyNumberFormat="1" applyFont="1" applyFill="1" applyBorder="1" applyAlignment="1">
      <alignment horizontal="center" vertical="center"/>
    </xf>
    <xf numFmtId="0" fontId="178" fillId="0" borderId="0" xfId="0" applyFont="1" applyBorder="1"/>
    <xf numFmtId="0" fontId="194" fillId="0" borderId="0" xfId="0" applyNumberFormat="1" applyFont="1" applyBorder="1"/>
    <xf numFmtId="0" fontId="184" fillId="0" borderId="0" xfId="0" applyFont="1" applyBorder="1" applyAlignment="1">
      <alignment horizontal="left"/>
    </xf>
    <xf numFmtId="0" fontId="184" fillId="0" borderId="0" xfId="0" applyFont="1" applyBorder="1"/>
    <xf numFmtId="0" fontId="184" fillId="0" borderId="0" xfId="0" applyFont="1" applyFill="1" applyBorder="1"/>
    <xf numFmtId="0" fontId="184" fillId="0" borderId="0" xfId="0" applyNumberFormat="1" applyFont="1"/>
    <xf numFmtId="0" fontId="194" fillId="0" borderId="0" xfId="0" applyFont="1"/>
    <xf numFmtId="0" fontId="198" fillId="0" borderId="0" xfId="0" applyFont="1" applyBorder="1" applyAlignment="1"/>
    <xf numFmtId="0" fontId="198" fillId="0" borderId="0" xfId="0" applyFont="1" applyBorder="1"/>
    <xf numFmtId="180" fontId="184" fillId="0" borderId="0" xfId="0" applyNumberFormat="1" applyFont="1" applyFill="1" applyBorder="1"/>
    <xf numFmtId="0" fontId="198" fillId="0" borderId="0" xfId="0" applyFont="1" applyAlignment="1"/>
    <xf numFmtId="198" fontId="179" fillId="0" borderId="0" xfId="0" applyNumberFormat="1" applyFont="1" applyAlignment="1"/>
    <xf numFmtId="3" fontId="194" fillId="0" borderId="0" xfId="0" applyNumberFormat="1" applyFont="1" applyBorder="1"/>
    <xf numFmtId="9" fontId="30" fillId="0" borderId="0" xfId="1900" applyBorder="1" applyAlignment="1"/>
    <xf numFmtId="0" fontId="207" fillId="0" borderId="0" xfId="0" applyFont="1" applyFill="1" applyBorder="1"/>
    <xf numFmtId="17" fontId="207" fillId="0" borderId="0" xfId="0" applyNumberFormat="1" applyFont="1" applyFill="1" applyBorder="1"/>
    <xf numFmtId="17" fontId="207" fillId="0" borderId="0" xfId="0" applyNumberFormat="1" applyFont="1" applyFill="1"/>
    <xf numFmtId="0" fontId="207" fillId="0" borderId="0" xfId="0" applyFont="1"/>
    <xf numFmtId="14" fontId="207" fillId="0" borderId="0" xfId="0" applyNumberFormat="1" applyFont="1" applyFill="1" applyBorder="1"/>
    <xf numFmtId="1" fontId="207" fillId="0" borderId="0" xfId="0" applyNumberFormat="1" applyFont="1" applyFill="1" applyBorder="1"/>
    <xf numFmtId="0" fontId="207" fillId="0" borderId="0" xfId="0" applyFont="1" applyFill="1"/>
    <xf numFmtId="1" fontId="207" fillId="0" borderId="0" xfId="0" applyNumberFormat="1" applyFont="1" applyFill="1"/>
    <xf numFmtId="14" fontId="207" fillId="0" borderId="0" xfId="0" applyNumberFormat="1" applyFont="1"/>
    <xf numFmtId="1" fontId="207" fillId="0" borderId="0" xfId="0" applyNumberFormat="1" applyFont="1"/>
    <xf numFmtId="177" fontId="174" fillId="0" borderId="0" xfId="1153" applyFont="1" applyFill="1"/>
    <xf numFmtId="0" fontId="32" fillId="58" borderId="19" xfId="0" applyFont="1" applyFill="1" applyBorder="1" applyAlignment="1">
      <alignment horizontal="center" vertical="center" textRotation="90" wrapText="1"/>
    </xf>
    <xf numFmtId="0" fontId="5" fillId="0" borderId="19" xfId="0" applyFont="1" applyBorder="1" applyAlignment="1">
      <alignment horizontal="center" vertical="center"/>
    </xf>
    <xf numFmtId="9" fontId="30" fillId="0" borderId="0" xfId="1900" applyAlignment="1"/>
    <xf numFmtId="9" fontId="30" fillId="0" borderId="0" xfId="1900" applyBorder="1"/>
    <xf numFmtId="3" fontId="174" fillId="0" borderId="0" xfId="0" applyNumberFormat="1" applyFont="1" applyAlignment="1"/>
    <xf numFmtId="1" fontId="5" fillId="0" borderId="19" xfId="0" applyNumberFormat="1" applyFont="1" applyBorder="1" applyAlignment="1">
      <alignment horizontal="center" vertical="center" wrapText="1"/>
    </xf>
    <xf numFmtId="17" fontId="5" fillId="0" borderId="19" xfId="1152" applyNumberFormat="1" applyFont="1" applyFill="1" applyBorder="1" applyAlignment="1">
      <alignment horizontal="left" vertical="center" wrapText="1"/>
    </xf>
    <xf numFmtId="208" fontId="174" fillId="0" borderId="0" xfId="0" applyNumberFormat="1" applyFont="1" applyBorder="1" applyAlignment="1"/>
    <xf numFmtId="177" fontId="174" fillId="0" borderId="0" xfId="1153" applyFont="1" applyFill="1" applyBorder="1"/>
    <xf numFmtId="17" fontId="174" fillId="0" borderId="0" xfId="0" applyNumberFormat="1" applyFont="1"/>
    <xf numFmtId="1" fontId="176" fillId="0" borderId="0" xfId="0" applyNumberFormat="1" applyFont="1"/>
    <xf numFmtId="177" fontId="174" fillId="0" borderId="0" xfId="1153" applyFont="1"/>
    <xf numFmtId="0" fontId="174" fillId="0" borderId="0" xfId="1153" applyNumberFormat="1" applyFont="1"/>
    <xf numFmtId="3" fontId="174" fillId="0" borderId="0" xfId="1153" applyNumberFormat="1" applyFont="1"/>
    <xf numFmtId="177" fontId="174" fillId="0" borderId="0" xfId="1153" applyFont="1" applyBorder="1"/>
    <xf numFmtId="208" fontId="176" fillId="0" borderId="0" xfId="0" applyNumberFormat="1" applyFont="1"/>
    <xf numFmtId="17" fontId="207" fillId="0" borderId="0" xfId="0" applyNumberFormat="1" applyFont="1"/>
    <xf numFmtId="49" fontId="131" fillId="0" borderId="0" xfId="1226" applyNumberFormat="1" applyFont="1" applyAlignment="1">
      <alignment horizontal="center" vertical="center"/>
    </xf>
    <xf numFmtId="17" fontId="174" fillId="0" borderId="0" xfId="0" applyNumberFormat="1" applyFont="1" applyFill="1" applyBorder="1"/>
    <xf numFmtId="17" fontId="174" fillId="0" borderId="0" xfId="0" applyNumberFormat="1" applyFont="1" applyFill="1"/>
    <xf numFmtId="14" fontId="174" fillId="0" borderId="0" xfId="0" applyNumberFormat="1" applyFont="1"/>
    <xf numFmtId="1" fontId="174" fillId="0" borderId="0" xfId="0" applyNumberFormat="1" applyFont="1" applyFill="1" applyAlignment="1">
      <alignment horizontal="center"/>
    </xf>
    <xf numFmtId="1" fontId="174" fillId="0" borderId="0" xfId="0" applyNumberFormat="1" applyFont="1" applyFill="1" applyBorder="1" applyAlignment="1">
      <alignment horizontal="center" vertical="center"/>
    </xf>
    <xf numFmtId="1" fontId="174" fillId="0" borderId="0" xfId="0" applyNumberFormat="1" applyFont="1" applyFill="1" applyAlignment="1">
      <alignment horizontal="center" vertical="center"/>
    </xf>
    <xf numFmtId="1" fontId="174" fillId="0" borderId="0" xfId="0" applyNumberFormat="1" applyFont="1" applyFill="1" applyBorder="1" applyAlignment="1">
      <alignment horizontal="center"/>
    </xf>
    <xf numFmtId="3" fontId="174" fillId="0" borderId="0" xfId="0" applyNumberFormat="1" applyFont="1" applyAlignment="1">
      <alignment horizontal="center"/>
    </xf>
    <xf numFmtId="0" fontId="100" fillId="0" borderId="19" xfId="0" applyNumberFormat="1" applyFont="1" applyFill="1" applyBorder="1" applyAlignment="1">
      <alignment horizontal="left" vertical="center" wrapText="1"/>
    </xf>
    <xf numFmtId="0" fontId="115" fillId="0" borderId="45" xfId="0" applyFont="1" applyFill="1" applyBorder="1" applyAlignment="1">
      <alignment horizontal="left" vertical="top" wrapText="1"/>
    </xf>
    <xf numFmtId="0" fontId="192" fillId="0" borderId="19" xfId="0" applyFont="1" applyFill="1" applyBorder="1" applyAlignment="1">
      <alignment horizontal="center"/>
    </xf>
    <xf numFmtId="0" fontId="184" fillId="0" borderId="0" xfId="0" applyFont="1" applyFill="1"/>
    <xf numFmtId="0" fontId="5" fillId="0" borderId="19" xfId="0" applyFont="1" applyBorder="1" applyAlignment="1">
      <alignment horizontal="center" vertical="center"/>
    </xf>
    <xf numFmtId="0" fontId="32" fillId="0" borderId="19" xfId="0" applyFont="1" applyBorder="1" applyAlignment="1">
      <alignment vertical="center"/>
    </xf>
    <xf numFmtId="179" fontId="64" fillId="0" borderId="19" xfId="1153" applyNumberFormat="1" applyFont="1" applyFill="1" applyBorder="1" applyAlignment="1">
      <alignment horizontal="center" vertical="center" wrapText="1"/>
    </xf>
    <xf numFmtId="196" fontId="30" fillId="0" borderId="0" xfId="1153" applyNumberFormat="1"/>
    <xf numFmtId="9" fontId="30" fillId="0" borderId="0" xfId="1900" quotePrefix="1" applyFill="1" applyBorder="1" applyAlignment="1">
      <alignment vertical="center"/>
    </xf>
    <xf numFmtId="3" fontId="209" fillId="0" borderId="0" xfId="1986" applyNumberFormat="1" applyFont="1"/>
    <xf numFmtId="9" fontId="30" fillId="0" borderId="0" xfId="1900" applyAlignment="1" applyProtection="1">
      <alignment horizontal="right" vertical="top" wrapText="1" readingOrder="1"/>
      <protection locked="0"/>
    </xf>
    <xf numFmtId="0" fontId="187" fillId="0" borderId="0" xfId="0" applyFont="1" applyBorder="1"/>
    <xf numFmtId="0" fontId="187" fillId="0" borderId="0" xfId="0" applyFont="1"/>
    <xf numFmtId="15" fontId="187" fillId="0" borderId="0" xfId="0" applyNumberFormat="1" applyFont="1" applyBorder="1"/>
    <xf numFmtId="14" fontId="187" fillId="0" borderId="0" xfId="0" applyNumberFormat="1" applyFont="1" applyFill="1" applyBorder="1"/>
    <xf numFmtId="14" fontId="187" fillId="0" borderId="0" xfId="0" applyNumberFormat="1" applyFont="1" applyBorder="1"/>
    <xf numFmtId="14" fontId="187" fillId="0" borderId="0" xfId="0" applyNumberFormat="1" applyFont="1"/>
    <xf numFmtId="0" fontId="187" fillId="0" borderId="0" xfId="0" applyFont="1" applyFill="1" applyAlignment="1">
      <alignment horizontal="right"/>
    </xf>
    <xf numFmtId="177" fontId="184" fillId="0" borderId="0" xfId="1153" applyFont="1"/>
    <xf numFmtId="4" fontId="5" fillId="58" borderId="19" xfId="0" applyNumberFormat="1" applyFont="1" applyFill="1" applyBorder="1" applyAlignment="1">
      <alignment horizontal="center" wrapText="1"/>
    </xf>
    <xf numFmtId="176" fontId="5" fillId="0" borderId="19" xfId="0" applyNumberFormat="1" applyFont="1" applyFill="1" applyBorder="1" applyAlignment="1">
      <alignment horizontal="center" wrapText="1"/>
    </xf>
    <xf numFmtId="175" fontId="30" fillId="0" borderId="0" xfId="1900" applyNumberFormat="1" applyBorder="1"/>
    <xf numFmtId="176" fontId="5" fillId="53" borderId="19" xfId="0" applyNumberFormat="1" applyFont="1" applyFill="1" applyBorder="1" applyAlignment="1">
      <alignment horizontal="center" vertical="center" wrapText="1"/>
    </xf>
    <xf numFmtId="3" fontId="0" fillId="0" borderId="0" xfId="0" applyNumberFormat="1"/>
    <xf numFmtId="173" fontId="5" fillId="0" borderId="19" xfId="0" applyNumberFormat="1" applyFont="1" applyBorder="1" applyAlignment="1">
      <alignment horizontal="center"/>
    </xf>
    <xf numFmtId="0" fontId="210" fillId="0" borderId="0" xfId="0" applyFont="1" applyAlignment="1">
      <alignment horizontal="right" vertical="center" wrapText="1"/>
    </xf>
    <xf numFmtId="173" fontId="184" fillId="0" borderId="0" xfId="0" applyNumberFormat="1" applyFont="1"/>
    <xf numFmtId="0" fontId="211" fillId="0" borderId="0" xfId="0" applyFont="1"/>
    <xf numFmtId="0" fontId="212" fillId="0" borderId="0" xfId="0" applyFont="1"/>
    <xf numFmtId="180" fontId="212" fillId="0" borderId="0" xfId="0" applyNumberFormat="1" applyFont="1" applyBorder="1"/>
    <xf numFmtId="0" fontId="213" fillId="0" borderId="0" xfId="0" applyFont="1"/>
    <xf numFmtId="0" fontId="213" fillId="0" borderId="0" xfId="0" applyFont="1" applyBorder="1" applyAlignment="1"/>
    <xf numFmtId="199" fontId="174" fillId="0" borderId="0" xfId="0" applyNumberFormat="1" applyFont="1"/>
    <xf numFmtId="191" fontId="174" fillId="0" borderId="0" xfId="0" applyNumberFormat="1" applyFont="1" applyBorder="1"/>
    <xf numFmtId="1" fontId="181" fillId="0" borderId="19" xfId="0" applyNumberFormat="1" applyFont="1" applyFill="1" applyBorder="1" applyAlignment="1">
      <alignment horizontal="center" vertical="center"/>
    </xf>
    <xf numFmtId="1" fontId="181" fillId="0" borderId="19" xfId="0" applyNumberFormat="1" applyFont="1" applyFill="1" applyBorder="1" applyAlignment="1">
      <alignment vertical="center"/>
    </xf>
    <xf numFmtId="0" fontId="64" fillId="0" borderId="0" xfId="1226" applyFont="1" applyAlignment="1">
      <alignment horizontal="center"/>
    </xf>
    <xf numFmtId="0" fontId="97" fillId="0" borderId="0" xfId="1226" applyFont="1" applyAlignment="1">
      <alignment horizontal="center"/>
    </xf>
    <xf numFmtId="17" fontId="50" fillId="0" borderId="0" xfId="1226" applyNumberFormat="1" applyFont="1" applyFill="1" applyAlignment="1">
      <alignment horizontal="center" wrapText="1"/>
    </xf>
    <xf numFmtId="17" fontId="94" fillId="0" borderId="0" xfId="1226" applyNumberFormat="1" applyFont="1" applyFill="1" applyAlignment="1">
      <alignment horizontal="center"/>
    </xf>
    <xf numFmtId="0" fontId="50" fillId="0" borderId="0" xfId="1226" applyFont="1" applyAlignment="1">
      <alignment horizontal="center"/>
    </xf>
    <xf numFmtId="0" fontId="94" fillId="0" borderId="0" xfId="1226" applyFont="1" applyAlignment="1">
      <alignment horizontal="center"/>
    </xf>
    <xf numFmtId="0" fontId="98" fillId="53" borderId="0" xfId="1226" applyFont="1" applyFill="1" applyAlignment="1">
      <alignment horizontal="center"/>
    </xf>
    <xf numFmtId="0" fontId="138" fillId="0" borderId="0" xfId="1226" applyFont="1" applyAlignment="1">
      <alignment horizontal="center" wrapText="1"/>
    </xf>
    <xf numFmtId="0" fontId="34" fillId="0" borderId="0" xfId="1226" applyFont="1" applyAlignment="1">
      <alignment horizontal="left" wrapText="1"/>
    </xf>
    <xf numFmtId="0" fontId="139" fillId="0" borderId="0" xfId="1226" applyFont="1" applyFill="1" applyAlignment="1">
      <alignment horizontal="center"/>
    </xf>
    <xf numFmtId="0" fontId="97" fillId="0" borderId="0" xfId="1226" applyFont="1" applyAlignment="1">
      <alignment horizontal="center" wrapText="1"/>
    </xf>
    <xf numFmtId="49" fontId="131" fillId="0" borderId="0" xfId="1226" applyNumberFormat="1" applyFont="1" applyAlignment="1">
      <alignment horizontal="center" vertical="center"/>
    </xf>
    <xf numFmtId="0" fontId="96" fillId="0" borderId="0" xfId="0" applyFont="1" applyAlignment="1">
      <alignment horizontal="center"/>
    </xf>
    <xf numFmtId="0" fontId="77" fillId="0" borderId="0" xfId="0" applyFont="1" applyAlignment="1">
      <alignment horizontal="center"/>
    </xf>
    <xf numFmtId="49" fontId="82" fillId="0" borderId="0" xfId="0" applyNumberFormat="1" applyFont="1" applyFill="1" applyAlignment="1">
      <alignment horizontal="left" vertical="top" wrapText="1"/>
    </xf>
    <xf numFmtId="0" fontId="94" fillId="0" borderId="0" xfId="1224" applyFont="1" applyFill="1" applyAlignment="1">
      <alignment horizontal="left" vertical="center" wrapText="1"/>
    </xf>
    <xf numFmtId="0" fontId="98" fillId="0" borderId="0" xfId="1224" applyFont="1" applyAlignment="1">
      <alignment horizontal="left" vertical="top"/>
    </xf>
    <xf numFmtId="0" fontId="5" fillId="0" borderId="0" xfId="1224" applyFont="1" applyAlignment="1">
      <alignment horizontal="left" vertical="center" wrapText="1"/>
    </xf>
    <xf numFmtId="0" fontId="98" fillId="0" borderId="0" xfId="1224" applyFont="1" applyAlignment="1">
      <alignment horizontal="left" vertical="center"/>
    </xf>
    <xf numFmtId="0" fontId="94" fillId="0" borderId="0" xfId="1224" applyFont="1" applyAlignment="1">
      <alignment horizontal="left" vertical="top" wrapText="1"/>
    </xf>
    <xf numFmtId="0" fontId="94" fillId="0" borderId="0" xfId="1224" applyFont="1" applyAlignment="1">
      <alignment vertical="center"/>
    </xf>
    <xf numFmtId="0" fontId="98" fillId="0" borderId="0" xfId="1224" applyFont="1" applyAlignment="1">
      <alignment horizontal="left" vertical="center" wrapText="1"/>
    </xf>
    <xf numFmtId="0" fontId="50" fillId="0" borderId="0" xfId="1224" applyFont="1" applyFill="1" applyAlignment="1">
      <alignment horizontal="left" vertical="center" wrapText="1"/>
    </xf>
    <xf numFmtId="0" fontId="94" fillId="0" borderId="0" xfId="1224" applyFont="1" applyAlignment="1">
      <alignment horizontal="left" vertical="center" wrapText="1"/>
    </xf>
    <xf numFmtId="0" fontId="98" fillId="0" borderId="0" xfId="1224" applyFont="1" applyAlignment="1">
      <alignment horizontal="left" vertical="top" wrapText="1"/>
    </xf>
    <xf numFmtId="0" fontId="96" fillId="0" borderId="0" xfId="1884" applyFont="1" applyBorder="1" applyAlignment="1" applyProtection="1">
      <alignment horizontal="center" vertical="center"/>
    </xf>
    <xf numFmtId="0" fontId="98" fillId="0" borderId="0" xfId="1224" applyFont="1" applyFill="1" applyAlignment="1">
      <alignment horizontal="left" vertical="center" wrapText="1"/>
    </xf>
    <xf numFmtId="0" fontId="50" fillId="0" borderId="0" xfId="1224" applyFont="1" applyAlignment="1">
      <alignment vertical="center" wrapText="1"/>
    </xf>
    <xf numFmtId="0" fontId="94" fillId="0" borderId="0" xfId="1224" applyFont="1" applyAlignment="1">
      <alignment vertical="center" wrapText="1"/>
    </xf>
    <xf numFmtId="0" fontId="58" fillId="0" borderId="0" xfId="1265" applyFont="1" applyAlignment="1" applyProtection="1">
      <alignment horizontal="right" wrapText="1" readingOrder="1"/>
      <protection locked="0"/>
    </xf>
    <xf numFmtId="0" fontId="57" fillId="0" borderId="0" xfId="1265" applyAlignment="1">
      <alignment wrapText="1"/>
    </xf>
    <xf numFmtId="0" fontId="27" fillId="0" borderId="0" xfId="0" applyFont="1" applyAlignment="1">
      <alignment horizontal="center" wrapText="1"/>
    </xf>
    <xf numFmtId="0" fontId="27" fillId="0" borderId="0" xfId="0" applyFont="1" applyAlignment="1">
      <alignment horizontal="left" vertical="top" wrapText="1"/>
    </xf>
    <xf numFmtId="0" fontId="32" fillId="0" borderId="0" xfId="0" applyFont="1" applyFill="1" applyBorder="1" applyAlignment="1">
      <alignment horizontal="center"/>
    </xf>
    <xf numFmtId="0" fontId="64" fillId="0" borderId="0" xfId="0" applyFont="1" applyBorder="1" applyAlignment="1">
      <alignment horizontal="center" wrapText="1"/>
    </xf>
    <xf numFmtId="0" fontId="113" fillId="0" borderId="0" xfId="0" applyFont="1" applyBorder="1" applyAlignment="1">
      <alignment horizontal="center" wrapText="1"/>
    </xf>
    <xf numFmtId="0" fontId="32" fillId="0" borderId="42" xfId="0" applyFont="1" applyBorder="1" applyAlignment="1">
      <alignment horizontal="center"/>
    </xf>
    <xf numFmtId="0" fontId="27" fillId="0" borderId="0" xfId="0" applyFont="1" applyBorder="1" applyAlignment="1">
      <alignment wrapText="1"/>
    </xf>
    <xf numFmtId="0" fontId="27" fillId="0" borderId="19" xfId="0" applyFont="1" applyBorder="1" applyAlignment="1">
      <alignment wrapText="1"/>
    </xf>
    <xf numFmtId="0" fontId="32" fillId="0" borderId="0" xfId="0" applyFont="1" applyBorder="1" applyAlignment="1">
      <alignment horizontal="center"/>
    </xf>
    <xf numFmtId="0" fontId="32" fillId="0" borderId="42" xfId="0" applyFont="1" applyFill="1" applyBorder="1" applyAlignment="1">
      <alignment horizontal="center"/>
    </xf>
    <xf numFmtId="0" fontId="50" fillId="58" borderId="19" xfId="0" applyFont="1" applyFill="1" applyBorder="1" applyAlignment="1">
      <alignment horizontal="left" vertical="center" wrapText="1"/>
    </xf>
    <xf numFmtId="0" fontId="113" fillId="0" borderId="0" xfId="0" applyFont="1" applyBorder="1" applyAlignment="1">
      <alignment horizontal="center" vertical="center" wrapText="1"/>
    </xf>
    <xf numFmtId="0" fontId="32" fillId="0" borderId="0" xfId="0" applyFont="1" applyBorder="1" applyAlignment="1">
      <alignment horizontal="center" vertical="center"/>
    </xf>
    <xf numFmtId="0" fontId="32" fillId="0" borderId="0" xfId="0" applyFont="1" applyBorder="1" applyAlignment="1">
      <alignment horizontal="center" vertical="center" wrapText="1"/>
    </xf>
    <xf numFmtId="0" fontId="64" fillId="0" borderId="0" xfId="0" applyFont="1" applyBorder="1" applyAlignment="1">
      <alignment horizontal="center" vertical="center" wrapText="1"/>
    </xf>
    <xf numFmtId="0" fontId="27" fillId="0" borderId="19" xfId="0" applyFont="1" applyBorder="1" applyAlignment="1" applyProtection="1">
      <alignment horizontal="left" vertical="center" wrapText="1"/>
    </xf>
    <xf numFmtId="0" fontId="32" fillId="0" borderId="19" xfId="0" applyFont="1" applyBorder="1" applyAlignment="1">
      <alignment horizontal="center" vertical="center"/>
    </xf>
    <xf numFmtId="0" fontId="27" fillId="0" borderId="37" xfId="1882" applyFont="1" applyBorder="1" applyAlignment="1" applyProtection="1">
      <alignment horizontal="left" vertical="center" wrapText="1"/>
    </xf>
    <xf numFmtId="0" fontId="27" fillId="0" borderId="20" xfId="1882" applyFont="1" applyBorder="1" applyAlignment="1" applyProtection="1">
      <alignment horizontal="left" vertical="center" wrapText="1"/>
    </xf>
    <xf numFmtId="0" fontId="27" fillId="0" borderId="41" xfId="1882" applyFont="1" applyBorder="1" applyAlignment="1" applyProtection="1">
      <alignment horizontal="left" vertical="center" wrapText="1"/>
    </xf>
    <xf numFmtId="0" fontId="32" fillId="0" borderId="0" xfId="1882" applyFont="1" applyBorder="1" applyAlignment="1">
      <alignment horizontal="center" vertical="center" wrapText="1"/>
    </xf>
    <xf numFmtId="0" fontId="32" fillId="0" borderId="0" xfId="1882" applyFont="1" applyBorder="1" applyAlignment="1">
      <alignment horizontal="center" vertical="center"/>
    </xf>
    <xf numFmtId="0" fontId="5" fillId="0" borderId="21" xfId="0" applyFont="1" applyBorder="1" applyAlignment="1">
      <alignment horizontal="center" vertical="center"/>
    </xf>
    <xf numFmtId="0" fontId="5" fillId="0" borderId="43" xfId="0" applyFont="1" applyBorder="1" applyAlignment="1">
      <alignment horizontal="center" vertical="center"/>
    </xf>
    <xf numFmtId="0" fontId="5" fillId="0" borderId="19" xfId="0" applyFont="1" applyBorder="1" applyAlignment="1">
      <alignment horizontal="center" vertical="center"/>
    </xf>
    <xf numFmtId="0" fontId="5" fillId="0" borderId="43" xfId="1882" applyFont="1" applyFill="1" applyBorder="1" applyAlignment="1">
      <alignment horizontal="center" vertical="center"/>
    </xf>
    <xf numFmtId="0" fontId="5" fillId="0" borderId="33" xfId="1882" applyFont="1" applyFill="1" applyBorder="1" applyAlignment="1">
      <alignment horizontal="center" vertical="center"/>
    </xf>
    <xf numFmtId="0" fontId="27" fillId="0" borderId="20" xfId="1882" applyFont="1" applyBorder="1" applyAlignment="1" applyProtection="1">
      <alignment horizontal="left" vertical="center"/>
    </xf>
    <xf numFmtId="0" fontId="27" fillId="0" borderId="41" xfId="1882" applyFont="1" applyBorder="1" applyAlignment="1" applyProtection="1">
      <alignment horizontal="left" vertical="center"/>
    </xf>
    <xf numFmtId="0" fontId="5" fillId="0" borderId="37" xfId="0" applyFont="1" applyFill="1" applyBorder="1" applyAlignment="1">
      <alignment horizontal="left" vertical="center" wrapText="1"/>
    </xf>
    <xf numFmtId="0" fontId="5" fillId="0" borderId="19" xfId="0" applyFont="1" applyFill="1" applyBorder="1" applyAlignment="1">
      <alignment horizontal="left" vertical="center" wrapText="1"/>
    </xf>
    <xf numFmtId="0" fontId="5" fillId="0" borderId="37" xfId="0" applyFont="1" applyFill="1" applyBorder="1" applyAlignment="1">
      <alignment horizontal="left" vertical="center"/>
    </xf>
    <xf numFmtId="0" fontId="5" fillId="0" borderId="19" xfId="0" applyFont="1" applyFill="1" applyBorder="1" applyAlignment="1">
      <alignment horizontal="left" vertical="center"/>
    </xf>
    <xf numFmtId="0" fontId="104" fillId="0" borderId="19" xfId="0" applyFont="1" applyBorder="1" applyAlignment="1">
      <alignment horizontal="left"/>
    </xf>
    <xf numFmtId="0" fontId="5" fillId="0" borderId="41" xfId="0" applyFont="1" applyFill="1" applyBorder="1" applyAlignment="1">
      <alignment horizontal="left" vertical="center" wrapText="1"/>
    </xf>
    <xf numFmtId="0" fontId="27" fillId="0" borderId="33" xfId="0" applyFont="1" applyFill="1" applyBorder="1" applyAlignment="1">
      <alignment horizontal="left" wrapText="1"/>
    </xf>
    <xf numFmtId="0" fontId="63" fillId="0" borderId="37" xfId="0" applyFont="1" applyBorder="1" applyAlignment="1">
      <alignment horizontal="left"/>
    </xf>
    <xf numFmtId="0" fontId="104" fillId="0" borderId="20" xfId="0" applyFont="1" applyBorder="1" applyAlignment="1">
      <alignment horizontal="left"/>
    </xf>
    <xf numFmtId="0" fontId="104" fillId="0" borderId="41" xfId="0" applyFont="1" applyBorder="1" applyAlignment="1">
      <alignment horizontal="left"/>
    </xf>
    <xf numFmtId="0" fontId="5" fillId="0" borderId="37" xfId="0" applyFont="1" applyFill="1" applyBorder="1" applyAlignment="1">
      <alignment horizontal="left"/>
    </xf>
    <xf numFmtId="0" fontId="5" fillId="0" borderId="19" xfId="0" applyFont="1" applyFill="1" applyBorder="1" applyAlignment="1">
      <alignment horizontal="left"/>
    </xf>
    <xf numFmtId="0" fontId="104" fillId="0" borderId="21" xfId="0" applyFont="1" applyBorder="1" applyAlignment="1">
      <alignment horizontal="left"/>
    </xf>
    <xf numFmtId="0" fontId="5" fillId="0" borderId="19" xfId="0" applyFont="1" applyFill="1" applyBorder="1" applyAlignment="1">
      <alignment horizontal="center"/>
    </xf>
    <xf numFmtId="0" fontId="27" fillId="0" borderId="19" xfId="0" applyFont="1" applyBorder="1" applyAlignment="1">
      <alignment horizontal="left" vertical="center" wrapText="1"/>
    </xf>
    <xf numFmtId="0" fontId="5" fillId="0" borderId="37" xfId="0" applyFont="1" applyFill="1" applyBorder="1" applyAlignment="1">
      <alignment horizontal="center"/>
    </xf>
    <xf numFmtId="0" fontId="5" fillId="0" borderId="20" xfId="0" applyFont="1" applyFill="1" applyBorder="1" applyAlignment="1">
      <alignment horizontal="center"/>
    </xf>
    <xf numFmtId="0" fontId="5" fillId="0" borderId="41" xfId="0" applyFont="1" applyFill="1" applyBorder="1" applyAlignment="1">
      <alignment horizontal="center"/>
    </xf>
    <xf numFmtId="0" fontId="32"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113" fillId="0" borderId="0" xfId="0" applyFont="1" applyBorder="1" applyAlignment="1">
      <alignment horizontal="center" vertical="center"/>
    </xf>
    <xf numFmtId="0" fontId="86" fillId="0" borderId="19" xfId="0" applyFont="1" applyFill="1" applyBorder="1" applyAlignment="1">
      <alignment horizontal="center" vertical="center" wrapText="1"/>
    </xf>
    <xf numFmtId="0" fontId="50" fillId="0" borderId="19" xfId="0" applyFont="1" applyFill="1" applyBorder="1" applyAlignment="1">
      <alignment horizontal="center" vertical="center" wrapText="1"/>
    </xf>
    <xf numFmtId="0" fontId="32" fillId="0" borderId="0" xfId="0" applyFont="1" applyBorder="1" applyAlignment="1" applyProtection="1">
      <alignment horizontal="center" vertical="center"/>
    </xf>
    <xf numFmtId="0" fontId="113" fillId="0" borderId="19" xfId="0" applyFont="1" applyBorder="1" applyAlignment="1" applyProtection="1">
      <alignment horizontal="center" vertical="center" wrapText="1"/>
    </xf>
    <xf numFmtId="0" fontId="32" fillId="0" borderId="41" xfId="0" applyFont="1" applyBorder="1" applyAlignment="1" applyProtection="1">
      <alignment horizontal="center" vertical="center" wrapText="1"/>
    </xf>
    <xf numFmtId="0" fontId="32" fillId="0" borderId="19" xfId="0" applyFont="1" applyBorder="1" applyAlignment="1" applyProtection="1">
      <alignment horizontal="center" vertical="center" wrapText="1"/>
    </xf>
    <xf numFmtId="0" fontId="32" fillId="0" borderId="37" xfId="0" applyFont="1" applyBorder="1" applyAlignment="1" applyProtection="1">
      <alignment horizontal="center" vertical="center" wrapText="1"/>
    </xf>
    <xf numFmtId="0" fontId="32" fillId="0" borderId="0" xfId="0" applyFont="1" applyFill="1" applyBorder="1" applyAlignment="1" applyProtection="1">
      <alignment horizontal="center"/>
    </xf>
    <xf numFmtId="0" fontId="32" fillId="0" borderId="21" xfId="0" applyFont="1" applyBorder="1" applyAlignment="1" applyProtection="1">
      <alignment horizontal="center" vertical="center" wrapText="1"/>
    </xf>
    <xf numFmtId="0" fontId="32" fillId="0" borderId="33" xfId="0" applyFont="1" applyBorder="1" applyAlignment="1" applyProtection="1">
      <alignment horizontal="center" vertical="center" wrapText="1"/>
    </xf>
    <xf numFmtId="0" fontId="27" fillId="0" borderId="37" xfId="0" applyFont="1" applyBorder="1" applyAlignment="1" applyProtection="1">
      <alignment horizontal="left" vertical="center" wrapText="1"/>
    </xf>
    <xf numFmtId="0" fontId="27" fillId="0" borderId="20" xfId="0" applyFont="1" applyBorder="1" applyAlignment="1" applyProtection="1">
      <alignment horizontal="left" vertical="center" wrapText="1"/>
    </xf>
    <xf numFmtId="0" fontId="27" fillId="0" borderId="41" xfId="0" applyFont="1" applyBorder="1" applyAlignment="1" applyProtection="1">
      <alignment horizontal="left" vertical="center" wrapText="1"/>
    </xf>
    <xf numFmtId="0" fontId="113" fillId="0" borderId="42" xfId="0" applyFont="1" applyFill="1" applyBorder="1" applyAlignment="1" applyProtection="1">
      <alignment horizontal="center"/>
    </xf>
    <xf numFmtId="0" fontId="113" fillId="0" borderId="0" xfId="0" applyFont="1" applyFill="1" applyBorder="1" applyAlignment="1" applyProtection="1">
      <alignment horizontal="center"/>
    </xf>
    <xf numFmtId="0" fontId="113" fillId="5" borderId="42" xfId="0" applyFont="1" applyFill="1" applyBorder="1" applyAlignment="1" applyProtection="1">
      <alignment horizontal="center"/>
    </xf>
    <xf numFmtId="172" fontId="32" fillId="0" borderId="0" xfId="0" applyNumberFormat="1" applyFont="1" applyBorder="1" applyAlignment="1">
      <alignment horizontal="center"/>
    </xf>
    <xf numFmtId="0" fontId="27" fillId="0" borderId="0" xfId="0" applyFont="1" applyBorder="1" applyAlignment="1">
      <alignment horizontal="left"/>
    </xf>
    <xf numFmtId="0" fontId="32" fillId="0" borderId="33" xfId="0" applyFont="1" applyBorder="1" applyAlignment="1">
      <alignment horizontal="center" vertical="center" wrapText="1"/>
    </xf>
    <xf numFmtId="0" fontId="32" fillId="0" borderId="33" xfId="0" applyFont="1" applyBorder="1" applyAlignment="1">
      <alignment horizontal="center" vertical="center"/>
    </xf>
    <xf numFmtId="0" fontId="27" fillId="0" borderId="37" xfId="0" applyFont="1" applyBorder="1" applyAlignment="1" applyProtection="1">
      <alignment vertical="center" wrapText="1"/>
    </xf>
    <xf numFmtId="0" fontId="27" fillId="0" borderId="20" xfId="0" applyFont="1" applyBorder="1" applyAlignment="1" applyProtection="1">
      <alignment vertical="center" wrapText="1"/>
    </xf>
    <xf numFmtId="0" fontId="27" fillId="0" borderId="41" xfId="0" applyFont="1" applyBorder="1" applyAlignment="1" applyProtection="1">
      <alignment vertical="center" wrapText="1"/>
    </xf>
    <xf numFmtId="0" fontId="27" fillId="0" borderId="45" xfId="0" applyFont="1" applyBorder="1" applyAlignment="1">
      <alignment horizontal="left" vertical="center" wrapText="1"/>
    </xf>
    <xf numFmtId="0" fontId="27" fillId="0" borderId="0" xfId="0" applyFont="1" applyBorder="1" applyAlignment="1">
      <alignment horizontal="left" vertical="center" wrapText="1"/>
    </xf>
    <xf numFmtId="0" fontId="27" fillId="0" borderId="46" xfId="0" applyFont="1" applyBorder="1" applyAlignment="1">
      <alignment horizontal="left" vertical="center" wrapText="1"/>
    </xf>
    <xf numFmtId="0" fontId="27" fillId="0" borderId="38" xfId="0" applyFont="1" applyBorder="1" applyAlignment="1">
      <alignment horizontal="left" vertical="center" wrapText="1"/>
    </xf>
    <xf numFmtId="0" fontId="27" fillId="0" borderId="42" xfId="0" applyFont="1" applyBorder="1" applyAlignment="1">
      <alignment horizontal="left" vertical="center" wrapText="1"/>
    </xf>
    <xf numFmtId="0" fontId="27" fillId="0" borderId="44" xfId="0" applyFont="1" applyBorder="1" applyAlignment="1">
      <alignment horizontal="left" vertical="center" wrapText="1"/>
    </xf>
    <xf numFmtId="0" fontId="28" fillId="0" borderId="0" xfId="0" applyFont="1" applyAlignment="1">
      <alignment wrapText="1"/>
    </xf>
    <xf numFmtId="0" fontId="91" fillId="0" borderId="0" xfId="0" applyFont="1" applyAlignment="1">
      <alignment wrapText="1"/>
    </xf>
    <xf numFmtId="0" fontId="113" fillId="5" borderId="0" xfId="0" applyFont="1" applyFill="1" applyBorder="1" applyAlignment="1" applyProtection="1">
      <alignment horizontal="center"/>
    </xf>
    <xf numFmtId="0" fontId="32" fillId="0" borderId="19" xfId="0" applyFont="1" applyBorder="1" applyAlignment="1">
      <alignment horizontal="center" vertical="center" wrapText="1"/>
    </xf>
    <xf numFmtId="0" fontId="113" fillId="0" borderId="19" xfId="0" applyFont="1" applyBorder="1" applyAlignment="1">
      <alignment horizontal="center" vertical="center"/>
    </xf>
    <xf numFmtId="0" fontId="27" fillId="0" borderId="19" xfId="0" applyFont="1" applyBorder="1" applyAlignment="1">
      <alignment horizontal="left" wrapText="1"/>
    </xf>
    <xf numFmtId="0" fontId="32" fillId="0" borderId="0" xfId="0" applyFont="1" applyAlignment="1">
      <alignment horizontal="center"/>
    </xf>
    <xf numFmtId="164" fontId="97" fillId="0" borderId="19" xfId="0" applyNumberFormat="1" applyFont="1" applyFill="1" applyBorder="1" applyAlignment="1">
      <alignment horizontal="center" vertical="center"/>
    </xf>
    <xf numFmtId="164" fontId="97" fillId="0" borderId="19" xfId="0" applyNumberFormat="1" applyFont="1" applyFill="1" applyBorder="1" applyAlignment="1">
      <alignment horizontal="center" vertical="center" wrapText="1"/>
    </xf>
    <xf numFmtId="0" fontId="32" fillId="0" borderId="0" xfId="0" applyFont="1" applyBorder="1" applyAlignment="1">
      <alignment horizontal="center" wrapText="1"/>
    </xf>
    <xf numFmtId="0" fontId="96" fillId="0" borderId="0" xfId="1153" applyNumberFormat="1" applyFont="1" applyFill="1" applyBorder="1" applyAlignment="1">
      <alignment horizontal="center"/>
    </xf>
    <xf numFmtId="172" fontId="96" fillId="0" borderId="0" xfId="0" applyNumberFormat="1" applyFont="1" applyBorder="1" applyAlignment="1">
      <alignment horizontal="center"/>
    </xf>
    <xf numFmtId="0" fontId="96" fillId="0" borderId="0" xfId="1153" applyNumberFormat="1" applyFont="1" applyFill="1" applyBorder="1" applyAlignment="1">
      <alignment horizontal="center" vertical="center" wrapText="1"/>
    </xf>
    <xf numFmtId="0" fontId="96" fillId="0" borderId="19" xfId="1153" applyNumberFormat="1" applyFont="1" applyFill="1" applyBorder="1" applyAlignment="1">
      <alignment horizontal="center"/>
    </xf>
    <xf numFmtId="0" fontId="96" fillId="0" borderId="19" xfId="1153" applyNumberFormat="1" applyFont="1" applyFill="1" applyBorder="1" applyAlignment="1">
      <alignment horizontal="center" vertical="center" wrapText="1"/>
    </xf>
    <xf numFmtId="0" fontId="27" fillId="0" borderId="0" xfId="0" applyFont="1" applyBorder="1" applyAlignment="1">
      <alignment horizontal="left" vertical="center"/>
    </xf>
    <xf numFmtId="0" fontId="27" fillId="0" borderId="19" xfId="0" applyFont="1" applyBorder="1" applyAlignment="1">
      <alignment horizontal="left" vertical="center"/>
    </xf>
    <xf numFmtId="0" fontId="146" fillId="0" borderId="0" xfId="0" applyFont="1" applyAlignment="1">
      <alignment horizontal="center" vertical="center"/>
    </xf>
    <xf numFmtId="49" fontId="32" fillId="0" borderId="19" xfId="0" applyNumberFormat="1" applyFont="1" applyFill="1" applyBorder="1" applyAlignment="1">
      <alignment horizontal="center" vertical="center" wrapText="1"/>
    </xf>
    <xf numFmtId="49" fontId="32" fillId="0" borderId="19" xfId="0" applyNumberFormat="1" applyFont="1" applyBorder="1" applyAlignment="1">
      <alignment horizontal="center" vertical="center" wrapText="1"/>
    </xf>
    <xf numFmtId="49" fontId="32" fillId="0" borderId="19" xfId="0" applyNumberFormat="1" applyFont="1" applyFill="1" applyBorder="1" applyAlignment="1">
      <alignment horizontal="center" vertical="center"/>
    </xf>
    <xf numFmtId="0" fontId="27" fillId="0" borderId="19" xfId="0" applyFont="1" applyBorder="1" applyAlignment="1">
      <alignment horizontal="left" vertical="top" wrapText="1"/>
    </xf>
    <xf numFmtId="192" fontId="100" fillId="0" borderId="19" xfId="0" applyNumberFormat="1" applyFont="1" applyFill="1" applyBorder="1" applyAlignment="1">
      <alignment horizontal="left" vertical="center" wrapText="1"/>
    </xf>
    <xf numFmtId="192" fontId="100" fillId="0" borderId="37" xfId="0" applyNumberFormat="1" applyFont="1" applyFill="1" applyBorder="1" applyAlignment="1">
      <alignment horizontal="left" vertical="center" wrapText="1"/>
    </xf>
    <xf numFmtId="192" fontId="100" fillId="0" borderId="41" xfId="0" applyNumberFormat="1" applyFont="1" applyFill="1" applyBorder="1" applyAlignment="1">
      <alignment horizontal="left" vertical="center" wrapText="1"/>
    </xf>
    <xf numFmtId="0" fontId="96" fillId="0" borderId="0" xfId="0" applyFont="1" applyBorder="1" applyAlignment="1">
      <alignment horizontal="center"/>
    </xf>
    <xf numFmtId="49" fontId="32" fillId="0" borderId="0" xfId="0" applyNumberFormat="1" applyFont="1" applyBorder="1" applyAlignment="1">
      <alignment horizontal="center"/>
    </xf>
    <xf numFmtId="49" fontId="96" fillId="0" borderId="0" xfId="0" applyNumberFormat="1" applyFont="1" applyBorder="1" applyAlignment="1">
      <alignment horizontal="center"/>
    </xf>
    <xf numFmtId="0" fontId="116" fillId="0" borderId="42" xfId="0" applyFont="1" applyFill="1" applyBorder="1" applyAlignment="1">
      <alignment horizontal="center" vertical="top" wrapText="1"/>
    </xf>
    <xf numFmtId="0" fontId="140" fillId="0" borderId="19" xfId="0" applyFont="1" applyFill="1" applyBorder="1" applyAlignment="1">
      <alignment horizontal="center" vertical="center" wrapText="1"/>
    </xf>
    <xf numFmtId="0" fontId="97" fillId="0" borderId="0" xfId="0" applyFont="1" applyBorder="1" applyAlignment="1">
      <alignment horizontal="center" vertical="center"/>
    </xf>
    <xf numFmtId="0" fontId="116" fillId="0" borderId="19" xfId="0" applyFont="1" applyFill="1" applyBorder="1" applyAlignment="1">
      <alignment horizontal="center" vertical="center" wrapText="1"/>
    </xf>
    <xf numFmtId="0" fontId="5" fillId="0" borderId="0" xfId="0" applyFont="1" applyBorder="1" applyAlignment="1">
      <alignment horizontal="left" wrapText="1"/>
    </xf>
    <xf numFmtId="0" fontId="101" fillId="0" borderId="0" xfId="0" applyFont="1" applyBorder="1" applyAlignment="1">
      <alignment horizontal="left" wrapText="1"/>
    </xf>
    <xf numFmtId="0" fontId="141" fillId="0" borderId="0" xfId="0" applyFont="1" applyBorder="1" applyAlignment="1">
      <alignment horizontal="left" wrapText="1"/>
    </xf>
    <xf numFmtId="0" fontId="50" fillId="0" borderId="37" xfId="0" applyFont="1" applyFill="1" applyBorder="1" applyAlignment="1">
      <alignment horizontal="left" vertical="top" wrapText="1"/>
    </xf>
    <xf numFmtId="0" fontId="50" fillId="0" borderId="20" xfId="0" applyFont="1" applyFill="1" applyBorder="1" applyAlignment="1">
      <alignment horizontal="left" vertical="top" wrapText="1"/>
    </xf>
    <xf numFmtId="0" fontId="50" fillId="0" borderId="41" xfId="0" applyFont="1" applyFill="1" applyBorder="1" applyAlignment="1">
      <alignment horizontal="left" vertical="top" wrapText="1"/>
    </xf>
    <xf numFmtId="0" fontId="141" fillId="0" borderId="19" xfId="0" applyFont="1" applyBorder="1" applyAlignment="1">
      <alignment horizontal="left" wrapText="1"/>
    </xf>
    <xf numFmtId="0" fontId="140" fillId="0" borderId="21" xfId="0" applyFont="1" applyFill="1" applyBorder="1" applyAlignment="1">
      <alignment horizontal="center" vertical="center" wrapText="1"/>
    </xf>
    <xf numFmtId="0" fontId="140" fillId="0" borderId="43" xfId="0" applyFont="1" applyFill="1" applyBorder="1" applyAlignment="1">
      <alignment horizontal="center" vertical="center" wrapText="1"/>
    </xf>
    <xf numFmtId="0" fontId="140" fillId="0" borderId="33" xfId="0" applyFont="1" applyFill="1" applyBorder="1" applyAlignment="1">
      <alignment horizontal="center" vertical="center" wrapText="1"/>
    </xf>
    <xf numFmtId="0" fontId="116" fillId="0" borderId="19" xfId="0" applyFont="1" applyFill="1" applyBorder="1" applyAlignment="1">
      <alignment horizontal="center" vertical="top" wrapText="1"/>
    </xf>
    <xf numFmtId="192" fontId="100" fillId="58" borderId="19" xfId="0" applyNumberFormat="1" applyFont="1" applyFill="1" applyBorder="1" applyAlignment="1">
      <alignment horizontal="left" vertical="center" wrapText="1"/>
    </xf>
    <xf numFmtId="192" fontId="100" fillId="58" borderId="37" xfId="0" applyNumberFormat="1" applyFont="1" applyFill="1" applyBorder="1" applyAlignment="1">
      <alignment horizontal="left" vertical="center" wrapText="1"/>
    </xf>
    <xf numFmtId="192" fontId="100" fillId="58" borderId="41" xfId="0" applyNumberFormat="1" applyFont="1" applyFill="1" applyBorder="1" applyAlignment="1">
      <alignment horizontal="left" vertical="center" wrapText="1"/>
    </xf>
    <xf numFmtId="0" fontId="116" fillId="0" borderId="37" xfId="0" applyFont="1" applyFill="1" applyBorder="1" applyAlignment="1">
      <alignment horizontal="center" vertical="center" wrapText="1"/>
    </xf>
    <xf numFmtId="0" fontId="116" fillId="0" borderId="20" xfId="0" applyFont="1" applyFill="1" applyBorder="1" applyAlignment="1">
      <alignment horizontal="center" vertical="center" wrapText="1"/>
    </xf>
    <xf numFmtId="0" fontId="116" fillId="0" borderId="41" xfId="0" applyFont="1" applyFill="1" applyBorder="1" applyAlignment="1">
      <alignment horizontal="center" vertical="center" wrapText="1"/>
    </xf>
    <xf numFmtId="0" fontId="33" fillId="0" borderId="42" xfId="0" applyFont="1" applyBorder="1" applyAlignment="1">
      <alignment horizontal="center"/>
    </xf>
    <xf numFmtId="0" fontId="33" fillId="0" borderId="0" xfId="0" applyFont="1" applyBorder="1" applyAlignment="1">
      <alignment horizontal="center"/>
    </xf>
    <xf numFmtId="0" fontId="202" fillId="0" borderId="0" xfId="0" applyFont="1" applyBorder="1" applyAlignment="1">
      <alignment horizontal="left" wrapText="1"/>
    </xf>
    <xf numFmtId="0" fontId="177" fillId="0" borderId="37" xfId="0" applyFont="1" applyBorder="1" applyAlignment="1">
      <alignment horizontal="center" vertical="center"/>
    </xf>
    <xf numFmtId="0" fontId="177" fillId="0" borderId="41" xfId="0" applyFont="1" applyBorder="1" applyAlignment="1">
      <alignment horizontal="center" vertical="center"/>
    </xf>
    <xf numFmtId="0" fontId="29" fillId="0" borderId="21" xfId="0" applyFont="1" applyBorder="1" applyAlignment="1">
      <alignment horizontal="center" vertical="center"/>
    </xf>
    <xf numFmtId="0" fontId="29" fillId="0" borderId="43" xfId="0" applyFont="1" applyBorder="1" applyAlignment="1">
      <alignment horizontal="center" vertical="center"/>
    </xf>
    <xf numFmtId="0" fontId="29" fillId="0" borderId="33" xfId="0" applyFont="1" applyBorder="1" applyAlignment="1">
      <alignment horizontal="center" vertical="center"/>
    </xf>
    <xf numFmtId="0" fontId="29" fillId="0" borderId="19" xfId="0" applyFont="1" applyBorder="1" applyAlignment="1">
      <alignment horizontal="center" vertical="center"/>
    </xf>
    <xf numFmtId="0" fontId="177" fillId="0" borderId="20" xfId="0" applyFont="1" applyBorder="1" applyAlignment="1">
      <alignment horizontal="center" vertical="center"/>
    </xf>
    <xf numFmtId="0" fontId="177" fillId="0" borderId="37" xfId="0" applyFont="1" applyBorder="1" applyAlignment="1">
      <alignment horizontal="center" vertical="center" wrapText="1"/>
    </xf>
    <xf numFmtId="0" fontId="177" fillId="0" borderId="41" xfId="0" applyFont="1" applyBorder="1" applyAlignment="1">
      <alignment horizontal="center" vertical="center" wrapText="1"/>
    </xf>
    <xf numFmtId="0" fontId="187" fillId="0" borderId="42" xfId="0" applyFont="1" applyFill="1" applyBorder="1" applyAlignment="1">
      <alignment horizontal="center"/>
    </xf>
    <xf numFmtId="0" fontId="29" fillId="0" borderId="21" xfId="0" applyFont="1" applyBorder="1" applyAlignment="1">
      <alignment horizontal="center" vertical="center" wrapText="1"/>
    </xf>
    <xf numFmtId="0" fontId="29" fillId="0" borderId="43" xfId="0" applyFont="1" applyBorder="1" applyAlignment="1">
      <alignment horizontal="center" vertical="center" wrapText="1"/>
    </xf>
    <xf numFmtId="0" fontId="29" fillId="0" borderId="33" xfId="0" applyFont="1" applyBorder="1" applyAlignment="1">
      <alignment horizontal="center" vertical="center" wrapText="1"/>
    </xf>
    <xf numFmtId="0" fontId="190" fillId="0" borderId="19" xfId="0" applyFont="1" applyBorder="1" applyAlignment="1">
      <alignment horizontal="center" vertical="center"/>
    </xf>
    <xf numFmtId="0" fontId="177" fillId="0" borderId="19" xfId="0" applyFont="1" applyBorder="1" applyAlignment="1">
      <alignment horizontal="center" vertical="center"/>
    </xf>
    <xf numFmtId="0" fontId="113" fillId="0" borderId="42" xfId="0" applyFont="1" applyBorder="1" applyAlignment="1">
      <alignment horizontal="center"/>
    </xf>
    <xf numFmtId="183" fontId="27" fillId="0" borderId="0" xfId="0" applyNumberFormat="1" applyFont="1" applyFill="1" applyAlignment="1">
      <alignment horizontal="left" wrapText="1"/>
    </xf>
    <xf numFmtId="0" fontId="27" fillId="0" borderId="37" xfId="0" applyFont="1" applyBorder="1" applyAlignment="1">
      <alignment horizontal="left" vertical="center" wrapText="1"/>
    </xf>
    <xf numFmtId="0" fontId="27" fillId="0" borderId="20" xfId="0" applyFont="1" applyBorder="1" applyAlignment="1">
      <alignment horizontal="left" vertical="center" wrapText="1"/>
    </xf>
    <xf numFmtId="0" fontId="27" fillId="0" borderId="41" xfId="0" applyFont="1" applyBorder="1" applyAlignment="1">
      <alignment horizontal="left" vertical="center" wrapText="1"/>
    </xf>
    <xf numFmtId="181" fontId="97" fillId="0" borderId="21" xfId="1152" applyNumberFormat="1" applyFont="1" applyFill="1" applyBorder="1" applyAlignment="1">
      <alignment horizontal="center" vertical="center"/>
    </xf>
    <xf numFmtId="181" fontId="97" fillId="0" borderId="33" xfId="1152" applyNumberFormat="1" applyFont="1" applyFill="1" applyBorder="1" applyAlignment="1">
      <alignment horizontal="center" vertical="center"/>
    </xf>
    <xf numFmtId="180" fontId="97" fillId="0" borderId="37" xfId="1152" applyNumberFormat="1" applyFont="1" applyBorder="1" applyAlignment="1">
      <alignment horizontal="center" vertical="center" wrapText="1"/>
    </xf>
    <xf numFmtId="180" fontId="97" fillId="0" borderId="20" xfId="1152" applyNumberFormat="1" applyFont="1" applyBorder="1" applyAlignment="1">
      <alignment horizontal="center" vertical="center" wrapText="1"/>
    </xf>
    <xf numFmtId="180" fontId="97" fillId="0" borderId="41" xfId="1152" applyNumberFormat="1" applyFont="1" applyBorder="1" applyAlignment="1">
      <alignment horizontal="center" vertical="center" wrapText="1"/>
    </xf>
    <xf numFmtId="0" fontId="5" fillId="0" borderId="0" xfId="1225" applyFont="1" applyAlignment="1">
      <alignment vertical="top" wrapText="1"/>
    </xf>
    <xf numFmtId="0" fontId="94" fillId="0" borderId="0" xfId="1225" applyFont="1" applyAlignment="1">
      <alignment vertical="top" wrapText="1"/>
    </xf>
    <xf numFmtId="0" fontId="50" fillId="0" borderId="0" xfId="1225" applyFont="1" applyAlignment="1">
      <alignment vertical="top" wrapText="1"/>
    </xf>
    <xf numFmtId="0" fontId="5" fillId="0" borderId="0" xfId="1225" applyFont="1" applyAlignment="1">
      <alignment horizontal="left" vertical="center"/>
    </xf>
    <xf numFmtId="0" fontId="5" fillId="0" borderId="0" xfId="1225" applyFont="1" applyFill="1" applyAlignment="1">
      <alignment vertical="top" wrapText="1"/>
    </xf>
    <xf numFmtId="0" fontId="94" fillId="0" borderId="0" xfId="1225" applyFont="1" applyFill="1" applyAlignment="1">
      <alignment vertical="top"/>
    </xf>
    <xf numFmtId="0" fontId="94" fillId="0" borderId="0" xfId="1225" applyFont="1" applyAlignment="1">
      <alignment vertical="top"/>
    </xf>
    <xf numFmtId="0" fontId="27" fillId="0" borderId="0" xfId="0" applyFont="1" applyAlignment="1">
      <alignment horizontal="center"/>
    </xf>
    <xf numFmtId="0" fontId="58" fillId="0" borderId="0" xfId="1232" applyFont="1" applyFill="1" applyAlignment="1" applyProtection="1">
      <alignment horizontal="right" vertical="top" wrapText="1" readingOrder="1"/>
      <protection locked="0"/>
    </xf>
    <xf numFmtId="0" fontId="5" fillId="0" borderId="0" xfId="1232" applyFont="1" applyFill="1" applyAlignment="1">
      <alignment wrapText="1"/>
    </xf>
    <xf numFmtId="0" fontId="27" fillId="0" borderId="36" xfId="0" applyFont="1" applyBorder="1" applyAlignment="1">
      <alignment horizontal="left" vertical="top" wrapText="1"/>
    </xf>
    <xf numFmtId="0" fontId="27" fillId="0" borderId="0" xfId="0" applyFont="1" applyBorder="1" applyAlignment="1">
      <alignment horizontal="left" vertical="top" wrapText="1"/>
    </xf>
    <xf numFmtId="0" fontId="58" fillId="0" borderId="0" xfId="0" applyFont="1" applyAlignment="1" applyProtection="1">
      <alignment horizontal="right" vertical="top" wrapText="1" readingOrder="1"/>
      <protection locked="0"/>
    </xf>
    <xf numFmtId="0" fontId="0" fillId="0" borderId="0" xfId="0" applyAlignment="1">
      <alignment wrapText="1"/>
    </xf>
    <xf numFmtId="0" fontId="27" fillId="0" borderId="0" xfId="0" applyFont="1" applyAlignment="1">
      <alignment horizontal="left" vertical="center" wrapText="1"/>
    </xf>
    <xf numFmtId="0" fontId="50" fillId="58" borderId="37" xfId="0" applyFont="1" applyFill="1" applyBorder="1" applyAlignment="1">
      <alignment horizontal="left" vertical="center" wrapText="1"/>
    </xf>
    <xf numFmtId="0" fontId="50" fillId="58" borderId="20" xfId="0" applyFont="1" applyFill="1" applyBorder="1" applyAlignment="1">
      <alignment horizontal="left" vertical="center" wrapText="1"/>
    </xf>
    <xf numFmtId="0" fontId="50" fillId="58" borderId="41" xfId="0" applyFont="1" applyFill="1" applyBorder="1" applyAlignment="1">
      <alignment horizontal="left" vertical="center" wrapText="1"/>
    </xf>
    <xf numFmtId="0" fontId="27" fillId="0" borderId="0" xfId="0" applyFont="1" applyBorder="1" applyAlignment="1" applyProtection="1">
      <alignment vertical="center"/>
    </xf>
    <xf numFmtId="0" fontId="5" fillId="0" borderId="0" xfId="0" applyFont="1" applyAlignment="1">
      <alignment horizontal="left" vertical="center" wrapText="1"/>
    </xf>
    <xf numFmtId="0" fontId="27" fillId="0" borderId="19" xfId="0" applyFont="1" applyBorder="1" applyAlignment="1" applyProtection="1">
      <alignment wrapText="1"/>
    </xf>
    <xf numFmtId="0" fontId="5" fillId="0" borderId="19" xfId="0" applyFont="1" applyFill="1" applyBorder="1" applyAlignment="1">
      <alignment horizontal="center" vertical="center"/>
    </xf>
    <xf numFmtId="0" fontId="5" fillId="0" borderId="21" xfId="0" applyFont="1" applyFill="1" applyBorder="1" applyAlignment="1">
      <alignment horizontal="center" vertical="center"/>
    </xf>
    <xf numFmtId="0" fontId="27" fillId="0" borderId="19" xfId="0" applyFont="1" applyBorder="1" applyAlignment="1" applyProtection="1">
      <alignment vertical="center" wrapText="1"/>
    </xf>
    <xf numFmtId="0" fontId="5" fillId="0" borderId="43" xfId="0" applyFont="1" applyFill="1" applyBorder="1" applyAlignment="1">
      <alignment horizontal="center" vertical="center"/>
    </xf>
    <xf numFmtId="0" fontId="5" fillId="0" borderId="33" xfId="0" applyFont="1" applyFill="1" applyBorder="1" applyAlignment="1">
      <alignment horizontal="center" vertical="center"/>
    </xf>
    <xf numFmtId="0" fontId="64" fillId="0" borderId="0" xfId="0" applyFont="1" applyBorder="1" applyAlignment="1">
      <alignment horizontal="center" vertical="center"/>
    </xf>
    <xf numFmtId="0" fontId="5" fillId="0" borderId="0" xfId="0" applyFont="1" applyFill="1" applyBorder="1" applyAlignment="1">
      <alignment horizontal="center" vertical="center"/>
    </xf>
    <xf numFmtId="0" fontId="5" fillId="0" borderId="19" xfId="0" applyFont="1" applyFill="1" applyBorder="1" applyAlignment="1">
      <alignment horizontal="center" vertical="center" wrapText="1"/>
    </xf>
    <xf numFmtId="0" fontId="0" fillId="0" borderId="19" xfId="0" applyBorder="1" applyAlignment="1">
      <alignment horizontal="center"/>
    </xf>
    <xf numFmtId="3" fontId="5" fillId="0" borderId="19" xfId="0" applyNumberFormat="1" applyFont="1" applyFill="1" applyBorder="1" applyAlignment="1">
      <alignment horizontal="center" vertical="center" wrapText="1"/>
    </xf>
    <xf numFmtId="0" fontId="63" fillId="0" borderId="0" xfId="0" applyFont="1" applyBorder="1" applyAlignment="1">
      <alignment horizontal="left" vertical="center" wrapText="1"/>
    </xf>
    <xf numFmtId="0" fontId="104" fillId="0" borderId="0" xfId="0" applyFont="1" applyBorder="1" applyAlignment="1">
      <alignment horizontal="left" vertical="center" wrapText="1"/>
    </xf>
    <xf numFmtId="0" fontId="27" fillId="0" borderId="0" xfId="0" applyFont="1" applyBorder="1" applyAlignment="1">
      <alignment horizontal="center" vertical="center" wrapText="1"/>
    </xf>
    <xf numFmtId="0" fontId="104" fillId="0" borderId="0" xfId="0" applyFont="1" applyBorder="1" applyAlignment="1">
      <alignment horizontal="left" vertical="center"/>
    </xf>
    <xf numFmtId="0" fontId="63" fillId="0" borderId="0" xfId="0" applyFont="1" applyFill="1" applyBorder="1" applyAlignment="1">
      <alignment horizontal="left" vertical="center" wrapText="1"/>
    </xf>
    <xf numFmtId="0" fontId="104" fillId="0" borderId="0" xfId="0" applyFont="1" applyFill="1" applyBorder="1" applyAlignment="1">
      <alignment horizontal="left" vertical="center" wrapText="1"/>
    </xf>
    <xf numFmtId="0" fontId="27" fillId="0" borderId="36" xfId="0" applyFont="1" applyBorder="1" applyAlignment="1" applyProtection="1">
      <alignment horizontal="left" vertical="center" wrapText="1"/>
    </xf>
    <xf numFmtId="0" fontId="32" fillId="0" borderId="0" xfId="0" applyFont="1" applyFill="1" applyBorder="1" applyAlignment="1" applyProtection="1">
      <alignment horizontal="center" vertical="center"/>
    </xf>
    <xf numFmtId="0" fontId="32" fillId="0" borderId="42" xfId="0" applyFont="1" applyFill="1" applyBorder="1" applyAlignment="1" applyProtection="1">
      <alignment horizontal="center"/>
    </xf>
    <xf numFmtId="0" fontId="32" fillId="0" borderId="19" xfId="0" applyFont="1" applyFill="1" applyBorder="1" applyAlignment="1">
      <alignment horizontal="center" vertical="center" wrapText="1"/>
    </xf>
    <xf numFmtId="0" fontId="32" fillId="0" borderId="19" xfId="0" applyFont="1" applyFill="1" applyBorder="1" applyAlignment="1">
      <alignment horizontal="center" vertical="center"/>
    </xf>
    <xf numFmtId="0" fontId="27" fillId="0" borderId="0" xfId="0" applyFont="1" applyFill="1" applyBorder="1" applyAlignment="1">
      <alignment horizontal="left" vertical="center" wrapText="1"/>
    </xf>
    <xf numFmtId="0" fontId="27" fillId="0" borderId="19" xfId="0" applyFont="1" applyFill="1" applyBorder="1" applyAlignment="1">
      <alignment horizontal="left" vertical="center" wrapText="1"/>
    </xf>
    <xf numFmtId="172" fontId="32" fillId="0" borderId="0" xfId="0" applyNumberFormat="1" applyFont="1" applyFill="1" applyBorder="1" applyAlignment="1">
      <alignment horizontal="center"/>
    </xf>
    <xf numFmtId="172" fontId="32" fillId="0" borderId="0" xfId="0" applyNumberFormat="1" applyFont="1" applyBorder="1" applyAlignment="1">
      <alignment horizontal="center" vertical="center"/>
    </xf>
    <xf numFmtId="0" fontId="198" fillId="0" borderId="0" xfId="0" applyFont="1" applyFill="1" applyBorder="1" applyAlignment="1">
      <alignment horizontal="left" vertical="center" wrapText="1"/>
    </xf>
    <xf numFmtId="172" fontId="32" fillId="0" borderId="0" xfId="0" applyNumberFormat="1" applyFont="1" applyFill="1" applyBorder="1" applyAlignment="1">
      <alignment horizontal="center" vertical="center"/>
    </xf>
    <xf numFmtId="0" fontId="32" fillId="0" borderId="19" xfId="0" applyFont="1" applyBorder="1" applyAlignment="1">
      <alignment horizontal="left" vertical="center"/>
    </xf>
    <xf numFmtId="49" fontId="32" fillId="0" borderId="19" xfId="0" applyNumberFormat="1" applyFont="1" applyBorder="1" applyAlignment="1">
      <alignment horizontal="center" vertical="center"/>
    </xf>
    <xf numFmtId="0" fontId="5" fillId="0" borderId="0" xfId="1225" applyFont="1" applyAlignment="1">
      <alignment horizontal="left" vertical="center" wrapText="1"/>
    </xf>
    <xf numFmtId="0" fontId="94" fillId="0" borderId="0" xfId="1225" applyFont="1" applyAlignment="1">
      <alignment vertical="center"/>
    </xf>
    <xf numFmtId="0" fontId="94" fillId="0" borderId="0" xfId="1225" applyFont="1" applyAlignment="1">
      <alignment horizontal="left" vertical="top" wrapText="1"/>
    </xf>
    <xf numFmtId="0" fontId="94" fillId="0" borderId="0" xfId="1225" applyFont="1" applyAlignment="1">
      <alignment horizontal="left" vertical="top"/>
    </xf>
    <xf numFmtId="0" fontId="5" fillId="0" borderId="0" xfId="1225" applyFont="1" applyAlignment="1">
      <alignment horizontal="left" vertical="top" wrapText="1"/>
    </xf>
    <xf numFmtId="0" fontId="50" fillId="0" borderId="0" xfId="1225" applyFont="1" applyAlignment="1">
      <alignment vertical="center" wrapText="1"/>
    </xf>
    <xf numFmtId="0" fontId="94" fillId="0" borderId="0" xfId="1225" applyFont="1" applyAlignment="1">
      <alignment vertical="center" wrapText="1"/>
    </xf>
    <xf numFmtId="0" fontId="5" fillId="0" borderId="0" xfId="1225" applyFont="1" applyFill="1" applyAlignment="1">
      <alignment horizontal="left" vertical="center" wrapText="1"/>
    </xf>
    <xf numFmtId="0" fontId="96" fillId="0" borderId="0" xfId="0" applyFont="1" applyAlignment="1">
      <alignment horizontal="center" vertical="center"/>
    </xf>
    <xf numFmtId="0" fontId="5" fillId="0" borderId="0" xfId="1225" applyFont="1" applyFill="1" applyAlignment="1">
      <alignment horizontal="left" vertical="top" wrapText="1"/>
    </xf>
    <xf numFmtId="0" fontId="70" fillId="0" borderId="0" xfId="1238" applyFont="1" applyAlignment="1" applyProtection="1">
      <alignment horizontal="center" vertical="top" wrapText="1" readingOrder="1"/>
      <protection locked="0"/>
    </xf>
    <xf numFmtId="0" fontId="5" fillId="0" borderId="0" xfId="1238" applyAlignment="1">
      <alignment wrapText="1"/>
    </xf>
    <xf numFmtId="0" fontId="71" fillId="0" borderId="29" xfId="1238" applyFont="1" applyBorder="1" applyAlignment="1" applyProtection="1">
      <alignment horizontal="left" vertical="center" wrapText="1" readingOrder="1"/>
      <protection locked="0"/>
    </xf>
    <xf numFmtId="0" fontId="5" fillId="0" borderId="29" xfId="1238" applyBorder="1" applyAlignment="1">
      <alignment wrapText="1"/>
    </xf>
    <xf numFmtId="0" fontId="58" fillId="0" borderId="29" xfId="1238" applyFont="1" applyBorder="1" applyAlignment="1" applyProtection="1">
      <alignment horizontal="right" vertical="top" wrapText="1" readingOrder="1"/>
      <protection locked="0"/>
    </xf>
    <xf numFmtId="0" fontId="5" fillId="0" borderId="29" xfId="1238" applyBorder="1" applyAlignment="1">
      <alignment vertical="top" wrapText="1"/>
    </xf>
    <xf numFmtId="0" fontId="70" fillId="0" borderId="0" xfId="1238" applyFont="1" applyAlignment="1" applyProtection="1">
      <alignment horizontal="right" vertical="top" wrapText="1" readingOrder="1"/>
      <protection locked="0"/>
    </xf>
    <xf numFmtId="0" fontId="73" fillId="0" borderId="47" xfId="1238" applyFont="1" applyBorder="1" applyAlignment="1" applyProtection="1">
      <alignment horizontal="center" wrapText="1" readingOrder="2"/>
      <protection locked="0"/>
    </xf>
    <xf numFmtId="0" fontId="5" fillId="0" borderId="47" xfId="1238" applyBorder="1" applyAlignment="1">
      <alignment wrapText="1"/>
    </xf>
    <xf numFmtId="0" fontId="58" fillId="0" borderId="0" xfId="1238" applyFont="1" applyAlignment="1" applyProtection="1">
      <alignment horizontal="left" vertical="top" wrapText="1" readingOrder="1"/>
      <protection locked="0"/>
    </xf>
    <xf numFmtId="0" fontId="58" fillId="0" borderId="0" xfId="1238" applyFont="1" applyAlignment="1" applyProtection="1">
      <alignment horizontal="right" vertical="top" wrapText="1" readingOrder="1"/>
      <protection locked="0"/>
    </xf>
    <xf numFmtId="0" fontId="73" fillId="0" borderId="31" xfId="1238" applyFont="1" applyBorder="1" applyAlignment="1" applyProtection="1">
      <alignment horizontal="right" vertical="top" wrapText="1" readingOrder="1"/>
      <protection locked="0"/>
    </xf>
    <xf numFmtId="0" fontId="5" fillId="0" borderId="31" xfId="1238" applyBorder="1" applyAlignment="1">
      <alignment vertical="top" wrapText="1"/>
    </xf>
    <xf numFmtId="0" fontId="58" fillId="0" borderId="0" xfId="1238" applyFont="1" applyBorder="1" applyAlignment="1" applyProtection="1">
      <alignment horizontal="right" vertical="top" wrapText="1" readingOrder="1"/>
      <protection locked="0"/>
    </xf>
    <xf numFmtId="0" fontId="5" fillId="0" borderId="0" xfId="1238" applyBorder="1" applyAlignment="1">
      <alignment wrapText="1"/>
    </xf>
    <xf numFmtId="0" fontId="27" fillId="0" borderId="19" xfId="0" applyFont="1" applyBorder="1" applyAlignment="1">
      <alignment vertical="center" wrapText="1"/>
    </xf>
    <xf numFmtId="0" fontId="5" fillId="0" borderId="0" xfId="1238" applyBorder="1" applyAlignment="1">
      <alignment vertical="top" wrapText="1"/>
    </xf>
    <xf numFmtId="0" fontId="73" fillId="0" borderId="0" xfId="1238" applyFont="1" applyBorder="1" applyAlignment="1" applyProtection="1">
      <alignment horizontal="right" wrapText="1" readingOrder="1"/>
      <protection locked="0"/>
    </xf>
    <xf numFmtId="0" fontId="27" fillId="58" borderId="19" xfId="0" applyFont="1" applyFill="1" applyBorder="1" applyAlignment="1">
      <alignment horizontal="left"/>
    </xf>
    <xf numFmtId="0" fontId="50" fillId="0" borderId="19" xfId="0" applyFont="1" applyBorder="1" applyAlignment="1">
      <alignment horizontal="left" vertical="center" wrapText="1"/>
    </xf>
    <xf numFmtId="0" fontId="27" fillId="0" borderId="19" xfId="0" applyFont="1" applyBorder="1" applyAlignment="1" applyProtection="1">
      <alignment horizontal="left" vertical="center"/>
    </xf>
    <xf numFmtId="0" fontId="27" fillId="0" borderId="19" xfId="1882" applyFont="1" applyBorder="1" applyAlignment="1" applyProtection="1">
      <alignment horizontal="left" vertical="center" wrapText="1"/>
    </xf>
    <xf numFmtId="0" fontId="5" fillId="0" borderId="19" xfId="0" applyFont="1" applyBorder="1" applyAlignment="1">
      <alignment horizontal="center" vertical="center" wrapText="1"/>
    </xf>
    <xf numFmtId="0" fontId="5" fillId="0" borderId="19" xfId="0" applyFont="1" applyFill="1" applyBorder="1" applyAlignment="1">
      <alignment vertical="center"/>
    </xf>
    <xf numFmtId="189" fontId="5" fillId="0" borderId="19" xfId="1152" applyNumberFormat="1" applyFont="1" applyFill="1" applyBorder="1" applyAlignment="1">
      <alignment horizontal="right" vertical="center" wrapText="1" indent="5"/>
    </xf>
    <xf numFmtId="0" fontId="5" fillId="0" borderId="19" xfId="0" applyFont="1" applyFill="1" applyBorder="1" applyAlignment="1">
      <alignment vertical="center" wrapText="1"/>
    </xf>
    <xf numFmtId="0" fontId="104" fillId="0" borderId="0" xfId="0" applyFont="1" applyBorder="1" applyAlignment="1">
      <alignment horizontal="left" wrapText="1"/>
    </xf>
    <xf numFmtId="0" fontId="63" fillId="0" borderId="37" xfId="0" applyFont="1" applyBorder="1" applyAlignment="1">
      <alignment horizontal="left" vertical="center"/>
    </xf>
    <xf numFmtId="0" fontId="104" fillId="0" borderId="20" xfId="0" applyFont="1" applyBorder="1" applyAlignment="1">
      <alignment horizontal="left" vertical="center"/>
    </xf>
    <xf numFmtId="0" fontId="104" fillId="0" borderId="41" xfId="0" applyFont="1" applyBorder="1" applyAlignment="1">
      <alignment horizontal="left" vertical="center"/>
    </xf>
    <xf numFmtId="0" fontId="32" fillId="5" borderId="0" xfId="0" applyFont="1" applyFill="1" applyBorder="1" applyAlignment="1" applyProtection="1">
      <alignment horizontal="center" vertical="top"/>
    </xf>
    <xf numFmtId="0" fontId="32" fillId="0" borderId="19" xfId="0" applyFont="1" applyFill="1" applyBorder="1" applyAlignment="1" applyProtection="1">
      <alignment horizontal="center" vertical="center" wrapText="1"/>
    </xf>
    <xf numFmtId="0" fontId="28" fillId="0" borderId="0" xfId="0" applyFont="1" applyFill="1" applyAlignment="1">
      <alignment wrapText="1"/>
    </xf>
    <xf numFmtId="0" fontId="91" fillId="0" borderId="0" xfId="0" applyFont="1" applyFill="1" applyAlignment="1">
      <alignment wrapText="1"/>
    </xf>
    <xf numFmtId="0" fontId="27" fillId="0" borderId="33" xfId="0" applyFont="1" applyBorder="1" applyAlignment="1">
      <alignment horizontal="left" vertical="center" wrapText="1"/>
    </xf>
    <xf numFmtId="0" fontId="32" fillId="0" borderId="0" xfId="0" applyFont="1" applyFill="1" applyBorder="1" applyAlignment="1">
      <alignment horizontal="center" wrapText="1"/>
    </xf>
    <xf numFmtId="2" fontId="27" fillId="0" borderId="19" xfId="0" applyNumberFormat="1" applyFont="1" applyBorder="1" applyAlignment="1">
      <alignment horizontal="left" vertical="top" wrapText="1"/>
    </xf>
    <xf numFmtId="14" fontId="27" fillId="0" borderId="19" xfId="0" applyNumberFormat="1" applyFont="1" applyBorder="1" applyAlignment="1">
      <alignment horizontal="left" vertical="center"/>
    </xf>
    <xf numFmtId="0" fontId="125" fillId="0" borderId="0" xfId="0" applyFont="1" applyFill="1" applyBorder="1" applyAlignment="1">
      <alignment horizontal="center"/>
    </xf>
    <xf numFmtId="0" fontId="64" fillId="0" borderId="0" xfId="0" applyFont="1" applyAlignment="1">
      <alignment horizontal="center" vertical="center" wrapText="1"/>
    </xf>
    <xf numFmtId="0" fontId="76" fillId="0" borderId="0" xfId="0" applyFont="1" applyAlignment="1">
      <alignment horizontal="center" vertical="center" wrapText="1"/>
    </xf>
    <xf numFmtId="0" fontId="76" fillId="0" borderId="0" xfId="0" applyFont="1" applyBorder="1" applyAlignment="1">
      <alignment horizontal="center" vertical="center" wrapText="1"/>
    </xf>
    <xf numFmtId="0" fontId="159" fillId="0" borderId="0" xfId="1136"/>
  </cellXfs>
  <cellStyles count="1987">
    <cellStyle name="20% - Énfasis1" xfId="1" builtinId="30" customBuiltin="1"/>
    <cellStyle name="20% - Énfasis1 2" xfId="2" xr:uid="{00000000-0005-0000-0000-000006000000}"/>
    <cellStyle name="20% - Énfasis1 2 2" xfId="3" xr:uid="{00000000-0005-0000-0000-000007000000}"/>
    <cellStyle name="20% - Énfasis1 2 2 2" xfId="4" xr:uid="{00000000-0005-0000-0000-000008000000}"/>
    <cellStyle name="20% - Énfasis1 2 2 2 2" xfId="5" xr:uid="{00000000-0005-0000-0000-000009000000}"/>
    <cellStyle name="20% - Énfasis1 2 3" xfId="6" xr:uid="{00000000-0005-0000-0000-00000A000000}"/>
    <cellStyle name="20% - Énfasis1 2 3 2" xfId="7" xr:uid="{00000000-0005-0000-0000-00000B000000}"/>
    <cellStyle name="20% - Énfasis1 3" xfId="8" xr:uid="{00000000-0005-0000-0000-00000C000000}"/>
    <cellStyle name="20% - Énfasis1 3 2" xfId="9" xr:uid="{00000000-0005-0000-0000-00000D000000}"/>
    <cellStyle name="20% - Énfasis1 3 2 2" xfId="10" xr:uid="{00000000-0005-0000-0000-00000E000000}"/>
    <cellStyle name="20% - Énfasis1 3 2 2 2" xfId="11" xr:uid="{00000000-0005-0000-0000-00000F000000}"/>
    <cellStyle name="20% - Énfasis1 3 3" xfId="12" xr:uid="{00000000-0005-0000-0000-000010000000}"/>
    <cellStyle name="20% - Énfasis1 3 3 2" xfId="13" xr:uid="{00000000-0005-0000-0000-000011000000}"/>
    <cellStyle name="20% - Énfasis1 4" xfId="14" xr:uid="{00000000-0005-0000-0000-000012000000}"/>
    <cellStyle name="20% - Énfasis1 4 2" xfId="15" xr:uid="{00000000-0005-0000-0000-000013000000}"/>
    <cellStyle name="20% - Énfasis1 4 2 2" xfId="16" xr:uid="{00000000-0005-0000-0000-000014000000}"/>
    <cellStyle name="20% - Énfasis1 4 2 2 2" xfId="17" xr:uid="{00000000-0005-0000-0000-000015000000}"/>
    <cellStyle name="20% - Énfasis1 4 3" xfId="18" xr:uid="{00000000-0005-0000-0000-000016000000}"/>
    <cellStyle name="20% - Énfasis1 4 3 2" xfId="19" xr:uid="{00000000-0005-0000-0000-000017000000}"/>
    <cellStyle name="20% - Énfasis1 4 4" xfId="20" xr:uid="{00000000-0005-0000-0000-000018000000}"/>
    <cellStyle name="20% - Énfasis1 5" xfId="21" xr:uid="{00000000-0005-0000-0000-000019000000}"/>
    <cellStyle name="20% - Énfasis1 5 2" xfId="22" xr:uid="{00000000-0005-0000-0000-00001A000000}"/>
    <cellStyle name="20% - Énfasis1 5 2 2" xfId="23" xr:uid="{00000000-0005-0000-0000-00001B000000}"/>
    <cellStyle name="20% - Énfasis2" xfId="24" builtinId="34" customBuiltin="1"/>
    <cellStyle name="20% - Énfasis2 2" xfId="25" xr:uid="{00000000-0005-0000-0000-00001C000000}"/>
    <cellStyle name="20% - Énfasis2 2 2" xfId="26" xr:uid="{00000000-0005-0000-0000-00001D000000}"/>
    <cellStyle name="20% - Énfasis2 2 2 2" xfId="27" xr:uid="{00000000-0005-0000-0000-00001E000000}"/>
    <cellStyle name="20% - Énfasis2 2 2 2 2" xfId="28" xr:uid="{00000000-0005-0000-0000-00001F000000}"/>
    <cellStyle name="20% - Énfasis2 2 3" xfId="29" xr:uid="{00000000-0005-0000-0000-000020000000}"/>
    <cellStyle name="20% - Énfasis2 2 3 2" xfId="30" xr:uid="{00000000-0005-0000-0000-000021000000}"/>
    <cellStyle name="20% - Énfasis2 3" xfId="31" xr:uid="{00000000-0005-0000-0000-000022000000}"/>
    <cellStyle name="20% - Énfasis2 3 2" xfId="32" xr:uid="{00000000-0005-0000-0000-000023000000}"/>
    <cellStyle name="20% - Énfasis2 3 2 2" xfId="33" xr:uid="{00000000-0005-0000-0000-000024000000}"/>
    <cellStyle name="20% - Énfasis2 3 2 2 2" xfId="34" xr:uid="{00000000-0005-0000-0000-000025000000}"/>
    <cellStyle name="20% - Énfasis2 3 3" xfId="35" xr:uid="{00000000-0005-0000-0000-000026000000}"/>
    <cellStyle name="20% - Énfasis2 3 3 2" xfId="36" xr:uid="{00000000-0005-0000-0000-000027000000}"/>
    <cellStyle name="20% - Énfasis2 4" xfId="37" xr:uid="{00000000-0005-0000-0000-000028000000}"/>
    <cellStyle name="20% - Énfasis2 4 2" xfId="38" xr:uid="{00000000-0005-0000-0000-000029000000}"/>
    <cellStyle name="20% - Énfasis2 4 2 2" xfId="39" xr:uid="{00000000-0005-0000-0000-00002A000000}"/>
    <cellStyle name="20% - Énfasis2 4 3" xfId="40" xr:uid="{00000000-0005-0000-0000-00002B000000}"/>
    <cellStyle name="20% - Énfasis3" xfId="41" builtinId="38" customBuiltin="1"/>
    <cellStyle name="20% - Énfasis3 2" xfId="42" xr:uid="{00000000-0005-0000-0000-00002C000000}"/>
    <cellStyle name="20% - Énfasis3 2 2" xfId="43" xr:uid="{00000000-0005-0000-0000-00002D000000}"/>
    <cellStyle name="20% - Énfasis3 2 2 2" xfId="44" xr:uid="{00000000-0005-0000-0000-00002E000000}"/>
    <cellStyle name="20% - Énfasis3 2 2 2 2" xfId="45" xr:uid="{00000000-0005-0000-0000-00002F000000}"/>
    <cellStyle name="20% - Énfasis3 2 3" xfId="46" xr:uid="{00000000-0005-0000-0000-000030000000}"/>
    <cellStyle name="20% - Énfasis3 2 3 2" xfId="47" xr:uid="{00000000-0005-0000-0000-000031000000}"/>
    <cellStyle name="20% - Énfasis3 3" xfId="48" xr:uid="{00000000-0005-0000-0000-000032000000}"/>
    <cellStyle name="20% - Énfasis3 3 2" xfId="49" xr:uid="{00000000-0005-0000-0000-000033000000}"/>
    <cellStyle name="20% - Énfasis3 3 2 2" xfId="50" xr:uid="{00000000-0005-0000-0000-000034000000}"/>
    <cellStyle name="20% - Énfasis3 3 2 2 2" xfId="51" xr:uid="{00000000-0005-0000-0000-000035000000}"/>
    <cellStyle name="20% - Énfasis3 3 3" xfId="52" xr:uid="{00000000-0005-0000-0000-000036000000}"/>
    <cellStyle name="20% - Énfasis3 3 3 2" xfId="53" xr:uid="{00000000-0005-0000-0000-000037000000}"/>
    <cellStyle name="20% - Énfasis3 4" xfId="54" xr:uid="{00000000-0005-0000-0000-000038000000}"/>
    <cellStyle name="20% - Énfasis3 4 2" xfId="55" xr:uid="{00000000-0005-0000-0000-000039000000}"/>
    <cellStyle name="20% - Énfasis3 4 2 2" xfId="56" xr:uid="{00000000-0005-0000-0000-00003A000000}"/>
    <cellStyle name="20% - Énfasis3 4 2 2 2" xfId="57" xr:uid="{00000000-0005-0000-0000-00003B000000}"/>
    <cellStyle name="20% - Énfasis3 4 3" xfId="58" xr:uid="{00000000-0005-0000-0000-00003C000000}"/>
    <cellStyle name="20% - Énfasis3 4 3 2" xfId="59" xr:uid="{00000000-0005-0000-0000-00003D000000}"/>
    <cellStyle name="20% - Énfasis3 4 4" xfId="60" xr:uid="{00000000-0005-0000-0000-00003E000000}"/>
    <cellStyle name="20% - Énfasis3 5" xfId="61" xr:uid="{00000000-0005-0000-0000-00003F000000}"/>
    <cellStyle name="20% - Énfasis3 5 2" xfId="62" xr:uid="{00000000-0005-0000-0000-000040000000}"/>
    <cellStyle name="20% - Énfasis3 5 2 2" xfId="63" xr:uid="{00000000-0005-0000-0000-000041000000}"/>
    <cellStyle name="20% - Énfasis4" xfId="64" builtinId="42" customBuiltin="1"/>
    <cellStyle name="20% - Énfasis4 2" xfId="65" xr:uid="{00000000-0005-0000-0000-000042000000}"/>
    <cellStyle name="20% - Énfasis4 2 2" xfId="66" xr:uid="{00000000-0005-0000-0000-000043000000}"/>
    <cellStyle name="20% - Énfasis4 2 2 2" xfId="67" xr:uid="{00000000-0005-0000-0000-000044000000}"/>
    <cellStyle name="20% - Énfasis4 2 2 2 2" xfId="68" xr:uid="{00000000-0005-0000-0000-000045000000}"/>
    <cellStyle name="20% - Énfasis4 2 3" xfId="69" xr:uid="{00000000-0005-0000-0000-000046000000}"/>
    <cellStyle name="20% - Énfasis4 2 3 2" xfId="70" xr:uid="{00000000-0005-0000-0000-000047000000}"/>
    <cellStyle name="20% - Énfasis4 3" xfId="71" xr:uid="{00000000-0005-0000-0000-000048000000}"/>
    <cellStyle name="20% - Énfasis4 3 2" xfId="72" xr:uid="{00000000-0005-0000-0000-000049000000}"/>
    <cellStyle name="20% - Énfasis4 3 2 2" xfId="73" xr:uid="{00000000-0005-0000-0000-00004A000000}"/>
    <cellStyle name="20% - Énfasis4 3 2 2 2" xfId="74" xr:uid="{00000000-0005-0000-0000-00004B000000}"/>
    <cellStyle name="20% - Énfasis4 3 3" xfId="75" xr:uid="{00000000-0005-0000-0000-00004C000000}"/>
    <cellStyle name="20% - Énfasis4 3 3 2" xfId="76" xr:uid="{00000000-0005-0000-0000-00004D000000}"/>
    <cellStyle name="20% - Énfasis4 4" xfId="77" xr:uid="{00000000-0005-0000-0000-00004E000000}"/>
    <cellStyle name="20% - Énfasis4 4 2" xfId="78" xr:uid="{00000000-0005-0000-0000-00004F000000}"/>
    <cellStyle name="20% - Énfasis4 4 2 2" xfId="79" xr:uid="{00000000-0005-0000-0000-000050000000}"/>
    <cellStyle name="20% - Énfasis4 4 2 2 2" xfId="80" xr:uid="{00000000-0005-0000-0000-000051000000}"/>
    <cellStyle name="20% - Énfasis4 4 3" xfId="81" xr:uid="{00000000-0005-0000-0000-000052000000}"/>
    <cellStyle name="20% - Énfasis4 4 3 2" xfId="82" xr:uid="{00000000-0005-0000-0000-000053000000}"/>
    <cellStyle name="20% - Énfasis4 4 4" xfId="83" xr:uid="{00000000-0005-0000-0000-000054000000}"/>
    <cellStyle name="20% - Énfasis4 5" xfId="84" xr:uid="{00000000-0005-0000-0000-000055000000}"/>
    <cellStyle name="20% - Énfasis4 5 2" xfId="85" xr:uid="{00000000-0005-0000-0000-000056000000}"/>
    <cellStyle name="20% - Énfasis4 5 2 2" xfId="86" xr:uid="{00000000-0005-0000-0000-000057000000}"/>
    <cellStyle name="20% - Énfasis5" xfId="87" builtinId="46" customBuiltin="1"/>
    <cellStyle name="20% - Énfasis5 2" xfId="88" xr:uid="{00000000-0005-0000-0000-000058000000}"/>
    <cellStyle name="20% - Énfasis5 2 2" xfId="89" xr:uid="{00000000-0005-0000-0000-000059000000}"/>
    <cellStyle name="20% - Énfasis5 2 2 2" xfId="90" xr:uid="{00000000-0005-0000-0000-00005A000000}"/>
    <cellStyle name="20% - Énfasis5 2 2 2 2" xfId="91" xr:uid="{00000000-0005-0000-0000-00005B000000}"/>
    <cellStyle name="20% - Énfasis5 2 3" xfId="92" xr:uid="{00000000-0005-0000-0000-00005C000000}"/>
    <cellStyle name="20% - Énfasis5 2 3 2" xfId="93" xr:uid="{00000000-0005-0000-0000-00005D000000}"/>
    <cellStyle name="20% - Énfasis5 3" xfId="94" xr:uid="{00000000-0005-0000-0000-00005E000000}"/>
    <cellStyle name="20% - Énfasis5 3 2" xfId="95" xr:uid="{00000000-0005-0000-0000-00005F000000}"/>
    <cellStyle name="20% - Énfasis5 3 2 2" xfId="96" xr:uid="{00000000-0005-0000-0000-000060000000}"/>
    <cellStyle name="20% - Énfasis5 3 2 2 2" xfId="97" xr:uid="{00000000-0005-0000-0000-000061000000}"/>
    <cellStyle name="20% - Énfasis5 3 3" xfId="98" xr:uid="{00000000-0005-0000-0000-000062000000}"/>
    <cellStyle name="20% - Énfasis5 3 3 2" xfId="99" xr:uid="{00000000-0005-0000-0000-000063000000}"/>
    <cellStyle name="20% - Énfasis5 4" xfId="100" xr:uid="{00000000-0005-0000-0000-000064000000}"/>
    <cellStyle name="20% - Énfasis5 4 2" xfId="101" xr:uid="{00000000-0005-0000-0000-000065000000}"/>
    <cellStyle name="20% - Énfasis5 4 2 2" xfId="102" xr:uid="{00000000-0005-0000-0000-000066000000}"/>
    <cellStyle name="20% - Énfasis5 4 3" xfId="103" xr:uid="{00000000-0005-0000-0000-000067000000}"/>
    <cellStyle name="20% - Énfasis6" xfId="104" builtinId="50" customBuiltin="1"/>
    <cellStyle name="20% - Énfasis6 2" xfId="105" xr:uid="{00000000-0005-0000-0000-000068000000}"/>
    <cellStyle name="20% - Énfasis6 2 2" xfId="106" xr:uid="{00000000-0005-0000-0000-000069000000}"/>
    <cellStyle name="20% - Énfasis6 2 2 2" xfId="107" xr:uid="{00000000-0005-0000-0000-00006A000000}"/>
    <cellStyle name="20% - Énfasis6 2 2 2 2" xfId="108" xr:uid="{00000000-0005-0000-0000-00006B000000}"/>
    <cellStyle name="20% - Énfasis6 2 3" xfId="109" xr:uid="{00000000-0005-0000-0000-00006C000000}"/>
    <cellStyle name="20% - Énfasis6 2 3 2" xfId="110" xr:uid="{00000000-0005-0000-0000-00006D000000}"/>
    <cellStyle name="20% - Énfasis6 3" xfId="111" xr:uid="{00000000-0005-0000-0000-00006E000000}"/>
    <cellStyle name="20% - Énfasis6 3 2" xfId="112" xr:uid="{00000000-0005-0000-0000-00006F000000}"/>
    <cellStyle name="20% - Énfasis6 3 2 2" xfId="113" xr:uid="{00000000-0005-0000-0000-000070000000}"/>
    <cellStyle name="20% - Énfasis6 3 2 2 2" xfId="114" xr:uid="{00000000-0005-0000-0000-000071000000}"/>
    <cellStyle name="20% - Énfasis6 3 3" xfId="115" xr:uid="{00000000-0005-0000-0000-000072000000}"/>
    <cellStyle name="20% - Énfasis6 3 3 2" xfId="116" xr:uid="{00000000-0005-0000-0000-000073000000}"/>
    <cellStyle name="20% - Énfasis6 4" xfId="117" xr:uid="{00000000-0005-0000-0000-000074000000}"/>
    <cellStyle name="20% - Énfasis6 4 2" xfId="118" xr:uid="{00000000-0005-0000-0000-000075000000}"/>
    <cellStyle name="20% - Énfasis6 4 2 2" xfId="119" xr:uid="{00000000-0005-0000-0000-000076000000}"/>
    <cellStyle name="20% - Énfasis6 4 3" xfId="120" xr:uid="{00000000-0005-0000-0000-000077000000}"/>
    <cellStyle name="40% - Énfasis1" xfId="121" builtinId="31" customBuiltin="1"/>
    <cellStyle name="40% - Énfasis1 2" xfId="122" xr:uid="{00000000-0005-0000-0000-00007E000000}"/>
    <cellStyle name="40% - Énfasis1 2 2" xfId="123" xr:uid="{00000000-0005-0000-0000-00007F000000}"/>
    <cellStyle name="40% - Énfasis1 2 2 2" xfId="124" xr:uid="{00000000-0005-0000-0000-000080000000}"/>
    <cellStyle name="40% - Énfasis1 2 2 2 2" xfId="125" xr:uid="{00000000-0005-0000-0000-000081000000}"/>
    <cellStyle name="40% - Énfasis1 2 3" xfId="126" xr:uid="{00000000-0005-0000-0000-000082000000}"/>
    <cellStyle name="40% - Énfasis1 2 3 2" xfId="127" xr:uid="{00000000-0005-0000-0000-000083000000}"/>
    <cellStyle name="40% - Énfasis1 3" xfId="128" xr:uid="{00000000-0005-0000-0000-000084000000}"/>
    <cellStyle name="40% - Énfasis1 3 2" xfId="129" xr:uid="{00000000-0005-0000-0000-000085000000}"/>
    <cellStyle name="40% - Énfasis1 3 2 2" xfId="130" xr:uid="{00000000-0005-0000-0000-000086000000}"/>
    <cellStyle name="40% - Énfasis1 3 2 2 2" xfId="131" xr:uid="{00000000-0005-0000-0000-000087000000}"/>
    <cellStyle name="40% - Énfasis1 3 3" xfId="132" xr:uid="{00000000-0005-0000-0000-000088000000}"/>
    <cellStyle name="40% - Énfasis1 3 3 2" xfId="133" xr:uid="{00000000-0005-0000-0000-000089000000}"/>
    <cellStyle name="40% - Énfasis1 4" xfId="134" xr:uid="{00000000-0005-0000-0000-00008A000000}"/>
    <cellStyle name="40% - Énfasis1 4 2" xfId="135" xr:uid="{00000000-0005-0000-0000-00008B000000}"/>
    <cellStyle name="40% - Énfasis1 4 2 2" xfId="136" xr:uid="{00000000-0005-0000-0000-00008C000000}"/>
    <cellStyle name="40% - Énfasis1 4 3" xfId="137" xr:uid="{00000000-0005-0000-0000-00008D000000}"/>
    <cellStyle name="40% - Énfasis2" xfId="138" builtinId="35" customBuiltin="1"/>
    <cellStyle name="40% - Énfasis2 2" xfId="139" xr:uid="{00000000-0005-0000-0000-00008E000000}"/>
    <cellStyle name="40% - Énfasis2 2 2" xfId="140" xr:uid="{00000000-0005-0000-0000-00008F000000}"/>
    <cellStyle name="40% - Énfasis2 2 2 2" xfId="141" xr:uid="{00000000-0005-0000-0000-000090000000}"/>
    <cellStyle name="40% - Énfasis2 2 2 2 2" xfId="142" xr:uid="{00000000-0005-0000-0000-000091000000}"/>
    <cellStyle name="40% - Énfasis2 2 3" xfId="143" xr:uid="{00000000-0005-0000-0000-000092000000}"/>
    <cellStyle name="40% - Énfasis2 2 3 2" xfId="144" xr:uid="{00000000-0005-0000-0000-000093000000}"/>
    <cellStyle name="40% - Énfasis2 3" xfId="145" xr:uid="{00000000-0005-0000-0000-000094000000}"/>
    <cellStyle name="40% - Énfasis2 3 2" xfId="146" xr:uid="{00000000-0005-0000-0000-000095000000}"/>
    <cellStyle name="40% - Énfasis2 3 2 2" xfId="147" xr:uid="{00000000-0005-0000-0000-000096000000}"/>
    <cellStyle name="40% - Énfasis2 3 2 2 2" xfId="148" xr:uid="{00000000-0005-0000-0000-000097000000}"/>
    <cellStyle name="40% - Énfasis2 3 3" xfId="149" xr:uid="{00000000-0005-0000-0000-000098000000}"/>
    <cellStyle name="40% - Énfasis2 3 3 2" xfId="150" xr:uid="{00000000-0005-0000-0000-000099000000}"/>
    <cellStyle name="40% - Énfasis2 4" xfId="151" xr:uid="{00000000-0005-0000-0000-00009A000000}"/>
    <cellStyle name="40% - Énfasis2 4 2" xfId="152" xr:uid="{00000000-0005-0000-0000-00009B000000}"/>
    <cellStyle name="40% - Énfasis2 4 2 2" xfId="153" xr:uid="{00000000-0005-0000-0000-00009C000000}"/>
    <cellStyle name="40% - Énfasis2 4 3" xfId="154" xr:uid="{00000000-0005-0000-0000-00009D000000}"/>
    <cellStyle name="40% - Énfasis3" xfId="155" builtinId="39" customBuiltin="1"/>
    <cellStyle name="40% - Énfasis3 2" xfId="156" xr:uid="{00000000-0005-0000-0000-00009E000000}"/>
    <cellStyle name="40% - Énfasis3 2 2" xfId="157" xr:uid="{00000000-0005-0000-0000-00009F000000}"/>
    <cellStyle name="40% - Énfasis3 2 2 2" xfId="158" xr:uid="{00000000-0005-0000-0000-0000A0000000}"/>
    <cellStyle name="40% - Énfasis3 2 2 2 2" xfId="159" xr:uid="{00000000-0005-0000-0000-0000A1000000}"/>
    <cellStyle name="40% - Énfasis3 2 3" xfId="160" xr:uid="{00000000-0005-0000-0000-0000A2000000}"/>
    <cellStyle name="40% - Énfasis3 2 3 2" xfId="161" xr:uid="{00000000-0005-0000-0000-0000A3000000}"/>
    <cellStyle name="40% - Énfasis3 3" xfId="162" xr:uid="{00000000-0005-0000-0000-0000A4000000}"/>
    <cellStyle name="40% - Énfasis3 3 2" xfId="163" xr:uid="{00000000-0005-0000-0000-0000A5000000}"/>
    <cellStyle name="40% - Énfasis3 3 2 2" xfId="164" xr:uid="{00000000-0005-0000-0000-0000A6000000}"/>
    <cellStyle name="40% - Énfasis3 3 2 2 2" xfId="165" xr:uid="{00000000-0005-0000-0000-0000A7000000}"/>
    <cellStyle name="40% - Énfasis3 3 3" xfId="166" xr:uid="{00000000-0005-0000-0000-0000A8000000}"/>
    <cellStyle name="40% - Énfasis3 3 3 2" xfId="167" xr:uid="{00000000-0005-0000-0000-0000A9000000}"/>
    <cellStyle name="40% - Énfasis3 4" xfId="168" xr:uid="{00000000-0005-0000-0000-0000AA000000}"/>
    <cellStyle name="40% - Énfasis3 4 2" xfId="169" xr:uid="{00000000-0005-0000-0000-0000AB000000}"/>
    <cellStyle name="40% - Énfasis3 4 2 2" xfId="170" xr:uid="{00000000-0005-0000-0000-0000AC000000}"/>
    <cellStyle name="40% - Énfasis3 4 3" xfId="171" xr:uid="{00000000-0005-0000-0000-0000AD000000}"/>
    <cellStyle name="40% - Énfasis4" xfId="172" builtinId="43" customBuiltin="1"/>
    <cellStyle name="40% - Énfasis4 2" xfId="173" xr:uid="{00000000-0005-0000-0000-0000AE000000}"/>
    <cellStyle name="40% - Énfasis4 2 2" xfId="174" xr:uid="{00000000-0005-0000-0000-0000AF000000}"/>
    <cellStyle name="40% - Énfasis4 2 2 2" xfId="175" xr:uid="{00000000-0005-0000-0000-0000B0000000}"/>
    <cellStyle name="40% - Énfasis4 2 2 2 2" xfId="176" xr:uid="{00000000-0005-0000-0000-0000B1000000}"/>
    <cellStyle name="40% - Énfasis4 2 3" xfId="177" xr:uid="{00000000-0005-0000-0000-0000B2000000}"/>
    <cellStyle name="40% - Énfasis4 2 3 2" xfId="178" xr:uid="{00000000-0005-0000-0000-0000B3000000}"/>
    <cellStyle name="40% - Énfasis4 3" xfId="179" xr:uid="{00000000-0005-0000-0000-0000B4000000}"/>
    <cellStyle name="40% - Énfasis4 3 2" xfId="180" xr:uid="{00000000-0005-0000-0000-0000B5000000}"/>
    <cellStyle name="40% - Énfasis4 3 2 2" xfId="181" xr:uid="{00000000-0005-0000-0000-0000B6000000}"/>
    <cellStyle name="40% - Énfasis4 3 2 2 2" xfId="182" xr:uid="{00000000-0005-0000-0000-0000B7000000}"/>
    <cellStyle name="40% - Énfasis4 3 3" xfId="183" xr:uid="{00000000-0005-0000-0000-0000B8000000}"/>
    <cellStyle name="40% - Énfasis4 3 3 2" xfId="184" xr:uid="{00000000-0005-0000-0000-0000B9000000}"/>
    <cellStyle name="40% - Énfasis4 4" xfId="185" xr:uid="{00000000-0005-0000-0000-0000BA000000}"/>
    <cellStyle name="40% - Énfasis4 4 2" xfId="186" xr:uid="{00000000-0005-0000-0000-0000BB000000}"/>
    <cellStyle name="40% - Énfasis4 4 2 2" xfId="187" xr:uid="{00000000-0005-0000-0000-0000BC000000}"/>
    <cellStyle name="40% - Énfasis4 4 3" xfId="188" xr:uid="{00000000-0005-0000-0000-0000BD000000}"/>
    <cellStyle name="40% - Énfasis5" xfId="189" builtinId="47" customBuiltin="1"/>
    <cellStyle name="40% - Énfasis5 2" xfId="190" xr:uid="{00000000-0005-0000-0000-0000BE000000}"/>
    <cellStyle name="40% - Énfasis5 2 2" xfId="191" xr:uid="{00000000-0005-0000-0000-0000BF000000}"/>
    <cellStyle name="40% - Énfasis5 2 2 2" xfId="192" xr:uid="{00000000-0005-0000-0000-0000C0000000}"/>
    <cellStyle name="40% - Énfasis5 2 2 2 2" xfId="193" xr:uid="{00000000-0005-0000-0000-0000C1000000}"/>
    <cellStyle name="40% - Énfasis5 2 3" xfId="194" xr:uid="{00000000-0005-0000-0000-0000C2000000}"/>
    <cellStyle name="40% - Énfasis5 2 3 2" xfId="195" xr:uid="{00000000-0005-0000-0000-0000C3000000}"/>
    <cellStyle name="40% - Énfasis5 3" xfId="196" xr:uid="{00000000-0005-0000-0000-0000C4000000}"/>
    <cellStyle name="40% - Énfasis5 3 2" xfId="197" xr:uid="{00000000-0005-0000-0000-0000C5000000}"/>
    <cellStyle name="40% - Énfasis5 3 2 2" xfId="198" xr:uid="{00000000-0005-0000-0000-0000C6000000}"/>
    <cellStyle name="40% - Énfasis5 3 2 2 2" xfId="199" xr:uid="{00000000-0005-0000-0000-0000C7000000}"/>
    <cellStyle name="40% - Énfasis5 3 3" xfId="200" xr:uid="{00000000-0005-0000-0000-0000C8000000}"/>
    <cellStyle name="40% - Énfasis5 3 3 2" xfId="201" xr:uid="{00000000-0005-0000-0000-0000C9000000}"/>
    <cellStyle name="40% - Énfasis5 4" xfId="202" xr:uid="{00000000-0005-0000-0000-0000CA000000}"/>
    <cellStyle name="40% - Énfasis5 4 2" xfId="203" xr:uid="{00000000-0005-0000-0000-0000CB000000}"/>
    <cellStyle name="40% - Énfasis5 4 2 2" xfId="204" xr:uid="{00000000-0005-0000-0000-0000CC000000}"/>
    <cellStyle name="40% - Énfasis5 4 3" xfId="205" xr:uid="{00000000-0005-0000-0000-0000CD000000}"/>
    <cellStyle name="40% - Énfasis6" xfId="206" builtinId="51" customBuiltin="1"/>
    <cellStyle name="40% - Énfasis6 2" xfId="207" xr:uid="{00000000-0005-0000-0000-0000CE000000}"/>
    <cellStyle name="40% - Énfasis6 2 2" xfId="208" xr:uid="{00000000-0005-0000-0000-0000CF000000}"/>
    <cellStyle name="40% - Énfasis6 2 2 2" xfId="209" xr:uid="{00000000-0005-0000-0000-0000D0000000}"/>
    <cellStyle name="40% - Énfasis6 2 2 2 2" xfId="210" xr:uid="{00000000-0005-0000-0000-0000D1000000}"/>
    <cellStyle name="40% - Énfasis6 2 3" xfId="211" xr:uid="{00000000-0005-0000-0000-0000D2000000}"/>
    <cellStyle name="40% - Énfasis6 2 3 2" xfId="212" xr:uid="{00000000-0005-0000-0000-0000D3000000}"/>
    <cellStyle name="40% - Énfasis6 3" xfId="213" xr:uid="{00000000-0005-0000-0000-0000D4000000}"/>
    <cellStyle name="40% - Énfasis6 3 2" xfId="214" xr:uid="{00000000-0005-0000-0000-0000D5000000}"/>
    <cellStyle name="40% - Énfasis6 3 2 2" xfId="215" xr:uid="{00000000-0005-0000-0000-0000D6000000}"/>
    <cellStyle name="40% - Énfasis6 3 2 2 2" xfId="216" xr:uid="{00000000-0005-0000-0000-0000D7000000}"/>
    <cellStyle name="40% - Énfasis6 3 3" xfId="217" xr:uid="{00000000-0005-0000-0000-0000D8000000}"/>
    <cellStyle name="40% - Énfasis6 3 3 2" xfId="218" xr:uid="{00000000-0005-0000-0000-0000D9000000}"/>
    <cellStyle name="40% - Énfasis6 4" xfId="219" xr:uid="{00000000-0005-0000-0000-0000DA000000}"/>
    <cellStyle name="40% - Énfasis6 4 2" xfId="220" xr:uid="{00000000-0005-0000-0000-0000DB000000}"/>
    <cellStyle name="40% - Énfasis6 4 2 2" xfId="221" xr:uid="{00000000-0005-0000-0000-0000DC000000}"/>
    <cellStyle name="40% - Énfasis6 4 3" xfId="222" xr:uid="{00000000-0005-0000-0000-0000DD000000}"/>
    <cellStyle name="60% - Énfasis1" xfId="223" builtinId="32" customBuiltin="1"/>
    <cellStyle name="60% - Énfasis1 2" xfId="224" xr:uid="{00000000-0005-0000-0000-0000E4000000}"/>
    <cellStyle name="60% - Énfasis1 2 2" xfId="225" xr:uid="{00000000-0005-0000-0000-0000E5000000}"/>
    <cellStyle name="60% - Énfasis1 3" xfId="226" xr:uid="{00000000-0005-0000-0000-0000E6000000}"/>
    <cellStyle name="60% - Énfasis1 3 2" xfId="227" xr:uid="{00000000-0005-0000-0000-0000E7000000}"/>
    <cellStyle name="60% - Énfasis1 4" xfId="228" xr:uid="{00000000-0005-0000-0000-0000E8000000}"/>
    <cellStyle name="60% - Énfasis2" xfId="229" builtinId="36" customBuiltin="1"/>
    <cellStyle name="60% - Énfasis2 2" xfId="230" xr:uid="{00000000-0005-0000-0000-0000E9000000}"/>
    <cellStyle name="60% - Énfasis2 2 2" xfId="231" xr:uid="{00000000-0005-0000-0000-0000EA000000}"/>
    <cellStyle name="60% - Énfasis2 3" xfId="232" xr:uid="{00000000-0005-0000-0000-0000EB000000}"/>
    <cellStyle name="60% - Énfasis2 3 2" xfId="233" xr:uid="{00000000-0005-0000-0000-0000EC000000}"/>
    <cellStyle name="60% - Énfasis2 4" xfId="234" xr:uid="{00000000-0005-0000-0000-0000ED000000}"/>
    <cellStyle name="60% - Énfasis3" xfId="235" builtinId="40" customBuiltin="1"/>
    <cellStyle name="60% - Énfasis3 2" xfId="236" xr:uid="{00000000-0005-0000-0000-0000EE000000}"/>
    <cellStyle name="60% - Énfasis3 2 2" xfId="237" xr:uid="{00000000-0005-0000-0000-0000EF000000}"/>
    <cellStyle name="60% - Énfasis3 3" xfId="238" xr:uid="{00000000-0005-0000-0000-0000F0000000}"/>
    <cellStyle name="60% - Énfasis3 3 2" xfId="239" xr:uid="{00000000-0005-0000-0000-0000F1000000}"/>
    <cellStyle name="60% - Énfasis3 4" xfId="240" xr:uid="{00000000-0005-0000-0000-0000F2000000}"/>
    <cellStyle name="60% - Énfasis4" xfId="241" builtinId="44" customBuiltin="1"/>
    <cellStyle name="60% - Énfasis4 2" xfId="242" xr:uid="{00000000-0005-0000-0000-0000F3000000}"/>
    <cellStyle name="60% - Énfasis4 2 2" xfId="243" xr:uid="{00000000-0005-0000-0000-0000F4000000}"/>
    <cellStyle name="60% - Énfasis4 3" xfId="244" xr:uid="{00000000-0005-0000-0000-0000F5000000}"/>
    <cellStyle name="60% - Énfasis4 3 2" xfId="245" xr:uid="{00000000-0005-0000-0000-0000F6000000}"/>
    <cellStyle name="60% - Énfasis4 4" xfId="246" xr:uid="{00000000-0005-0000-0000-0000F7000000}"/>
    <cellStyle name="60% - Énfasis5" xfId="247" builtinId="48" customBuiltin="1"/>
    <cellStyle name="60% - Énfasis5 2" xfId="248" xr:uid="{00000000-0005-0000-0000-0000F8000000}"/>
    <cellStyle name="60% - Énfasis5 2 2" xfId="249" xr:uid="{00000000-0005-0000-0000-0000F9000000}"/>
    <cellStyle name="60% - Énfasis5 3" xfId="250" xr:uid="{00000000-0005-0000-0000-0000FA000000}"/>
    <cellStyle name="60% - Énfasis5 3 2" xfId="251" xr:uid="{00000000-0005-0000-0000-0000FB000000}"/>
    <cellStyle name="60% - Énfasis5 4" xfId="252" xr:uid="{00000000-0005-0000-0000-0000FC000000}"/>
    <cellStyle name="60% - Énfasis6" xfId="253" builtinId="52" customBuiltin="1"/>
    <cellStyle name="60% - Énfasis6 2" xfId="254" xr:uid="{00000000-0005-0000-0000-0000FD000000}"/>
    <cellStyle name="60% - Énfasis6 2 2" xfId="255" xr:uid="{00000000-0005-0000-0000-0000FE000000}"/>
    <cellStyle name="60% - Énfasis6 3" xfId="256" xr:uid="{00000000-0005-0000-0000-0000FF000000}"/>
    <cellStyle name="60% - Énfasis6 3 2" xfId="257" xr:uid="{00000000-0005-0000-0000-000000010000}"/>
    <cellStyle name="60% - Énfasis6 4" xfId="258" xr:uid="{00000000-0005-0000-0000-000001010000}"/>
    <cellStyle name="Buena 2" xfId="259" xr:uid="{00000000-0005-0000-0000-00000A010000}"/>
    <cellStyle name="Buena 2 2" xfId="260" xr:uid="{00000000-0005-0000-0000-00000B010000}"/>
    <cellStyle name="Buena 3" xfId="261" xr:uid="{00000000-0005-0000-0000-00000C010000}"/>
    <cellStyle name="Buena 3 2" xfId="262" xr:uid="{00000000-0005-0000-0000-00000D010000}"/>
    <cellStyle name="Buena 4" xfId="263" xr:uid="{00000000-0005-0000-0000-00000E010000}"/>
    <cellStyle name="Bueno" xfId="264" builtinId="26" customBuiltin="1"/>
    <cellStyle name="Cálculo" xfId="265" builtinId="22" customBuiltin="1"/>
    <cellStyle name="Cálculo 2" xfId="266" xr:uid="{00000000-0005-0000-0000-00000F010000}"/>
    <cellStyle name="Cálculo 2 2" xfId="267" xr:uid="{00000000-0005-0000-0000-000010010000}"/>
    <cellStyle name="Cálculo 2 2 2" xfId="268" xr:uid="{00000000-0005-0000-0000-000011010000}"/>
    <cellStyle name="Cálculo 3" xfId="269" xr:uid="{00000000-0005-0000-0000-000012010000}"/>
    <cellStyle name="Cálculo 3 2" xfId="270" xr:uid="{00000000-0005-0000-0000-000013010000}"/>
    <cellStyle name="Cálculo 3 2 2" xfId="271" xr:uid="{00000000-0005-0000-0000-000014010000}"/>
    <cellStyle name="Cálculo 4" xfId="272" xr:uid="{00000000-0005-0000-0000-000015010000}"/>
    <cellStyle name="Cálculo 4 2" xfId="273" xr:uid="{00000000-0005-0000-0000-000016010000}"/>
    <cellStyle name="Cálculo 4 2 2" xfId="274" xr:uid="{00000000-0005-0000-0000-000017010000}"/>
    <cellStyle name="Cálculo 4 3" xfId="275" xr:uid="{00000000-0005-0000-0000-000018010000}"/>
    <cellStyle name="Celda de comprobación" xfId="276" builtinId="23" customBuiltin="1"/>
    <cellStyle name="Celda de comprobación 2" xfId="277" xr:uid="{00000000-0005-0000-0000-000019010000}"/>
    <cellStyle name="Celda de comprobación 2 2" xfId="278" xr:uid="{00000000-0005-0000-0000-00001A010000}"/>
    <cellStyle name="Celda de comprobación 2 2 2" xfId="279" xr:uid="{00000000-0005-0000-0000-00001B010000}"/>
    <cellStyle name="Celda de comprobación 2 2 3" xfId="280" xr:uid="{00000000-0005-0000-0000-00001C010000}"/>
    <cellStyle name="Celda de comprobación 3" xfId="281" xr:uid="{00000000-0005-0000-0000-00001D010000}"/>
    <cellStyle name="Celda de comprobación 3 2" xfId="282" xr:uid="{00000000-0005-0000-0000-00001E010000}"/>
    <cellStyle name="Celda de comprobación 3 2 2" xfId="283" xr:uid="{00000000-0005-0000-0000-00001F010000}"/>
    <cellStyle name="Celda de comprobación 3 2 3" xfId="284" xr:uid="{00000000-0005-0000-0000-000020010000}"/>
    <cellStyle name="Celda de comprobación 4" xfId="285" xr:uid="{00000000-0005-0000-0000-000021010000}"/>
    <cellStyle name="Celda vinculada" xfId="286" builtinId="24" customBuiltin="1"/>
    <cellStyle name="Celda vinculada 2" xfId="287" xr:uid="{00000000-0005-0000-0000-000022010000}"/>
    <cellStyle name="Celda vinculada 2 2" xfId="288" xr:uid="{00000000-0005-0000-0000-000023010000}"/>
    <cellStyle name="Celda vinculada 3" xfId="289" xr:uid="{00000000-0005-0000-0000-000024010000}"/>
    <cellStyle name="Celda vinculada 3 2" xfId="290" xr:uid="{00000000-0005-0000-0000-000025010000}"/>
    <cellStyle name="Celda vinculada 4" xfId="291" xr:uid="{00000000-0005-0000-0000-000026010000}"/>
    <cellStyle name="Currency 2" xfId="292" xr:uid="{00000000-0005-0000-0000-000027010000}"/>
    <cellStyle name="Currency 2 10" xfId="293" xr:uid="{00000000-0005-0000-0000-000028010000}"/>
    <cellStyle name="Currency 2 10 2" xfId="294" xr:uid="{00000000-0005-0000-0000-000029010000}"/>
    <cellStyle name="Currency 2 11" xfId="295" xr:uid="{00000000-0005-0000-0000-00002A010000}"/>
    <cellStyle name="Currency 2 11 2" xfId="296" xr:uid="{00000000-0005-0000-0000-00002B010000}"/>
    <cellStyle name="Currency 2 12" xfId="297" xr:uid="{00000000-0005-0000-0000-00002C010000}"/>
    <cellStyle name="Currency 2 12 2" xfId="298" xr:uid="{00000000-0005-0000-0000-00002D010000}"/>
    <cellStyle name="Currency 2 13" xfId="299" xr:uid="{00000000-0005-0000-0000-00002E010000}"/>
    <cellStyle name="Currency 2 2" xfId="300" xr:uid="{00000000-0005-0000-0000-00002F010000}"/>
    <cellStyle name="Currency 2 2 10" xfId="301" xr:uid="{00000000-0005-0000-0000-000030010000}"/>
    <cellStyle name="Currency 2 2 10 2" xfId="302" xr:uid="{00000000-0005-0000-0000-000031010000}"/>
    <cellStyle name="Currency 2 2 11" xfId="303" xr:uid="{00000000-0005-0000-0000-000032010000}"/>
    <cellStyle name="Currency 2 2 11 2" xfId="304" xr:uid="{00000000-0005-0000-0000-000033010000}"/>
    <cellStyle name="Currency 2 2 12" xfId="305" xr:uid="{00000000-0005-0000-0000-000034010000}"/>
    <cellStyle name="Currency 2 2 2" xfId="306" xr:uid="{00000000-0005-0000-0000-000035010000}"/>
    <cellStyle name="Currency 2 2 2 10" xfId="307" xr:uid="{00000000-0005-0000-0000-000036010000}"/>
    <cellStyle name="Currency 2 2 2 2" xfId="308" xr:uid="{00000000-0005-0000-0000-000037010000}"/>
    <cellStyle name="Currency 2 2 2 2 2" xfId="309" xr:uid="{00000000-0005-0000-0000-000038010000}"/>
    <cellStyle name="Currency 2 2 2 2 2 2" xfId="310" xr:uid="{00000000-0005-0000-0000-000039010000}"/>
    <cellStyle name="Currency 2 2 2 2 2 2 2" xfId="311" xr:uid="{00000000-0005-0000-0000-00003A010000}"/>
    <cellStyle name="Currency 2 2 2 2 2 2 2 2" xfId="312" xr:uid="{00000000-0005-0000-0000-00003B010000}"/>
    <cellStyle name="Currency 2 2 2 2 2 2 2 2 2" xfId="313" xr:uid="{00000000-0005-0000-0000-00003C010000}"/>
    <cellStyle name="Currency 2 2 2 2 2 2 2 2 2 2" xfId="314" xr:uid="{00000000-0005-0000-0000-00003D010000}"/>
    <cellStyle name="Currency 2 2 2 2 2 2 2 2 3" xfId="315" xr:uid="{00000000-0005-0000-0000-00003E010000}"/>
    <cellStyle name="Currency 2 2 2 2 2 2 2 3" xfId="316" xr:uid="{00000000-0005-0000-0000-00003F010000}"/>
    <cellStyle name="Currency 2 2 2 2 2 2 2 3 2" xfId="317" xr:uid="{00000000-0005-0000-0000-000040010000}"/>
    <cellStyle name="Currency 2 2 2 2 2 2 2 4" xfId="318" xr:uid="{00000000-0005-0000-0000-000041010000}"/>
    <cellStyle name="Currency 2 2 2 2 2 2 3" xfId="319" xr:uid="{00000000-0005-0000-0000-000042010000}"/>
    <cellStyle name="Currency 2 2 2 2 2 2 3 2" xfId="320" xr:uid="{00000000-0005-0000-0000-000043010000}"/>
    <cellStyle name="Currency 2 2 2 2 2 2 3 2 2" xfId="321" xr:uid="{00000000-0005-0000-0000-000044010000}"/>
    <cellStyle name="Currency 2 2 2 2 2 2 3 3" xfId="322" xr:uid="{00000000-0005-0000-0000-000045010000}"/>
    <cellStyle name="Currency 2 2 2 2 2 2 4" xfId="323" xr:uid="{00000000-0005-0000-0000-000046010000}"/>
    <cellStyle name="Currency 2 2 2 2 2 2 4 2" xfId="324" xr:uid="{00000000-0005-0000-0000-000047010000}"/>
    <cellStyle name="Currency 2 2 2 2 2 2 5" xfId="325" xr:uid="{00000000-0005-0000-0000-000048010000}"/>
    <cellStyle name="Currency 2 2 2 2 2 3" xfId="326" xr:uid="{00000000-0005-0000-0000-000049010000}"/>
    <cellStyle name="Currency 2 2 2 2 2 3 2" xfId="327" xr:uid="{00000000-0005-0000-0000-00004A010000}"/>
    <cellStyle name="Currency 2 2 2 2 2 3 2 2" xfId="328" xr:uid="{00000000-0005-0000-0000-00004B010000}"/>
    <cellStyle name="Currency 2 2 2 2 2 3 2 2 2" xfId="329" xr:uid="{00000000-0005-0000-0000-00004C010000}"/>
    <cellStyle name="Currency 2 2 2 2 2 3 2 3" xfId="330" xr:uid="{00000000-0005-0000-0000-00004D010000}"/>
    <cellStyle name="Currency 2 2 2 2 2 3 3" xfId="331" xr:uid="{00000000-0005-0000-0000-00004E010000}"/>
    <cellStyle name="Currency 2 2 2 2 2 3 3 2" xfId="332" xr:uid="{00000000-0005-0000-0000-00004F010000}"/>
    <cellStyle name="Currency 2 2 2 2 2 3 4" xfId="333" xr:uid="{00000000-0005-0000-0000-000050010000}"/>
    <cellStyle name="Currency 2 2 2 2 2 4" xfId="334" xr:uid="{00000000-0005-0000-0000-000051010000}"/>
    <cellStyle name="Currency 2 2 2 2 2 4 2" xfId="335" xr:uid="{00000000-0005-0000-0000-000052010000}"/>
    <cellStyle name="Currency 2 2 2 2 2 4 2 2" xfId="336" xr:uid="{00000000-0005-0000-0000-000053010000}"/>
    <cellStyle name="Currency 2 2 2 2 2 4 3" xfId="337" xr:uid="{00000000-0005-0000-0000-000054010000}"/>
    <cellStyle name="Currency 2 2 2 2 2 5" xfId="338" xr:uid="{00000000-0005-0000-0000-000055010000}"/>
    <cellStyle name="Currency 2 2 2 2 2 5 2" xfId="339" xr:uid="{00000000-0005-0000-0000-000056010000}"/>
    <cellStyle name="Currency 2 2 2 2 2 6" xfId="340" xr:uid="{00000000-0005-0000-0000-000057010000}"/>
    <cellStyle name="Currency 2 2 2 2 3" xfId="341" xr:uid="{00000000-0005-0000-0000-000058010000}"/>
    <cellStyle name="Currency 2 2 2 2 3 2" xfId="342" xr:uid="{00000000-0005-0000-0000-000059010000}"/>
    <cellStyle name="Currency 2 2 2 2 3 2 2" xfId="343" xr:uid="{00000000-0005-0000-0000-00005A010000}"/>
    <cellStyle name="Currency 2 2 2 2 3 2 2 2" xfId="344" xr:uid="{00000000-0005-0000-0000-00005B010000}"/>
    <cellStyle name="Currency 2 2 2 2 3 2 2 2 2" xfId="345" xr:uid="{00000000-0005-0000-0000-00005C010000}"/>
    <cellStyle name="Currency 2 2 2 2 3 2 2 3" xfId="346" xr:uid="{00000000-0005-0000-0000-00005D010000}"/>
    <cellStyle name="Currency 2 2 2 2 3 2 3" xfId="347" xr:uid="{00000000-0005-0000-0000-00005E010000}"/>
    <cellStyle name="Currency 2 2 2 2 3 2 3 2" xfId="348" xr:uid="{00000000-0005-0000-0000-00005F010000}"/>
    <cellStyle name="Currency 2 2 2 2 3 2 4" xfId="349" xr:uid="{00000000-0005-0000-0000-000060010000}"/>
    <cellStyle name="Currency 2 2 2 2 3 3" xfId="350" xr:uid="{00000000-0005-0000-0000-000061010000}"/>
    <cellStyle name="Currency 2 2 2 2 3 3 2" xfId="351" xr:uid="{00000000-0005-0000-0000-000062010000}"/>
    <cellStyle name="Currency 2 2 2 2 3 3 2 2" xfId="352" xr:uid="{00000000-0005-0000-0000-000063010000}"/>
    <cellStyle name="Currency 2 2 2 2 3 3 3" xfId="353" xr:uid="{00000000-0005-0000-0000-000064010000}"/>
    <cellStyle name="Currency 2 2 2 2 3 4" xfId="354" xr:uid="{00000000-0005-0000-0000-000065010000}"/>
    <cellStyle name="Currency 2 2 2 2 3 4 2" xfId="355" xr:uid="{00000000-0005-0000-0000-000066010000}"/>
    <cellStyle name="Currency 2 2 2 2 3 5" xfId="356" xr:uid="{00000000-0005-0000-0000-000067010000}"/>
    <cellStyle name="Currency 2 2 2 2 4" xfId="357" xr:uid="{00000000-0005-0000-0000-000068010000}"/>
    <cellStyle name="Currency 2 2 2 2 4 2" xfId="358" xr:uid="{00000000-0005-0000-0000-000069010000}"/>
    <cellStyle name="Currency 2 2 2 2 4 2 2" xfId="359" xr:uid="{00000000-0005-0000-0000-00006A010000}"/>
    <cellStyle name="Currency 2 2 2 2 4 2 2 2" xfId="360" xr:uid="{00000000-0005-0000-0000-00006B010000}"/>
    <cellStyle name="Currency 2 2 2 2 4 2 3" xfId="361" xr:uid="{00000000-0005-0000-0000-00006C010000}"/>
    <cellStyle name="Currency 2 2 2 2 4 3" xfId="362" xr:uid="{00000000-0005-0000-0000-00006D010000}"/>
    <cellStyle name="Currency 2 2 2 2 4 3 2" xfId="363" xr:uid="{00000000-0005-0000-0000-00006E010000}"/>
    <cellStyle name="Currency 2 2 2 2 4 4" xfId="364" xr:uid="{00000000-0005-0000-0000-00006F010000}"/>
    <cellStyle name="Currency 2 2 2 2 5" xfId="365" xr:uid="{00000000-0005-0000-0000-000070010000}"/>
    <cellStyle name="Currency 2 2 2 2 5 2" xfId="366" xr:uid="{00000000-0005-0000-0000-000071010000}"/>
    <cellStyle name="Currency 2 2 2 2 5 2 2" xfId="367" xr:uid="{00000000-0005-0000-0000-000072010000}"/>
    <cellStyle name="Currency 2 2 2 2 5 3" xfId="368" xr:uid="{00000000-0005-0000-0000-000073010000}"/>
    <cellStyle name="Currency 2 2 2 2 6" xfId="369" xr:uid="{00000000-0005-0000-0000-000074010000}"/>
    <cellStyle name="Currency 2 2 2 2 6 2" xfId="370" xr:uid="{00000000-0005-0000-0000-000075010000}"/>
    <cellStyle name="Currency 2 2 2 2 7" xfId="371" xr:uid="{00000000-0005-0000-0000-000076010000}"/>
    <cellStyle name="Currency 2 2 2 3" xfId="372" xr:uid="{00000000-0005-0000-0000-000077010000}"/>
    <cellStyle name="Currency 2 2 2 3 2" xfId="373" xr:uid="{00000000-0005-0000-0000-000078010000}"/>
    <cellStyle name="Currency 2 2 2 3 2 2" xfId="374" xr:uid="{00000000-0005-0000-0000-000079010000}"/>
    <cellStyle name="Currency 2 2 2 3 2 2 2" xfId="375" xr:uid="{00000000-0005-0000-0000-00007A010000}"/>
    <cellStyle name="Currency 2 2 2 3 2 2 2 2" xfId="376" xr:uid="{00000000-0005-0000-0000-00007B010000}"/>
    <cellStyle name="Currency 2 2 2 3 2 2 2 2 2" xfId="377" xr:uid="{00000000-0005-0000-0000-00007C010000}"/>
    <cellStyle name="Currency 2 2 2 3 2 2 2 3" xfId="378" xr:uid="{00000000-0005-0000-0000-00007D010000}"/>
    <cellStyle name="Currency 2 2 2 3 2 2 3" xfId="379" xr:uid="{00000000-0005-0000-0000-00007E010000}"/>
    <cellStyle name="Currency 2 2 2 3 2 2 3 2" xfId="380" xr:uid="{00000000-0005-0000-0000-00007F010000}"/>
    <cellStyle name="Currency 2 2 2 3 2 2 4" xfId="381" xr:uid="{00000000-0005-0000-0000-000080010000}"/>
    <cellStyle name="Currency 2 2 2 3 2 3" xfId="382" xr:uid="{00000000-0005-0000-0000-000081010000}"/>
    <cellStyle name="Currency 2 2 2 3 2 3 2" xfId="383" xr:uid="{00000000-0005-0000-0000-000082010000}"/>
    <cellStyle name="Currency 2 2 2 3 2 3 2 2" xfId="384" xr:uid="{00000000-0005-0000-0000-000083010000}"/>
    <cellStyle name="Currency 2 2 2 3 2 3 3" xfId="385" xr:uid="{00000000-0005-0000-0000-000084010000}"/>
    <cellStyle name="Currency 2 2 2 3 2 4" xfId="386" xr:uid="{00000000-0005-0000-0000-000085010000}"/>
    <cellStyle name="Currency 2 2 2 3 2 4 2" xfId="387" xr:uid="{00000000-0005-0000-0000-000086010000}"/>
    <cellStyle name="Currency 2 2 2 3 2 5" xfId="388" xr:uid="{00000000-0005-0000-0000-000087010000}"/>
    <cellStyle name="Currency 2 2 2 3 3" xfId="389" xr:uid="{00000000-0005-0000-0000-000088010000}"/>
    <cellStyle name="Currency 2 2 2 3 3 2" xfId="390" xr:uid="{00000000-0005-0000-0000-000089010000}"/>
    <cellStyle name="Currency 2 2 2 3 3 2 2" xfId="391" xr:uid="{00000000-0005-0000-0000-00008A010000}"/>
    <cellStyle name="Currency 2 2 2 3 3 2 2 2" xfId="392" xr:uid="{00000000-0005-0000-0000-00008B010000}"/>
    <cellStyle name="Currency 2 2 2 3 3 2 3" xfId="393" xr:uid="{00000000-0005-0000-0000-00008C010000}"/>
    <cellStyle name="Currency 2 2 2 3 3 3" xfId="394" xr:uid="{00000000-0005-0000-0000-00008D010000}"/>
    <cellStyle name="Currency 2 2 2 3 3 3 2" xfId="395" xr:uid="{00000000-0005-0000-0000-00008E010000}"/>
    <cellStyle name="Currency 2 2 2 3 3 4" xfId="396" xr:uid="{00000000-0005-0000-0000-00008F010000}"/>
    <cellStyle name="Currency 2 2 2 3 4" xfId="397" xr:uid="{00000000-0005-0000-0000-000090010000}"/>
    <cellStyle name="Currency 2 2 2 3 4 2" xfId="398" xr:uid="{00000000-0005-0000-0000-000091010000}"/>
    <cellStyle name="Currency 2 2 2 3 4 2 2" xfId="399" xr:uid="{00000000-0005-0000-0000-000092010000}"/>
    <cellStyle name="Currency 2 2 2 3 4 3" xfId="400" xr:uid="{00000000-0005-0000-0000-000093010000}"/>
    <cellStyle name="Currency 2 2 2 3 5" xfId="401" xr:uid="{00000000-0005-0000-0000-000094010000}"/>
    <cellStyle name="Currency 2 2 2 3 5 2" xfId="402" xr:uid="{00000000-0005-0000-0000-000095010000}"/>
    <cellStyle name="Currency 2 2 2 3 6" xfId="403" xr:uid="{00000000-0005-0000-0000-000096010000}"/>
    <cellStyle name="Currency 2 2 2 4" xfId="404" xr:uid="{00000000-0005-0000-0000-000097010000}"/>
    <cellStyle name="Currency 2 2 2 4 2" xfId="405" xr:uid="{00000000-0005-0000-0000-000098010000}"/>
    <cellStyle name="Currency 2 2 2 4 2 2" xfId="406" xr:uid="{00000000-0005-0000-0000-000099010000}"/>
    <cellStyle name="Currency 2 2 2 4 2 2 2" xfId="407" xr:uid="{00000000-0005-0000-0000-00009A010000}"/>
    <cellStyle name="Currency 2 2 2 4 2 2 2 2" xfId="408" xr:uid="{00000000-0005-0000-0000-00009B010000}"/>
    <cellStyle name="Currency 2 2 2 4 2 2 3" xfId="409" xr:uid="{00000000-0005-0000-0000-00009C010000}"/>
    <cellStyle name="Currency 2 2 2 4 2 3" xfId="410" xr:uid="{00000000-0005-0000-0000-00009D010000}"/>
    <cellStyle name="Currency 2 2 2 4 2 3 2" xfId="411" xr:uid="{00000000-0005-0000-0000-00009E010000}"/>
    <cellStyle name="Currency 2 2 2 4 2 4" xfId="412" xr:uid="{00000000-0005-0000-0000-00009F010000}"/>
    <cellStyle name="Currency 2 2 2 4 3" xfId="413" xr:uid="{00000000-0005-0000-0000-0000A0010000}"/>
    <cellStyle name="Currency 2 2 2 4 3 2" xfId="414" xr:uid="{00000000-0005-0000-0000-0000A1010000}"/>
    <cellStyle name="Currency 2 2 2 4 3 2 2" xfId="415" xr:uid="{00000000-0005-0000-0000-0000A2010000}"/>
    <cellStyle name="Currency 2 2 2 4 3 3" xfId="416" xr:uid="{00000000-0005-0000-0000-0000A3010000}"/>
    <cellStyle name="Currency 2 2 2 4 4" xfId="417" xr:uid="{00000000-0005-0000-0000-0000A4010000}"/>
    <cellStyle name="Currency 2 2 2 4 4 2" xfId="418" xr:uid="{00000000-0005-0000-0000-0000A5010000}"/>
    <cellStyle name="Currency 2 2 2 4 5" xfId="419" xr:uid="{00000000-0005-0000-0000-0000A6010000}"/>
    <cellStyle name="Currency 2 2 2 5" xfId="420" xr:uid="{00000000-0005-0000-0000-0000A7010000}"/>
    <cellStyle name="Currency 2 2 2 5 2" xfId="421" xr:uid="{00000000-0005-0000-0000-0000A8010000}"/>
    <cellStyle name="Currency 2 2 2 5 2 2" xfId="422" xr:uid="{00000000-0005-0000-0000-0000A9010000}"/>
    <cellStyle name="Currency 2 2 2 5 2 2 2" xfId="423" xr:uid="{00000000-0005-0000-0000-0000AA010000}"/>
    <cellStyle name="Currency 2 2 2 5 2 3" xfId="424" xr:uid="{00000000-0005-0000-0000-0000AB010000}"/>
    <cellStyle name="Currency 2 2 2 5 3" xfId="425" xr:uid="{00000000-0005-0000-0000-0000AC010000}"/>
    <cellStyle name="Currency 2 2 2 5 3 2" xfId="426" xr:uid="{00000000-0005-0000-0000-0000AD010000}"/>
    <cellStyle name="Currency 2 2 2 5 4" xfId="427" xr:uid="{00000000-0005-0000-0000-0000AE010000}"/>
    <cellStyle name="Currency 2 2 2 6" xfId="428" xr:uid="{00000000-0005-0000-0000-0000AF010000}"/>
    <cellStyle name="Currency 2 2 2 6 2" xfId="429" xr:uid="{00000000-0005-0000-0000-0000B0010000}"/>
    <cellStyle name="Currency 2 2 2 6 2 2" xfId="430" xr:uid="{00000000-0005-0000-0000-0000B1010000}"/>
    <cellStyle name="Currency 2 2 2 6 3" xfId="431" xr:uid="{00000000-0005-0000-0000-0000B2010000}"/>
    <cellStyle name="Currency 2 2 2 7" xfId="432" xr:uid="{00000000-0005-0000-0000-0000B3010000}"/>
    <cellStyle name="Currency 2 2 2 7 2" xfId="433" xr:uid="{00000000-0005-0000-0000-0000B4010000}"/>
    <cellStyle name="Currency 2 2 2 8" xfId="434" xr:uid="{00000000-0005-0000-0000-0000B5010000}"/>
    <cellStyle name="Currency 2 2 2 8 2" xfId="435" xr:uid="{00000000-0005-0000-0000-0000B6010000}"/>
    <cellStyle name="Currency 2 2 2 9" xfId="436" xr:uid="{00000000-0005-0000-0000-0000B7010000}"/>
    <cellStyle name="Currency 2 2 2 9 2" xfId="437" xr:uid="{00000000-0005-0000-0000-0000B8010000}"/>
    <cellStyle name="Currency 2 2 3" xfId="438" xr:uid="{00000000-0005-0000-0000-0000B9010000}"/>
    <cellStyle name="Currency 2 2 3 10" xfId="439" xr:uid="{00000000-0005-0000-0000-0000BA010000}"/>
    <cellStyle name="Currency 2 2 3 2" xfId="440" xr:uid="{00000000-0005-0000-0000-0000BB010000}"/>
    <cellStyle name="Currency 2 2 3 2 2" xfId="441" xr:uid="{00000000-0005-0000-0000-0000BC010000}"/>
    <cellStyle name="Currency 2 2 3 2 2 2" xfId="442" xr:uid="{00000000-0005-0000-0000-0000BD010000}"/>
    <cellStyle name="Currency 2 2 3 2 2 2 2" xfId="443" xr:uid="{00000000-0005-0000-0000-0000BE010000}"/>
    <cellStyle name="Currency 2 2 3 2 2 2 2 2" xfId="444" xr:uid="{00000000-0005-0000-0000-0000BF010000}"/>
    <cellStyle name="Currency 2 2 3 2 2 2 2 2 2" xfId="445" xr:uid="{00000000-0005-0000-0000-0000C0010000}"/>
    <cellStyle name="Currency 2 2 3 2 2 2 2 2 2 2" xfId="446" xr:uid="{00000000-0005-0000-0000-0000C1010000}"/>
    <cellStyle name="Currency 2 2 3 2 2 2 2 2 3" xfId="447" xr:uid="{00000000-0005-0000-0000-0000C2010000}"/>
    <cellStyle name="Currency 2 2 3 2 2 2 2 3" xfId="448" xr:uid="{00000000-0005-0000-0000-0000C3010000}"/>
    <cellStyle name="Currency 2 2 3 2 2 2 2 3 2" xfId="449" xr:uid="{00000000-0005-0000-0000-0000C4010000}"/>
    <cellStyle name="Currency 2 2 3 2 2 2 2 4" xfId="450" xr:uid="{00000000-0005-0000-0000-0000C5010000}"/>
    <cellStyle name="Currency 2 2 3 2 2 2 3" xfId="451" xr:uid="{00000000-0005-0000-0000-0000C6010000}"/>
    <cellStyle name="Currency 2 2 3 2 2 2 3 2" xfId="452" xr:uid="{00000000-0005-0000-0000-0000C7010000}"/>
    <cellStyle name="Currency 2 2 3 2 2 2 3 2 2" xfId="453" xr:uid="{00000000-0005-0000-0000-0000C8010000}"/>
    <cellStyle name="Currency 2 2 3 2 2 2 3 3" xfId="454" xr:uid="{00000000-0005-0000-0000-0000C9010000}"/>
    <cellStyle name="Currency 2 2 3 2 2 2 4" xfId="455" xr:uid="{00000000-0005-0000-0000-0000CA010000}"/>
    <cellStyle name="Currency 2 2 3 2 2 2 4 2" xfId="456" xr:uid="{00000000-0005-0000-0000-0000CB010000}"/>
    <cellStyle name="Currency 2 2 3 2 2 2 5" xfId="457" xr:uid="{00000000-0005-0000-0000-0000CC010000}"/>
    <cellStyle name="Currency 2 2 3 2 2 3" xfId="458" xr:uid="{00000000-0005-0000-0000-0000CD010000}"/>
    <cellStyle name="Currency 2 2 3 2 2 3 2" xfId="459" xr:uid="{00000000-0005-0000-0000-0000CE010000}"/>
    <cellStyle name="Currency 2 2 3 2 2 3 2 2" xfId="460" xr:uid="{00000000-0005-0000-0000-0000CF010000}"/>
    <cellStyle name="Currency 2 2 3 2 2 3 2 2 2" xfId="461" xr:uid="{00000000-0005-0000-0000-0000D0010000}"/>
    <cellStyle name="Currency 2 2 3 2 2 3 2 3" xfId="462" xr:uid="{00000000-0005-0000-0000-0000D1010000}"/>
    <cellStyle name="Currency 2 2 3 2 2 3 3" xfId="463" xr:uid="{00000000-0005-0000-0000-0000D2010000}"/>
    <cellStyle name="Currency 2 2 3 2 2 3 3 2" xfId="464" xr:uid="{00000000-0005-0000-0000-0000D3010000}"/>
    <cellStyle name="Currency 2 2 3 2 2 3 4" xfId="465" xr:uid="{00000000-0005-0000-0000-0000D4010000}"/>
    <cellStyle name="Currency 2 2 3 2 2 4" xfId="466" xr:uid="{00000000-0005-0000-0000-0000D5010000}"/>
    <cellStyle name="Currency 2 2 3 2 2 4 2" xfId="467" xr:uid="{00000000-0005-0000-0000-0000D6010000}"/>
    <cellStyle name="Currency 2 2 3 2 2 4 2 2" xfId="468" xr:uid="{00000000-0005-0000-0000-0000D7010000}"/>
    <cellStyle name="Currency 2 2 3 2 2 4 3" xfId="469" xr:uid="{00000000-0005-0000-0000-0000D8010000}"/>
    <cellStyle name="Currency 2 2 3 2 2 5" xfId="470" xr:uid="{00000000-0005-0000-0000-0000D9010000}"/>
    <cellStyle name="Currency 2 2 3 2 2 5 2" xfId="471" xr:uid="{00000000-0005-0000-0000-0000DA010000}"/>
    <cellStyle name="Currency 2 2 3 2 2 6" xfId="472" xr:uid="{00000000-0005-0000-0000-0000DB010000}"/>
    <cellStyle name="Currency 2 2 3 2 3" xfId="473" xr:uid="{00000000-0005-0000-0000-0000DC010000}"/>
    <cellStyle name="Currency 2 2 3 2 3 2" xfId="474" xr:uid="{00000000-0005-0000-0000-0000DD010000}"/>
    <cellStyle name="Currency 2 2 3 2 3 2 2" xfId="475" xr:uid="{00000000-0005-0000-0000-0000DE010000}"/>
    <cellStyle name="Currency 2 2 3 2 3 2 2 2" xfId="476" xr:uid="{00000000-0005-0000-0000-0000DF010000}"/>
    <cellStyle name="Currency 2 2 3 2 3 2 2 2 2" xfId="477" xr:uid="{00000000-0005-0000-0000-0000E0010000}"/>
    <cellStyle name="Currency 2 2 3 2 3 2 2 3" xfId="478" xr:uid="{00000000-0005-0000-0000-0000E1010000}"/>
    <cellStyle name="Currency 2 2 3 2 3 2 3" xfId="479" xr:uid="{00000000-0005-0000-0000-0000E2010000}"/>
    <cellStyle name="Currency 2 2 3 2 3 2 3 2" xfId="480" xr:uid="{00000000-0005-0000-0000-0000E3010000}"/>
    <cellStyle name="Currency 2 2 3 2 3 2 4" xfId="481" xr:uid="{00000000-0005-0000-0000-0000E4010000}"/>
    <cellStyle name="Currency 2 2 3 2 3 3" xfId="482" xr:uid="{00000000-0005-0000-0000-0000E5010000}"/>
    <cellStyle name="Currency 2 2 3 2 3 3 2" xfId="483" xr:uid="{00000000-0005-0000-0000-0000E6010000}"/>
    <cellStyle name="Currency 2 2 3 2 3 3 2 2" xfId="484" xr:uid="{00000000-0005-0000-0000-0000E7010000}"/>
    <cellStyle name="Currency 2 2 3 2 3 3 3" xfId="485" xr:uid="{00000000-0005-0000-0000-0000E8010000}"/>
    <cellStyle name="Currency 2 2 3 2 3 4" xfId="486" xr:uid="{00000000-0005-0000-0000-0000E9010000}"/>
    <cellStyle name="Currency 2 2 3 2 3 4 2" xfId="487" xr:uid="{00000000-0005-0000-0000-0000EA010000}"/>
    <cellStyle name="Currency 2 2 3 2 3 5" xfId="488" xr:uid="{00000000-0005-0000-0000-0000EB010000}"/>
    <cellStyle name="Currency 2 2 3 2 4" xfId="489" xr:uid="{00000000-0005-0000-0000-0000EC010000}"/>
    <cellStyle name="Currency 2 2 3 2 4 2" xfId="490" xr:uid="{00000000-0005-0000-0000-0000ED010000}"/>
    <cellStyle name="Currency 2 2 3 2 4 2 2" xfId="491" xr:uid="{00000000-0005-0000-0000-0000EE010000}"/>
    <cellStyle name="Currency 2 2 3 2 4 2 2 2" xfId="492" xr:uid="{00000000-0005-0000-0000-0000EF010000}"/>
    <cellStyle name="Currency 2 2 3 2 4 2 3" xfId="493" xr:uid="{00000000-0005-0000-0000-0000F0010000}"/>
    <cellStyle name="Currency 2 2 3 2 4 3" xfId="494" xr:uid="{00000000-0005-0000-0000-0000F1010000}"/>
    <cellStyle name="Currency 2 2 3 2 4 3 2" xfId="495" xr:uid="{00000000-0005-0000-0000-0000F2010000}"/>
    <cellStyle name="Currency 2 2 3 2 4 4" xfId="496" xr:uid="{00000000-0005-0000-0000-0000F3010000}"/>
    <cellStyle name="Currency 2 2 3 2 5" xfId="497" xr:uid="{00000000-0005-0000-0000-0000F4010000}"/>
    <cellStyle name="Currency 2 2 3 2 5 2" xfId="498" xr:uid="{00000000-0005-0000-0000-0000F5010000}"/>
    <cellStyle name="Currency 2 2 3 2 5 2 2" xfId="499" xr:uid="{00000000-0005-0000-0000-0000F6010000}"/>
    <cellStyle name="Currency 2 2 3 2 5 3" xfId="500" xr:uid="{00000000-0005-0000-0000-0000F7010000}"/>
    <cellStyle name="Currency 2 2 3 2 6" xfId="501" xr:uid="{00000000-0005-0000-0000-0000F8010000}"/>
    <cellStyle name="Currency 2 2 3 2 6 2" xfId="502" xr:uid="{00000000-0005-0000-0000-0000F9010000}"/>
    <cellStyle name="Currency 2 2 3 2 7" xfId="503" xr:uid="{00000000-0005-0000-0000-0000FA010000}"/>
    <cellStyle name="Currency 2 2 3 3" xfId="504" xr:uid="{00000000-0005-0000-0000-0000FB010000}"/>
    <cellStyle name="Currency 2 2 3 3 2" xfId="505" xr:uid="{00000000-0005-0000-0000-0000FC010000}"/>
    <cellStyle name="Currency 2 2 3 3 2 2" xfId="506" xr:uid="{00000000-0005-0000-0000-0000FD010000}"/>
    <cellStyle name="Currency 2 2 3 3 2 2 2" xfId="507" xr:uid="{00000000-0005-0000-0000-0000FE010000}"/>
    <cellStyle name="Currency 2 2 3 3 2 2 2 2" xfId="508" xr:uid="{00000000-0005-0000-0000-0000FF010000}"/>
    <cellStyle name="Currency 2 2 3 3 2 2 2 2 2" xfId="509" xr:uid="{00000000-0005-0000-0000-000000020000}"/>
    <cellStyle name="Currency 2 2 3 3 2 2 2 3" xfId="510" xr:uid="{00000000-0005-0000-0000-000001020000}"/>
    <cellStyle name="Currency 2 2 3 3 2 2 3" xfId="511" xr:uid="{00000000-0005-0000-0000-000002020000}"/>
    <cellStyle name="Currency 2 2 3 3 2 2 3 2" xfId="512" xr:uid="{00000000-0005-0000-0000-000003020000}"/>
    <cellStyle name="Currency 2 2 3 3 2 2 4" xfId="513" xr:uid="{00000000-0005-0000-0000-000004020000}"/>
    <cellStyle name="Currency 2 2 3 3 2 3" xfId="514" xr:uid="{00000000-0005-0000-0000-000005020000}"/>
    <cellStyle name="Currency 2 2 3 3 2 3 2" xfId="515" xr:uid="{00000000-0005-0000-0000-000006020000}"/>
    <cellStyle name="Currency 2 2 3 3 2 3 2 2" xfId="516" xr:uid="{00000000-0005-0000-0000-000007020000}"/>
    <cellStyle name="Currency 2 2 3 3 2 3 3" xfId="517" xr:uid="{00000000-0005-0000-0000-000008020000}"/>
    <cellStyle name="Currency 2 2 3 3 2 4" xfId="518" xr:uid="{00000000-0005-0000-0000-000009020000}"/>
    <cellStyle name="Currency 2 2 3 3 2 4 2" xfId="519" xr:uid="{00000000-0005-0000-0000-00000A020000}"/>
    <cellStyle name="Currency 2 2 3 3 2 5" xfId="520" xr:uid="{00000000-0005-0000-0000-00000B020000}"/>
    <cellStyle name="Currency 2 2 3 3 3" xfId="521" xr:uid="{00000000-0005-0000-0000-00000C020000}"/>
    <cellStyle name="Currency 2 2 3 3 3 2" xfId="522" xr:uid="{00000000-0005-0000-0000-00000D020000}"/>
    <cellStyle name="Currency 2 2 3 3 3 2 2" xfId="523" xr:uid="{00000000-0005-0000-0000-00000E020000}"/>
    <cellStyle name="Currency 2 2 3 3 3 2 2 2" xfId="524" xr:uid="{00000000-0005-0000-0000-00000F020000}"/>
    <cellStyle name="Currency 2 2 3 3 3 2 3" xfId="525" xr:uid="{00000000-0005-0000-0000-000010020000}"/>
    <cellStyle name="Currency 2 2 3 3 3 3" xfId="526" xr:uid="{00000000-0005-0000-0000-000011020000}"/>
    <cellStyle name="Currency 2 2 3 3 3 3 2" xfId="527" xr:uid="{00000000-0005-0000-0000-000012020000}"/>
    <cellStyle name="Currency 2 2 3 3 3 4" xfId="528" xr:uid="{00000000-0005-0000-0000-000013020000}"/>
    <cellStyle name="Currency 2 2 3 3 4" xfId="529" xr:uid="{00000000-0005-0000-0000-000014020000}"/>
    <cellStyle name="Currency 2 2 3 3 4 2" xfId="530" xr:uid="{00000000-0005-0000-0000-000015020000}"/>
    <cellStyle name="Currency 2 2 3 3 4 2 2" xfId="531" xr:uid="{00000000-0005-0000-0000-000016020000}"/>
    <cellStyle name="Currency 2 2 3 3 4 3" xfId="532" xr:uid="{00000000-0005-0000-0000-000017020000}"/>
    <cellStyle name="Currency 2 2 3 3 5" xfId="533" xr:uid="{00000000-0005-0000-0000-000018020000}"/>
    <cellStyle name="Currency 2 2 3 3 5 2" xfId="534" xr:uid="{00000000-0005-0000-0000-000019020000}"/>
    <cellStyle name="Currency 2 2 3 3 6" xfId="535" xr:uid="{00000000-0005-0000-0000-00001A020000}"/>
    <cellStyle name="Currency 2 2 3 4" xfId="536" xr:uid="{00000000-0005-0000-0000-00001B020000}"/>
    <cellStyle name="Currency 2 2 3 4 2" xfId="537" xr:uid="{00000000-0005-0000-0000-00001C020000}"/>
    <cellStyle name="Currency 2 2 3 4 2 2" xfId="538" xr:uid="{00000000-0005-0000-0000-00001D020000}"/>
    <cellStyle name="Currency 2 2 3 4 2 2 2" xfId="539" xr:uid="{00000000-0005-0000-0000-00001E020000}"/>
    <cellStyle name="Currency 2 2 3 4 2 2 2 2" xfId="540" xr:uid="{00000000-0005-0000-0000-00001F020000}"/>
    <cellStyle name="Currency 2 2 3 4 2 2 3" xfId="541" xr:uid="{00000000-0005-0000-0000-000020020000}"/>
    <cellStyle name="Currency 2 2 3 4 2 3" xfId="542" xr:uid="{00000000-0005-0000-0000-000021020000}"/>
    <cellStyle name="Currency 2 2 3 4 2 3 2" xfId="543" xr:uid="{00000000-0005-0000-0000-000022020000}"/>
    <cellStyle name="Currency 2 2 3 4 2 4" xfId="544" xr:uid="{00000000-0005-0000-0000-000023020000}"/>
    <cellStyle name="Currency 2 2 3 4 3" xfId="545" xr:uid="{00000000-0005-0000-0000-000024020000}"/>
    <cellStyle name="Currency 2 2 3 4 3 2" xfId="546" xr:uid="{00000000-0005-0000-0000-000025020000}"/>
    <cellStyle name="Currency 2 2 3 4 3 2 2" xfId="547" xr:uid="{00000000-0005-0000-0000-000026020000}"/>
    <cellStyle name="Currency 2 2 3 4 3 3" xfId="548" xr:uid="{00000000-0005-0000-0000-000027020000}"/>
    <cellStyle name="Currency 2 2 3 4 4" xfId="549" xr:uid="{00000000-0005-0000-0000-000028020000}"/>
    <cellStyle name="Currency 2 2 3 4 4 2" xfId="550" xr:uid="{00000000-0005-0000-0000-000029020000}"/>
    <cellStyle name="Currency 2 2 3 4 5" xfId="551" xr:uid="{00000000-0005-0000-0000-00002A020000}"/>
    <cellStyle name="Currency 2 2 3 5" xfId="552" xr:uid="{00000000-0005-0000-0000-00002B020000}"/>
    <cellStyle name="Currency 2 2 3 5 2" xfId="553" xr:uid="{00000000-0005-0000-0000-00002C020000}"/>
    <cellStyle name="Currency 2 2 3 5 2 2" xfId="554" xr:uid="{00000000-0005-0000-0000-00002D020000}"/>
    <cellStyle name="Currency 2 2 3 5 2 2 2" xfId="555" xr:uid="{00000000-0005-0000-0000-00002E020000}"/>
    <cellStyle name="Currency 2 2 3 5 2 3" xfId="556" xr:uid="{00000000-0005-0000-0000-00002F020000}"/>
    <cellStyle name="Currency 2 2 3 5 3" xfId="557" xr:uid="{00000000-0005-0000-0000-000030020000}"/>
    <cellStyle name="Currency 2 2 3 5 3 2" xfId="558" xr:uid="{00000000-0005-0000-0000-000031020000}"/>
    <cellStyle name="Currency 2 2 3 5 4" xfId="559" xr:uid="{00000000-0005-0000-0000-000032020000}"/>
    <cellStyle name="Currency 2 2 3 6" xfId="560" xr:uid="{00000000-0005-0000-0000-000033020000}"/>
    <cellStyle name="Currency 2 2 3 6 2" xfId="561" xr:uid="{00000000-0005-0000-0000-000034020000}"/>
    <cellStyle name="Currency 2 2 3 6 2 2" xfId="562" xr:uid="{00000000-0005-0000-0000-000035020000}"/>
    <cellStyle name="Currency 2 2 3 6 3" xfId="563" xr:uid="{00000000-0005-0000-0000-000036020000}"/>
    <cellStyle name="Currency 2 2 3 7" xfId="564" xr:uid="{00000000-0005-0000-0000-000037020000}"/>
    <cellStyle name="Currency 2 2 3 7 2" xfId="565" xr:uid="{00000000-0005-0000-0000-000038020000}"/>
    <cellStyle name="Currency 2 2 3 8" xfId="566" xr:uid="{00000000-0005-0000-0000-000039020000}"/>
    <cellStyle name="Currency 2 2 3 8 2" xfId="567" xr:uid="{00000000-0005-0000-0000-00003A020000}"/>
    <cellStyle name="Currency 2 2 3 9" xfId="568" xr:uid="{00000000-0005-0000-0000-00003B020000}"/>
    <cellStyle name="Currency 2 2 3 9 2" xfId="569" xr:uid="{00000000-0005-0000-0000-00003C020000}"/>
    <cellStyle name="Currency 2 2 4" xfId="570" xr:uid="{00000000-0005-0000-0000-00003D020000}"/>
    <cellStyle name="Currency 2 2 4 2" xfId="571" xr:uid="{00000000-0005-0000-0000-00003E020000}"/>
    <cellStyle name="Currency 2 2 4 2 2" xfId="572" xr:uid="{00000000-0005-0000-0000-00003F020000}"/>
    <cellStyle name="Currency 2 2 4 2 2 2" xfId="573" xr:uid="{00000000-0005-0000-0000-000040020000}"/>
    <cellStyle name="Currency 2 2 4 2 2 2 2" xfId="574" xr:uid="{00000000-0005-0000-0000-000041020000}"/>
    <cellStyle name="Currency 2 2 4 2 2 2 2 2" xfId="575" xr:uid="{00000000-0005-0000-0000-000042020000}"/>
    <cellStyle name="Currency 2 2 4 2 2 2 2 2 2" xfId="576" xr:uid="{00000000-0005-0000-0000-000043020000}"/>
    <cellStyle name="Currency 2 2 4 2 2 2 2 3" xfId="577" xr:uid="{00000000-0005-0000-0000-000044020000}"/>
    <cellStyle name="Currency 2 2 4 2 2 2 3" xfId="578" xr:uid="{00000000-0005-0000-0000-000045020000}"/>
    <cellStyle name="Currency 2 2 4 2 2 2 3 2" xfId="579" xr:uid="{00000000-0005-0000-0000-000046020000}"/>
    <cellStyle name="Currency 2 2 4 2 2 2 4" xfId="580" xr:uid="{00000000-0005-0000-0000-000047020000}"/>
    <cellStyle name="Currency 2 2 4 2 2 3" xfId="581" xr:uid="{00000000-0005-0000-0000-000048020000}"/>
    <cellStyle name="Currency 2 2 4 2 2 3 2" xfId="582" xr:uid="{00000000-0005-0000-0000-000049020000}"/>
    <cellStyle name="Currency 2 2 4 2 2 3 2 2" xfId="583" xr:uid="{00000000-0005-0000-0000-00004A020000}"/>
    <cellStyle name="Currency 2 2 4 2 2 3 3" xfId="584" xr:uid="{00000000-0005-0000-0000-00004B020000}"/>
    <cellStyle name="Currency 2 2 4 2 2 4" xfId="585" xr:uid="{00000000-0005-0000-0000-00004C020000}"/>
    <cellStyle name="Currency 2 2 4 2 2 4 2" xfId="586" xr:uid="{00000000-0005-0000-0000-00004D020000}"/>
    <cellStyle name="Currency 2 2 4 2 2 5" xfId="587" xr:uid="{00000000-0005-0000-0000-00004E020000}"/>
    <cellStyle name="Currency 2 2 4 2 3" xfId="588" xr:uid="{00000000-0005-0000-0000-00004F020000}"/>
    <cellStyle name="Currency 2 2 4 2 3 2" xfId="589" xr:uid="{00000000-0005-0000-0000-000050020000}"/>
    <cellStyle name="Currency 2 2 4 2 3 2 2" xfId="590" xr:uid="{00000000-0005-0000-0000-000051020000}"/>
    <cellStyle name="Currency 2 2 4 2 3 2 2 2" xfId="591" xr:uid="{00000000-0005-0000-0000-000052020000}"/>
    <cellStyle name="Currency 2 2 4 2 3 2 3" xfId="592" xr:uid="{00000000-0005-0000-0000-000053020000}"/>
    <cellStyle name="Currency 2 2 4 2 3 3" xfId="593" xr:uid="{00000000-0005-0000-0000-000054020000}"/>
    <cellStyle name="Currency 2 2 4 2 3 3 2" xfId="594" xr:uid="{00000000-0005-0000-0000-000055020000}"/>
    <cellStyle name="Currency 2 2 4 2 3 4" xfId="595" xr:uid="{00000000-0005-0000-0000-000056020000}"/>
    <cellStyle name="Currency 2 2 4 2 4" xfId="596" xr:uid="{00000000-0005-0000-0000-000057020000}"/>
    <cellStyle name="Currency 2 2 4 2 4 2" xfId="597" xr:uid="{00000000-0005-0000-0000-000058020000}"/>
    <cellStyle name="Currency 2 2 4 2 4 2 2" xfId="598" xr:uid="{00000000-0005-0000-0000-000059020000}"/>
    <cellStyle name="Currency 2 2 4 2 4 3" xfId="599" xr:uid="{00000000-0005-0000-0000-00005A020000}"/>
    <cellStyle name="Currency 2 2 4 2 5" xfId="600" xr:uid="{00000000-0005-0000-0000-00005B020000}"/>
    <cellStyle name="Currency 2 2 4 2 5 2" xfId="601" xr:uid="{00000000-0005-0000-0000-00005C020000}"/>
    <cellStyle name="Currency 2 2 4 2 6" xfId="602" xr:uid="{00000000-0005-0000-0000-00005D020000}"/>
    <cellStyle name="Currency 2 2 4 3" xfId="603" xr:uid="{00000000-0005-0000-0000-00005E020000}"/>
    <cellStyle name="Currency 2 2 4 3 2" xfId="604" xr:uid="{00000000-0005-0000-0000-00005F020000}"/>
    <cellStyle name="Currency 2 2 4 3 2 2" xfId="605" xr:uid="{00000000-0005-0000-0000-000060020000}"/>
    <cellStyle name="Currency 2 2 4 3 2 2 2" xfId="606" xr:uid="{00000000-0005-0000-0000-000061020000}"/>
    <cellStyle name="Currency 2 2 4 3 2 2 2 2" xfId="607" xr:uid="{00000000-0005-0000-0000-000062020000}"/>
    <cellStyle name="Currency 2 2 4 3 2 2 3" xfId="608" xr:uid="{00000000-0005-0000-0000-000063020000}"/>
    <cellStyle name="Currency 2 2 4 3 2 3" xfId="609" xr:uid="{00000000-0005-0000-0000-000064020000}"/>
    <cellStyle name="Currency 2 2 4 3 2 3 2" xfId="610" xr:uid="{00000000-0005-0000-0000-000065020000}"/>
    <cellStyle name="Currency 2 2 4 3 2 4" xfId="611" xr:uid="{00000000-0005-0000-0000-000066020000}"/>
    <cellStyle name="Currency 2 2 4 3 3" xfId="612" xr:uid="{00000000-0005-0000-0000-000067020000}"/>
    <cellStyle name="Currency 2 2 4 3 3 2" xfId="613" xr:uid="{00000000-0005-0000-0000-000068020000}"/>
    <cellStyle name="Currency 2 2 4 3 3 2 2" xfId="614" xr:uid="{00000000-0005-0000-0000-000069020000}"/>
    <cellStyle name="Currency 2 2 4 3 3 3" xfId="615" xr:uid="{00000000-0005-0000-0000-00006A020000}"/>
    <cellStyle name="Currency 2 2 4 3 4" xfId="616" xr:uid="{00000000-0005-0000-0000-00006B020000}"/>
    <cellStyle name="Currency 2 2 4 3 4 2" xfId="617" xr:uid="{00000000-0005-0000-0000-00006C020000}"/>
    <cellStyle name="Currency 2 2 4 3 5" xfId="618" xr:uid="{00000000-0005-0000-0000-00006D020000}"/>
    <cellStyle name="Currency 2 2 4 4" xfId="619" xr:uid="{00000000-0005-0000-0000-00006E020000}"/>
    <cellStyle name="Currency 2 2 4 4 2" xfId="620" xr:uid="{00000000-0005-0000-0000-00006F020000}"/>
    <cellStyle name="Currency 2 2 4 4 2 2" xfId="621" xr:uid="{00000000-0005-0000-0000-000070020000}"/>
    <cellStyle name="Currency 2 2 4 4 2 2 2" xfId="622" xr:uid="{00000000-0005-0000-0000-000071020000}"/>
    <cellStyle name="Currency 2 2 4 4 2 3" xfId="623" xr:uid="{00000000-0005-0000-0000-000072020000}"/>
    <cellStyle name="Currency 2 2 4 4 3" xfId="624" xr:uid="{00000000-0005-0000-0000-000073020000}"/>
    <cellStyle name="Currency 2 2 4 4 3 2" xfId="625" xr:uid="{00000000-0005-0000-0000-000074020000}"/>
    <cellStyle name="Currency 2 2 4 4 4" xfId="626" xr:uid="{00000000-0005-0000-0000-000075020000}"/>
    <cellStyle name="Currency 2 2 4 5" xfId="627" xr:uid="{00000000-0005-0000-0000-000076020000}"/>
    <cellStyle name="Currency 2 2 4 5 2" xfId="628" xr:uid="{00000000-0005-0000-0000-000077020000}"/>
    <cellStyle name="Currency 2 2 4 5 2 2" xfId="629" xr:uid="{00000000-0005-0000-0000-000078020000}"/>
    <cellStyle name="Currency 2 2 4 5 3" xfId="630" xr:uid="{00000000-0005-0000-0000-000079020000}"/>
    <cellStyle name="Currency 2 2 4 6" xfId="631" xr:uid="{00000000-0005-0000-0000-00007A020000}"/>
    <cellStyle name="Currency 2 2 4 6 2" xfId="632" xr:uid="{00000000-0005-0000-0000-00007B020000}"/>
    <cellStyle name="Currency 2 2 4 7" xfId="633" xr:uid="{00000000-0005-0000-0000-00007C020000}"/>
    <cellStyle name="Currency 2 2 5" xfId="634" xr:uid="{00000000-0005-0000-0000-00007D020000}"/>
    <cellStyle name="Currency 2 2 5 2" xfId="635" xr:uid="{00000000-0005-0000-0000-00007E020000}"/>
    <cellStyle name="Currency 2 2 5 2 2" xfId="636" xr:uid="{00000000-0005-0000-0000-00007F020000}"/>
    <cellStyle name="Currency 2 2 5 2 2 2" xfId="637" xr:uid="{00000000-0005-0000-0000-000080020000}"/>
    <cellStyle name="Currency 2 2 5 2 2 2 2" xfId="638" xr:uid="{00000000-0005-0000-0000-000081020000}"/>
    <cellStyle name="Currency 2 2 5 2 2 2 2 2" xfId="639" xr:uid="{00000000-0005-0000-0000-000082020000}"/>
    <cellStyle name="Currency 2 2 5 2 2 2 3" xfId="640" xr:uid="{00000000-0005-0000-0000-000083020000}"/>
    <cellStyle name="Currency 2 2 5 2 2 3" xfId="641" xr:uid="{00000000-0005-0000-0000-000084020000}"/>
    <cellStyle name="Currency 2 2 5 2 2 3 2" xfId="642" xr:uid="{00000000-0005-0000-0000-000085020000}"/>
    <cellStyle name="Currency 2 2 5 2 2 4" xfId="643" xr:uid="{00000000-0005-0000-0000-000086020000}"/>
    <cellStyle name="Currency 2 2 5 2 3" xfId="644" xr:uid="{00000000-0005-0000-0000-000087020000}"/>
    <cellStyle name="Currency 2 2 5 2 3 2" xfId="645" xr:uid="{00000000-0005-0000-0000-000088020000}"/>
    <cellStyle name="Currency 2 2 5 2 3 2 2" xfId="646" xr:uid="{00000000-0005-0000-0000-000089020000}"/>
    <cellStyle name="Currency 2 2 5 2 3 3" xfId="647" xr:uid="{00000000-0005-0000-0000-00008A020000}"/>
    <cellStyle name="Currency 2 2 5 2 4" xfId="648" xr:uid="{00000000-0005-0000-0000-00008B020000}"/>
    <cellStyle name="Currency 2 2 5 2 4 2" xfId="649" xr:uid="{00000000-0005-0000-0000-00008C020000}"/>
    <cellStyle name="Currency 2 2 5 2 5" xfId="650" xr:uid="{00000000-0005-0000-0000-00008D020000}"/>
    <cellStyle name="Currency 2 2 5 3" xfId="651" xr:uid="{00000000-0005-0000-0000-00008E020000}"/>
    <cellStyle name="Currency 2 2 5 3 2" xfId="652" xr:uid="{00000000-0005-0000-0000-00008F020000}"/>
    <cellStyle name="Currency 2 2 5 3 2 2" xfId="653" xr:uid="{00000000-0005-0000-0000-000090020000}"/>
    <cellStyle name="Currency 2 2 5 3 2 2 2" xfId="654" xr:uid="{00000000-0005-0000-0000-000091020000}"/>
    <cellStyle name="Currency 2 2 5 3 2 3" xfId="655" xr:uid="{00000000-0005-0000-0000-000092020000}"/>
    <cellStyle name="Currency 2 2 5 3 3" xfId="656" xr:uid="{00000000-0005-0000-0000-000093020000}"/>
    <cellStyle name="Currency 2 2 5 3 3 2" xfId="657" xr:uid="{00000000-0005-0000-0000-000094020000}"/>
    <cellStyle name="Currency 2 2 5 3 4" xfId="658" xr:uid="{00000000-0005-0000-0000-000095020000}"/>
    <cellStyle name="Currency 2 2 5 4" xfId="659" xr:uid="{00000000-0005-0000-0000-000096020000}"/>
    <cellStyle name="Currency 2 2 5 4 2" xfId="660" xr:uid="{00000000-0005-0000-0000-000097020000}"/>
    <cellStyle name="Currency 2 2 5 4 2 2" xfId="661" xr:uid="{00000000-0005-0000-0000-000098020000}"/>
    <cellStyle name="Currency 2 2 5 4 3" xfId="662" xr:uid="{00000000-0005-0000-0000-000099020000}"/>
    <cellStyle name="Currency 2 2 5 5" xfId="663" xr:uid="{00000000-0005-0000-0000-00009A020000}"/>
    <cellStyle name="Currency 2 2 5 5 2" xfId="664" xr:uid="{00000000-0005-0000-0000-00009B020000}"/>
    <cellStyle name="Currency 2 2 5 6" xfId="665" xr:uid="{00000000-0005-0000-0000-00009C020000}"/>
    <cellStyle name="Currency 2 2 6" xfId="666" xr:uid="{00000000-0005-0000-0000-00009D020000}"/>
    <cellStyle name="Currency 2 2 6 2" xfId="667" xr:uid="{00000000-0005-0000-0000-00009E020000}"/>
    <cellStyle name="Currency 2 2 6 2 2" xfId="668" xr:uid="{00000000-0005-0000-0000-00009F020000}"/>
    <cellStyle name="Currency 2 2 6 2 2 2" xfId="669" xr:uid="{00000000-0005-0000-0000-0000A0020000}"/>
    <cellStyle name="Currency 2 2 6 2 2 2 2" xfId="670" xr:uid="{00000000-0005-0000-0000-0000A1020000}"/>
    <cellStyle name="Currency 2 2 6 2 2 3" xfId="671" xr:uid="{00000000-0005-0000-0000-0000A2020000}"/>
    <cellStyle name="Currency 2 2 6 2 3" xfId="672" xr:uid="{00000000-0005-0000-0000-0000A3020000}"/>
    <cellStyle name="Currency 2 2 6 2 3 2" xfId="673" xr:uid="{00000000-0005-0000-0000-0000A4020000}"/>
    <cellStyle name="Currency 2 2 6 2 4" xfId="674" xr:uid="{00000000-0005-0000-0000-0000A5020000}"/>
    <cellStyle name="Currency 2 2 6 3" xfId="675" xr:uid="{00000000-0005-0000-0000-0000A6020000}"/>
    <cellStyle name="Currency 2 2 6 3 2" xfId="676" xr:uid="{00000000-0005-0000-0000-0000A7020000}"/>
    <cellStyle name="Currency 2 2 6 3 2 2" xfId="677" xr:uid="{00000000-0005-0000-0000-0000A8020000}"/>
    <cellStyle name="Currency 2 2 6 3 3" xfId="678" xr:uid="{00000000-0005-0000-0000-0000A9020000}"/>
    <cellStyle name="Currency 2 2 6 4" xfId="679" xr:uid="{00000000-0005-0000-0000-0000AA020000}"/>
    <cellStyle name="Currency 2 2 6 4 2" xfId="680" xr:uid="{00000000-0005-0000-0000-0000AB020000}"/>
    <cellStyle name="Currency 2 2 6 5" xfId="681" xr:uid="{00000000-0005-0000-0000-0000AC020000}"/>
    <cellStyle name="Currency 2 2 7" xfId="682" xr:uid="{00000000-0005-0000-0000-0000AD020000}"/>
    <cellStyle name="Currency 2 2 7 2" xfId="683" xr:uid="{00000000-0005-0000-0000-0000AE020000}"/>
    <cellStyle name="Currency 2 2 7 2 2" xfId="684" xr:uid="{00000000-0005-0000-0000-0000AF020000}"/>
    <cellStyle name="Currency 2 2 7 2 2 2" xfId="685" xr:uid="{00000000-0005-0000-0000-0000B0020000}"/>
    <cellStyle name="Currency 2 2 7 2 3" xfId="686" xr:uid="{00000000-0005-0000-0000-0000B1020000}"/>
    <cellStyle name="Currency 2 2 7 3" xfId="687" xr:uid="{00000000-0005-0000-0000-0000B2020000}"/>
    <cellStyle name="Currency 2 2 7 3 2" xfId="688" xr:uid="{00000000-0005-0000-0000-0000B3020000}"/>
    <cellStyle name="Currency 2 2 7 4" xfId="689" xr:uid="{00000000-0005-0000-0000-0000B4020000}"/>
    <cellStyle name="Currency 2 2 8" xfId="690" xr:uid="{00000000-0005-0000-0000-0000B5020000}"/>
    <cellStyle name="Currency 2 2 8 2" xfId="691" xr:uid="{00000000-0005-0000-0000-0000B6020000}"/>
    <cellStyle name="Currency 2 2 8 2 2" xfId="692" xr:uid="{00000000-0005-0000-0000-0000B7020000}"/>
    <cellStyle name="Currency 2 2 8 3" xfId="693" xr:uid="{00000000-0005-0000-0000-0000B8020000}"/>
    <cellStyle name="Currency 2 2 9" xfId="694" xr:uid="{00000000-0005-0000-0000-0000B9020000}"/>
    <cellStyle name="Currency 2 2 9 2" xfId="695" xr:uid="{00000000-0005-0000-0000-0000BA020000}"/>
    <cellStyle name="Currency 2 3" xfId="696" xr:uid="{00000000-0005-0000-0000-0000BB020000}"/>
    <cellStyle name="Currency 2 3 10" xfId="697" xr:uid="{00000000-0005-0000-0000-0000BC020000}"/>
    <cellStyle name="Currency 2 3 2" xfId="698" xr:uid="{00000000-0005-0000-0000-0000BD020000}"/>
    <cellStyle name="Currency 2 3 2 2" xfId="699" xr:uid="{00000000-0005-0000-0000-0000BE020000}"/>
    <cellStyle name="Currency 2 3 2 2 2" xfId="700" xr:uid="{00000000-0005-0000-0000-0000BF020000}"/>
    <cellStyle name="Currency 2 3 2 2 2 2" xfId="701" xr:uid="{00000000-0005-0000-0000-0000C0020000}"/>
    <cellStyle name="Currency 2 3 2 2 2 2 2" xfId="702" xr:uid="{00000000-0005-0000-0000-0000C1020000}"/>
    <cellStyle name="Currency 2 3 2 2 2 2 2 2" xfId="703" xr:uid="{00000000-0005-0000-0000-0000C2020000}"/>
    <cellStyle name="Currency 2 3 2 2 2 2 2 2 2" xfId="704" xr:uid="{00000000-0005-0000-0000-0000C3020000}"/>
    <cellStyle name="Currency 2 3 2 2 2 2 2 3" xfId="705" xr:uid="{00000000-0005-0000-0000-0000C4020000}"/>
    <cellStyle name="Currency 2 3 2 2 2 2 3" xfId="706" xr:uid="{00000000-0005-0000-0000-0000C5020000}"/>
    <cellStyle name="Currency 2 3 2 2 2 2 3 2" xfId="707" xr:uid="{00000000-0005-0000-0000-0000C6020000}"/>
    <cellStyle name="Currency 2 3 2 2 2 2 4" xfId="708" xr:uid="{00000000-0005-0000-0000-0000C7020000}"/>
    <cellStyle name="Currency 2 3 2 2 2 3" xfId="709" xr:uid="{00000000-0005-0000-0000-0000C8020000}"/>
    <cellStyle name="Currency 2 3 2 2 2 3 2" xfId="710" xr:uid="{00000000-0005-0000-0000-0000C9020000}"/>
    <cellStyle name="Currency 2 3 2 2 2 3 2 2" xfId="711" xr:uid="{00000000-0005-0000-0000-0000CA020000}"/>
    <cellStyle name="Currency 2 3 2 2 2 3 3" xfId="712" xr:uid="{00000000-0005-0000-0000-0000CB020000}"/>
    <cellStyle name="Currency 2 3 2 2 2 4" xfId="713" xr:uid="{00000000-0005-0000-0000-0000CC020000}"/>
    <cellStyle name="Currency 2 3 2 2 2 4 2" xfId="714" xr:uid="{00000000-0005-0000-0000-0000CD020000}"/>
    <cellStyle name="Currency 2 3 2 2 2 5" xfId="715" xr:uid="{00000000-0005-0000-0000-0000CE020000}"/>
    <cellStyle name="Currency 2 3 2 2 3" xfId="716" xr:uid="{00000000-0005-0000-0000-0000CF020000}"/>
    <cellStyle name="Currency 2 3 2 2 3 2" xfId="717" xr:uid="{00000000-0005-0000-0000-0000D0020000}"/>
    <cellStyle name="Currency 2 3 2 2 3 2 2" xfId="718" xr:uid="{00000000-0005-0000-0000-0000D1020000}"/>
    <cellStyle name="Currency 2 3 2 2 3 2 2 2" xfId="719" xr:uid="{00000000-0005-0000-0000-0000D2020000}"/>
    <cellStyle name="Currency 2 3 2 2 3 2 3" xfId="720" xr:uid="{00000000-0005-0000-0000-0000D3020000}"/>
    <cellStyle name="Currency 2 3 2 2 3 3" xfId="721" xr:uid="{00000000-0005-0000-0000-0000D4020000}"/>
    <cellStyle name="Currency 2 3 2 2 3 3 2" xfId="722" xr:uid="{00000000-0005-0000-0000-0000D5020000}"/>
    <cellStyle name="Currency 2 3 2 2 3 4" xfId="723" xr:uid="{00000000-0005-0000-0000-0000D6020000}"/>
    <cellStyle name="Currency 2 3 2 2 4" xfId="724" xr:uid="{00000000-0005-0000-0000-0000D7020000}"/>
    <cellStyle name="Currency 2 3 2 2 4 2" xfId="725" xr:uid="{00000000-0005-0000-0000-0000D8020000}"/>
    <cellStyle name="Currency 2 3 2 2 4 2 2" xfId="726" xr:uid="{00000000-0005-0000-0000-0000D9020000}"/>
    <cellStyle name="Currency 2 3 2 2 4 3" xfId="727" xr:uid="{00000000-0005-0000-0000-0000DA020000}"/>
    <cellStyle name="Currency 2 3 2 2 5" xfId="728" xr:uid="{00000000-0005-0000-0000-0000DB020000}"/>
    <cellStyle name="Currency 2 3 2 2 5 2" xfId="729" xr:uid="{00000000-0005-0000-0000-0000DC020000}"/>
    <cellStyle name="Currency 2 3 2 2 6" xfId="730" xr:uid="{00000000-0005-0000-0000-0000DD020000}"/>
    <cellStyle name="Currency 2 3 2 3" xfId="731" xr:uid="{00000000-0005-0000-0000-0000DE020000}"/>
    <cellStyle name="Currency 2 3 2 3 2" xfId="732" xr:uid="{00000000-0005-0000-0000-0000DF020000}"/>
    <cellStyle name="Currency 2 3 2 3 2 2" xfId="733" xr:uid="{00000000-0005-0000-0000-0000E0020000}"/>
    <cellStyle name="Currency 2 3 2 3 2 2 2" xfId="734" xr:uid="{00000000-0005-0000-0000-0000E1020000}"/>
    <cellStyle name="Currency 2 3 2 3 2 2 2 2" xfId="735" xr:uid="{00000000-0005-0000-0000-0000E2020000}"/>
    <cellStyle name="Currency 2 3 2 3 2 2 3" xfId="736" xr:uid="{00000000-0005-0000-0000-0000E3020000}"/>
    <cellStyle name="Currency 2 3 2 3 2 3" xfId="737" xr:uid="{00000000-0005-0000-0000-0000E4020000}"/>
    <cellStyle name="Currency 2 3 2 3 2 3 2" xfId="738" xr:uid="{00000000-0005-0000-0000-0000E5020000}"/>
    <cellStyle name="Currency 2 3 2 3 2 4" xfId="739" xr:uid="{00000000-0005-0000-0000-0000E6020000}"/>
    <cellStyle name="Currency 2 3 2 3 3" xfId="740" xr:uid="{00000000-0005-0000-0000-0000E7020000}"/>
    <cellStyle name="Currency 2 3 2 3 3 2" xfId="741" xr:uid="{00000000-0005-0000-0000-0000E8020000}"/>
    <cellStyle name="Currency 2 3 2 3 3 2 2" xfId="742" xr:uid="{00000000-0005-0000-0000-0000E9020000}"/>
    <cellStyle name="Currency 2 3 2 3 3 3" xfId="743" xr:uid="{00000000-0005-0000-0000-0000EA020000}"/>
    <cellStyle name="Currency 2 3 2 3 4" xfId="744" xr:uid="{00000000-0005-0000-0000-0000EB020000}"/>
    <cellStyle name="Currency 2 3 2 3 4 2" xfId="745" xr:uid="{00000000-0005-0000-0000-0000EC020000}"/>
    <cellStyle name="Currency 2 3 2 3 5" xfId="746" xr:uid="{00000000-0005-0000-0000-0000ED020000}"/>
    <cellStyle name="Currency 2 3 2 4" xfId="747" xr:uid="{00000000-0005-0000-0000-0000EE020000}"/>
    <cellStyle name="Currency 2 3 2 4 2" xfId="748" xr:uid="{00000000-0005-0000-0000-0000EF020000}"/>
    <cellStyle name="Currency 2 3 2 4 2 2" xfId="749" xr:uid="{00000000-0005-0000-0000-0000F0020000}"/>
    <cellStyle name="Currency 2 3 2 4 2 2 2" xfId="750" xr:uid="{00000000-0005-0000-0000-0000F1020000}"/>
    <cellStyle name="Currency 2 3 2 4 2 3" xfId="751" xr:uid="{00000000-0005-0000-0000-0000F2020000}"/>
    <cellStyle name="Currency 2 3 2 4 3" xfId="752" xr:uid="{00000000-0005-0000-0000-0000F3020000}"/>
    <cellStyle name="Currency 2 3 2 4 3 2" xfId="753" xr:uid="{00000000-0005-0000-0000-0000F4020000}"/>
    <cellStyle name="Currency 2 3 2 4 4" xfId="754" xr:uid="{00000000-0005-0000-0000-0000F5020000}"/>
    <cellStyle name="Currency 2 3 2 5" xfId="755" xr:uid="{00000000-0005-0000-0000-0000F6020000}"/>
    <cellStyle name="Currency 2 3 2 5 2" xfId="756" xr:uid="{00000000-0005-0000-0000-0000F7020000}"/>
    <cellStyle name="Currency 2 3 2 5 2 2" xfId="757" xr:uid="{00000000-0005-0000-0000-0000F8020000}"/>
    <cellStyle name="Currency 2 3 2 5 3" xfId="758" xr:uid="{00000000-0005-0000-0000-0000F9020000}"/>
    <cellStyle name="Currency 2 3 2 6" xfId="759" xr:uid="{00000000-0005-0000-0000-0000FA020000}"/>
    <cellStyle name="Currency 2 3 2 6 2" xfId="760" xr:uid="{00000000-0005-0000-0000-0000FB020000}"/>
    <cellStyle name="Currency 2 3 2 7" xfId="761" xr:uid="{00000000-0005-0000-0000-0000FC020000}"/>
    <cellStyle name="Currency 2 3 3" xfId="762" xr:uid="{00000000-0005-0000-0000-0000FD020000}"/>
    <cellStyle name="Currency 2 3 3 2" xfId="763" xr:uid="{00000000-0005-0000-0000-0000FE020000}"/>
    <cellStyle name="Currency 2 3 3 2 2" xfId="764" xr:uid="{00000000-0005-0000-0000-0000FF020000}"/>
    <cellStyle name="Currency 2 3 3 2 2 2" xfId="765" xr:uid="{00000000-0005-0000-0000-000000030000}"/>
    <cellStyle name="Currency 2 3 3 2 2 2 2" xfId="766" xr:uid="{00000000-0005-0000-0000-000001030000}"/>
    <cellStyle name="Currency 2 3 3 2 2 2 2 2" xfId="767" xr:uid="{00000000-0005-0000-0000-000002030000}"/>
    <cellStyle name="Currency 2 3 3 2 2 2 3" xfId="768" xr:uid="{00000000-0005-0000-0000-000003030000}"/>
    <cellStyle name="Currency 2 3 3 2 2 3" xfId="769" xr:uid="{00000000-0005-0000-0000-000004030000}"/>
    <cellStyle name="Currency 2 3 3 2 2 3 2" xfId="770" xr:uid="{00000000-0005-0000-0000-000005030000}"/>
    <cellStyle name="Currency 2 3 3 2 2 4" xfId="771" xr:uid="{00000000-0005-0000-0000-000006030000}"/>
    <cellStyle name="Currency 2 3 3 2 3" xfId="772" xr:uid="{00000000-0005-0000-0000-000007030000}"/>
    <cellStyle name="Currency 2 3 3 2 3 2" xfId="773" xr:uid="{00000000-0005-0000-0000-000008030000}"/>
    <cellStyle name="Currency 2 3 3 2 3 2 2" xfId="774" xr:uid="{00000000-0005-0000-0000-000009030000}"/>
    <cellStyle name="Currency 2 3 3 2 3 3" xfId="775" xr:uid="{00000000-0005-0000-0000-00000A030000}"/>
    <cellStyle name="Currency 2 3 3 2 4" xfId="776" xr:uid="{00000000-0005-0000-0000-00000B030000}"/>
    <cellStyle name="Currency 2 3 3 2 4 2" xfId="777" xr:uid="{00000000-0005-0000-0000-00000C030000}"/>
    <cellStyle name="Currency 2 3 3 2 5" xfId="778" xr:uid="{00000000-0005-0000-0000-00000D030000}"/>
    <cellStyle name="Currency 2 3 3 3" xfId="779" xr:uid="{00000000-0005-0000-0000-00000E030000}"/>
    <cellStyle name="Currency 2 3 3 3 2" xfId="780" xr:uid="{00000000-0005-0000-0000-00000F030000}"/>
    <cellStyle name="Currency 2 3 3 3 2 2" xfId="781" xr:uid="{00000000-0005-0000-0000-000010030000}"/>
    <cellStyle name="Currency 2 3 3 3 2 2 2" xfId="782" xr:uid="{00000000-0005-0000-0000-000011030000}"/>
    <cellStyle name="Currency 2 3 3 3 2 3" xfId="783" xr:uid="{00000000-0005-0000-0000-000012030000}"/>
    <cellStyle name="Currency 2 3 3 3 3" xfId="784" xr:uid="{00000000-0005-0000-0000-000013030000}"/>
    <cellStyle name="Currency 2 3 3 3 3 2" xfId="785" xr:uid="{00000000-0005-0000-0000-000014030000}"/>
    <cellStyle name="Currency 2 3 3 3 4" xfId="786" xr:uid="{00000000-0005-0000-0000-000015030000}"/>
    <cellStyle name="Currency 2 3 3 4" xfId="787" xr:uid="{00000000-0005-0000-0000-000016030000}"/>
    <cellStyle name="Currency 2 3 3 4 2" xfId="788" xr:uid="{00000000-0005-0000-0000-000017030000}"/>
    <cellStyle name="Currency 2 3 3 4 2 2" xfId="789" xr:uid="{00000000-0005-0000-0000-000018030000}"/>
    <cellStyle name="Currency 2 3 3 4 3" xfId="790" xr:uid="{00000000-0005-0000-0000-000019030000}"/>
    <cellStyle name="Currency 2 3 3 5" xfId="791" xr:uid="{00000000-0005-0000-0000-00001A030000}"/>
    <cellStyle name="Currency 2 3 3 5 2" xfId="792" xr:uid="{00000000-0005-0000-0000-00001B030000}"/>
    <cellStyle name="Currency 2 3 3 6" xfId="793" xr:uid="{00000000-0005-0000-0000-00001C030000}"/>
    <cellStyle name="Currency 2 3 4" xfId="794" xr:uid="{00000000-0005-0000-0000-00001D030000}"/>
    <cellStyle name="Currency 2 3 4 2" xfId="795" xr:uid="{00000000-0005-0000-0000-00001E030000}"/>
    <cellStyle name="Currency 2 3 4 2 2" xfId="796" xr:uid="{00000000-0005-0000-0000-00001F030000}"/>
    <cellStyle name="Currency 2 3 4 2 2 2" xfId="797" xr:uid="{00000000-0005-0000-0000-000020030000}"/>
    <cellStyle name="Currency 2 3 4 2 2 2 2" xfId="798" xr:uid="{00000000-0005-0000-0000-000021030000}"/>
    <cellStyle name="Currency 2 3 4 2 2 3" xfId="799" xr:uid="{00000000-0005-0000-0000-000022030000}"/>
    <cellStyle name="Currency 2 3 4 2 3" xfId="800" xr:uid="{00000000-0005-0000-0000-000023030000}"/>
    <cellStyle name="Currency 2 3 4 2 3 2" xfId="801" xr:uid="{00000000-0005-0000-0000-000024030000}"/>
    <cellStyle name="Currency 2 3 4 2 4" xfId="802" xr:uid="{00000000-0005-0000-0000-000025030000}"/>
    <cellStyle name="Currency 2 3 4 3" xfId="803" xr:uid="{00000000-0005-0000-0000-000026030000}"/>
    <cellStyle name="Currency 2 3 4 3 2" xfId="804" xr:uid="{00000000-0005-0000-0000-000027030000}"/>
    <cellStyle name="Currency 2 3 4 3 2 2" xfId="805" xr:uid="{00000000-0005-0000-0000-000028030000}"/>
    <cellStyle name="Currency 2 3 4 3 3" xfId="806" xr:uid="{00000000-0005-0000-0000-000029030000}"/>
    <cellStyle name="Currency 2 3 4 4" xfId="807" xr:uid="{00000000-0005-0000-0000-00002A030000}"/>
    <cellStyle name="Currency 2 3 4 4 2" xfId="808" xr:uid="{00000000-0005-0000-0000-00002B030000}"/>
    <cellStyle name="Currency 2 3 4 5" xfId="809" xr:uid="{00000000-0005-0000-0000-00002C030000}"/>
    <cellStyle name="Currency 2 3 5" xfId="810" xr:uid="{00000000-0005-0000-0000-00002D030000}"/>
    <cellStyle name="Currency 2 3 5 2" xfId="811" xr:uid="{00000000-0005-0000-0000-00002E030000}"/>
    <cellStyle name="Currency 2 3 5 2 2" xfId="812" xr:uid="{00000000-0005-0000-0000-00002F030000}"/>
    <cellStyle name="Currency 2 3 5 2 2 2" xfId="813" xr:uid="{00000000-0005-0000-0000-000030030000}"/>
    <cellStyle name="Currency 2 3 5 2 3" xfId="814" xr:uid="{00000000-0005-0000-0000-000031030000}"/>
    <cellStyle name="Currency 2 3 5 3" xfId="815" xr:uid="{00000000-0005-0000-0000-000032030000}"/>
    <cellStyle name="Currency 2 3 5 3 2" xfId="816" xr:uid="{00000000-0005-0000-0000-000033030000}"/>
    <cellStyle name="Currency 2 3 5 4" xfId="817" xr:uid="{00000000-0005-0000-0000-000034030000}"/>
    <cellStyle name="Currency 2 3 6" xfId="818" xr:uid="{00000000-0005-0000-0000-000035030000}"/>
    <cellStyle name="Currency 2 3 6 2" xfId="819" xr:uid="{00000000-0005-0000-0000-000036030000}"/>
    <cellStyle name="Currency 2 3 6 2 2" xfId="820" xr:uid="{00000000-0005-0000-0000-000037030000}"/>
    <cellStyle name="Currency 2 3 6 3" xfId="821" xr:uid="{00000000-0005-0000-0000-000038030000}"/>
    <cellStyle name="Currency 2 3 7" xfId="822" xr:uid="{00000000-0005-0000-0000-000039030000}"/>
    <cellStyle name="Currency 2 3 7 2" xfId="823" xr:uid="{00000000-0005-0000-0000-00003A030000}"/>
    <cellStyle name="Currency 2 3 8" xfId="824" xr:uid="{00000000-0005-0000-0000-00003B030000}"/>
    <cellStyle name="Currency 2 3 8 2" xfId="825" xr:uid="{00000000-0005-0000-0000-00003C030000}"/>
    <cellStyle name="Currency 2 3 9" xfId="826" xr:uid="{00000000-0005-0000-0000-00003D030000}"/>
    <cellStyle name="Currency 2 3 9 2" xfId="827" xr:uid="{00000000-0005-0000-0000-00003E030000}"/>
    <cellStyle name="Currency 2 4" xfId="828" xr:uid="{00000000-0005-0000-0000-00003F030000}"/>
    <cellStyle name="Currency 2 4 10" xfId="829" xr:uid="{00000000-0005-0000-0000-000040030000}"/>
    <cellStyle name="Currency 2 4 2" xfId="830" xr:uid="{00000000-0005-0000-0000-000041030000}"/>
    <cellStyle name="Currency 2 4 2 2" xfId="831" xr:uid="{00000000-0005-0000-0000-000042030000}"/>
    <cellStyle name="Currency 2 4 2 2 2" xfId="832" xr:uid="{00000000-0005-0000-0000-000043030000}"/>
    <cellStyle name="Currency 2 4 2 2 2 2" xfId="833" xr:uid="{00000000-0005-0000-0000-000044030000}"/>
    <cellStyle name="Currency 2 4 2 2 2 2 2" xfId="834" xr:uid="{00000000-0005-0000-0000-000045030000}"/>
    <cellStyle name="Currency 2 4 2 2 2 2 2 2" xfId="835" xr:uid="{00000000-0005-0000-0000-000046030000}"/>
    <cellStyle name="Currency 2 4 2 2 2 2 2 2 2" xfId="836" xr:uid="{00000000-0005-0000-0000-000047030000}"/>
    <cellStyle name="Currency 2 4 2 2 2 2 2 3" xfId="837" xr:uid="{00000000-0005-0000-0000-000048030000}"/>
    <cellStyle name="Currency 2 4 2 2 2 2 3" xfId="838" xr:uid="{00000000-0005-0000-0000-000049030000}"/>
    <cellStyle name="Currency 2 4 2 2 2 2 3 2" xfId="839" xr:uid="{00000000-0005-0000-0000-00004A030000}"/>
    <cellStyle name="Currency 2 4 2 2 2 2 4" xfId="840" xr:uid="{00000000-0005-0000-0000-00004B030000}"/>
    <cellStyle name="Currency 2 4 2 2 2 3" xfId="841" xr:uid="{00000000-0005-0000-0000-00004C030000}"/>
    <cellStyle name="Currency 2 4 2 2 2 3 2" xfId="842" xr:uid="{00000000-0005-0000-0000-00004D030000}"/>
    <cellStyle name="Currency 2 4 2 2 2 3 2 2" xfId="843" xr:uid="{00000000-0005-0000-0000-00004E030000}"/>
    <cellStyle name="Currency 2 4 2 2 2 3 3" xfId="844" xr:uid="{00000000-0005-0000-0000-00004F030000}"/>
    <cellStyle name="Currency 2 4 2 2 2 4" xfId="845" xr:uid="{00000000-0005-0000-0000-000050030000}"/>
    <cellStyle name="Currency 2 4 2 2 2 4 2" xfId="846" xr:uid="{00000000-0005-0000-0000-000051030000}"/>
    <cellStyle name="Currency 2 4 2 2 2 5" xfId="847" xr:uid="{00000000-0005-0000-0000-000052030000}"/>
    <cellStyle name="Currency 2 4 2 2 3" xfId="848" xr:uid="{00000000-0005-0000-0000-000053030000}"/>
    <cellStyle name="Currency 2 4 2 2 3 2" xfId="849" xr:uid="{00000000-0005-0000-0000-000054030000}"/>
    <cellStyle name="Currency 2 4 2 2 3 2 2" xfId="850" xr:uid="{00000000-0005-0000-0000-000055030000}"/>
    <cellStyle name="Currency 2 4 2 2 3 2 2 2" xfId="851" xr:uid="{00000000-0005-0000-0000-000056030000}"/>
    <cellStyle name="Currency 2 4 2 2 3 2 3" xfId="852" xr:uid="{00000000-0005-0000-0000-000057030000}"/>
    <cellStyle name="Currency 2 4 2 2 3 3" xfId="853" xr:uid="{00000000-0005-0000-0000-000058030000}"/>
    <cellStyle name="Currency 2 4 2 2 3 3 2" xfId="854" xr:uid="{00000000-0005-0000-0000-000059030000}"/>
    <cellStyle name="Currency 2 4 2 2 3 4" xfId="855" xr:uid="{00000000-0005-0000-0000-00005A030000}"/>
    <cellStyle name="Currency 2 4 2 2 4" xfId="856" xr:uid="{00000000-0005-0000-0000-00005B030000}"/>
    <cellStyle name="Currency 2 4 2 2 4 2" xfId="857" xr:uid="{00000000-0005-0000-0000-00005C030000}"/>
    <cellStyle name="Currency 2 4 2 2 4 2 2" xfId="858" xr:uid="{00000000-0005-0000-0000-00005D030000}"/>
    <cellStyle name="Currency 2 4 2 2 4 3" xfId="859" xr:uid="{00000000-0005-0000-0000-00005E030000}"/>
    <cellStyle name="Currency 2 4 2 2 5" xfId="860" xr:uid="{00000000-0005-0000-0000-00005F030000}"/>
    <cellStyle name="Currency 2 4 2 2 5 2" xfId="861" xr:uid="{00000000-0005-0000-0000-000060030000}"/>
    <cellStyle name="Currency 2 4 2 2 6" xfId="862" xr:uid="{00000000-0005-0000-0000-000061030000}"/>
    <cellStyle name="Currency 2 4 2 3" xfId="863" xr:uid="{00000000-0005-0000-0000-000062030000}"/>
    <cellStyle name="Currency 2 4 2 3 2" xfId="864" xr:uid="{00000000-0005-0000-0000-000063030000}"/>
    <cellStyle name="Currency 2 4 2 3 2 2" xfId="865" xr:uid="{00000000-0005-0000-0000-000064030000}"/>
    <cellStyle name="Currency 2 4 2 3 2 2 2" xfId="866" xr:uid="{00000000-0005-0000-0000-000065030000}"/>
    <cellStyle name="Currency 2 4 2 3 2 2 2 2" xfId="867" xr:uid="{00000000-0005-0000-0000-000066030000}"/>
    <cellStyle name="Currency 2 4 2 3 2 2 3" xfId="868" xr:uid="{00000000-0005-0000-0000-000067030000}"/>
    <cellStyle name="Currency 2 4 2 3 2 3" xfId="869" xr:uid="{00000000-0005-0000-0000-000068030000}"/>
    <cellStyle name="Currency 2 4 2 3 2 3 2" xfId="870" xr:uid="{00000000-0005-0000-0000-000069030000}"/>
    <cellStyle name="Currency 2 4 2 3 2 4" xfId="871" xr:uid="{00000000-0005-0000-0000-00006A030000}"/>
    <cellStyle name="Currency 2 4 2 3 3" xfId="872" xr:uid="{00000000-0005-0000-0000-00006B030000}"/>
    <cellStyle name="Currency 2 4 2 3 3 2" xfId="873" xr:uid="{00000000-0005-0000-0000-00006C030000}"/>
    <cellStyle name="Currency 2 4 2 3 3 2 2" xfId="874" xr:uid="{00000000-0005-0000-0000-00006D030000}"/>
    <cellStyle name="Currency 2 4 2 3 3 3" xfId="875" xr:uid="{00000000-0005-0000-0000-00006E030000}"/>
    <cellStyle name="Currency 2 4 2 3 4" xfId="876" xr:uid="{00000000-0005-0000-0000-00006F030000}"/>
    <cellStyle name="Currency 2 4 2 3 4 2" xfId="877" xr:uid="{00000000-0005-0000-0000-000070030000}"/>
    <cellStyle name="Currency 2 4 2 3 5" xfId="878" xr:uid="{00000000-0005-0000-0000-000071030000}"/>
    <cellStyle name="Currency 2 4 2 4" xfId="879" xr:uid="{00000000-0005-0000-0000-000072030000}"/>
    <cellStyle name="Currency 2 4 2 4 2" xfId="880" xr:uid="{00000000-0005-0000-0000-000073030000}"/>
    <cellStyle name="Currency 2 4 2 4 2 2" xfId="881" xr:uid="{00000000-0005-0000-0000-000074030000}"/>
    <cellStyle name="Currency 2 4 2 4 2 2 2" xfId="882" xr:uid="{00000000-0005-0000-0000-000075030000}"/>
    <cellStyle name="Currency 2 4 2 4 2 3" xfId="883" xr:uid="{00000000-0005-0000-0000-000076030000}"/>
    <cellStyle name="Currency 2 4 2 4 3" xfId="884" xr:uid="{00000000-0005-0000-0000-000077030000}"/>
    <cellStyle name="Currency 2 4 2 4 3 2" xfId="885" xr:uid="{00000000-0005-0000-0000-000078030000}"/>
    <cellStyle name="Currency 2 4 2 4 4" xfId="886" xr:uid="{00000000-0005-0000-0000-000079030000}"/>
    <cellStyle name="Currency 2 4 2 5" xfId="887" xr:uid="{00000000-0005-0000-0000-00007A030000}"/>
    <cellStyle name="Currency 2 4 2 5 2" xfId="888" xr:uid="{00000000-0005-0000-0000-00007B030000}"/>
    <cellStyle name="Currency 2 4 2 5 2 2" xfId="889" xr:uid="{00000000-0005-0000-0000-00007C030000}"/>
    <cellStyle name="Currency 2 4 2 5 3" xfId="890" xr:uid="{00000000-0005-0000-0000-00007D030000}"/>
    <cellStyle name="Currency 2 4 2 6" xfId="891" xr:uid="{00000000-0005-0000-0000-00007E030000}"/>
    <cellStyle name="Currency 2 4 2 6 2" xfId="892" xr:uid="{00000000-0005-0000-0000-00007F030000}"/>
    <cellStyle name="Currency 2 4 2 7" xfId="893" xr:uid="{00000000-0005-0000-0000-000080030000}"/>
    <cellStyle name="Currency 2 4 3" xfId="894" xr:uid="{00000000-0005-0000-0000-000081030000}"/>
    <cellStyle name="Currency 2 4 3 2" xfId="895" xr:uid="{00000000-0005-0000-0000-000082030000}"/>
    <cellStyle name="Currency 2 4 3 2 2" xfId="896" xr:uid="{00000000-0005-0000-0000-000083030000}"/>
    <cellStyle name="Currency 2 4 3 2 2 2" xfId="897" xr:uid="{00000000-0005-0000-0000-000084030000}"/>
    <cellStyle name="Currency 2 4 3 2 2 2 2" xfId="898" xr:uid="{00000000-0005-0000-0000-000085030000}"/>
    <cellStyle name="Currency 2 4 3 2 2 2 2 2" xfId="899" xr:uid="{00000000-0005-0000-0000-000086030000}"/>
    <cellStyle name="Currency 2 4 3 2 2 2 3" xfId="900" xr:uid="{00000000-0005-0000-0000-000087030000}"/>
    <cellStyle name="Currency 2 4 3 2 2 3" xfId="901" xr:uid="{00000000-0005-0000-0000-000088030000}"/>
    <cellStyle name="Currency 2 4 3 2 2 3 2" xfId="902" xr:uid="{00000000-0005-0000-0000-000089030000}"/>
    <cellStyle name="Currency 2 4 3 2 2 4" xfId="903" xr:uid="{00000000-0005-0000-0000-00008A030000}"/>
    <cellStyle name="Currency 2 4 3 2 3" xfId="904" xr:uid="{00000000-0005-0000-0000-00008B030000}"/>
    <cellStyle name="Currency 2 4 3 2 3 2" xfId="905" xr:uid="{00000000-0005-0000-0000-00008C030000}"/>
    <cellStyle name="Currency 2 4 3 2 3 2 2" xfId="906" xr:uid="{00000000-0005-0000-0000-00008D030000}"/>
    <cellStyle name="Currency 2 4 3 2 3 3" xfId="907" xr:uid="{00000000-0005-0000-0000-00008E030000}"/>
    <cellStyle name="Currency 2 4 3 2 4" xfId="908" xr:uid="{00000000-0005-0000-0000-00008F030000}"/>
    <cellStyle name="Currency 2 4 3 2 4 2" xfId="909" xr:uid="{00000000-0005-0000-0000-000090030000}"/>
    <cellStyle name="Currency 2 4 3 2 5" xfId="910" xr:uid="{00000000-0005-0000-0000-000091030000}"/>
    <cellStyle name="Currency 2 4 3 3" xfId="911" xr:uid="{00000000-0005-0000-0000-000092030000}"/>
    <cellStyle name="Currency 2 4 3 3 2" xfId="912" xr:uid="{00000000-0005-0000-0000-000093030000}"/>
    <cellStyle name="Currency 2 4 3 3 2 2" xfId="913" xr:uid="{00000000-0005-0000-0000-000094030000}"/>
    <cellStyle name="Currency 2 4 3 3 2 2 2" xfId="914" xr:uid="{00000000-0005-0000-0000-000095030000}"/>
    <cellStyle name="Currency 2 4 3 3 2 3" xfId="915" xr:uid="{00000000-0005-0000-0000-000096030000}"/>
    <cellStyle name="Currency 2 4 3 3 3" xfId="916" xr:uid="{00000000-0005-0000-0000-000097030000}"/>
    <cellStyle name="Currency 2 4 3 3 3 2" xfId="917" xr:uid="{00000000-0005-0000-0000-000098030000}"/>
    <cellStyle name="Currency 2 4 3 3 4" xfId="918" xr:uid="{00000000-0005-0000-0000-000099030000}"/>
    <cellStyle name="Currency 2 4 3 4" xfId="919" xr:uid="{00000000-0005-0000-0000-00009A030000}"/>
    <cellStyle name="Currency 2 4 3 4 2" xfId="920" xr:uid="{00000000-0005-0000-0000-00009B030000}"/>
    <cellStyle name="Currency 2 4 3 4 2 2" xfId="921" xr:uid="{00000000-0005-0000-0000-00009C030000}"/>
    <cellStyle name="Currency 2 4 3 4 3" xfId="922" xr:uid="{00000000-0005-0000-0000-00009D030000}"/>
    <cellStyle name="Currency 2 4 3 5" xfId="923" xr:uid="{00000000-0005-0000-0000-00009E030000}"/>
    <cellStyle name="Currency 2 4 3 5 2" xfId="924" xr:uid="{00000000-0005-0000-0000-00009F030000}"/>
    <cellStyle name="Currency 2 4 3 6" xfId="925" xr:uid="{00000000-0005-0000-0000-0000A0030000}"/>
    <cellStyle name="Currency 2 4 4" xfId="926" xr:uid="{00000000-0005-0000-0000-0000A1030000}"/>
    <cellStyle name="Currency 2 4 4 2" xfId="927" xr:uid="{00000000-0005-0000-0000-0000A2030000}"/>
    <cellStyle name="Currency 2 4 4 2 2" xfId="928" xr:uid="{00000000-0005-0000-0000-0000A3030000}"/>
    <cellStyle name="Currency 2 4 4 2 2 2" xfId="929" xr:uid="{00000000-0005-0000-0000-0000A4030000}"/>
    <cellStyle name="Currency 2 4 4 2 2 2 2" xfId="930" xr:uid="{00000000-0005-0000-0000-0000A5030000}"/>
    <cellStyle name="Currency 2 4 4 2 2 3" xfId="931" xr:uid="{00000000-0005-0000-0000-0000A6030000}"/>
    <cellStyle name="Currency 2 4 4 2 3" xfId="932" xr:uid="{00000000-0005-0000-0000-0000A7030000}"/>
    <cellStyle name="Currency 2 4 4 2 3 2" xfId="933" xr:uid="{00000000-0005-0000-0000-0000A8030000}"/>
    <cellStyle name="Currency 2 4 4 2 4" xfId="934" xr:uid="{00000000-0005-0000-0000-0000A9030000}"/>
    <cellStyle name="Currency 2 4 4 3" xfId="935" xr:uid="{00000000-0005-0000-0000-0000AA030000}"/>
    <cellStyle name="Currency 2 4 4 3 2" xfId="936" xr:uid="{00000000-0005-0000-0000-0000AB030000}"/>
    <cellStyle name="Currency 2 4 4 3 2 2" xfId="937" xr:uid="{00000000-0005-0000-0000-0000AC030000}"/>
    <cellStyle name="Currency 2 4 4 3 3" xfId="938" xr:uid="{00000000-0005-0000-0000-0000AD030000}"/>
    <cellStyle name="Currency 2 4 4 4" xfId="939" xr:uid="{00000000-0005-0000-0000-0000AE030000}"/>
    <cellStyle name="Currency 2 4 4 4 2" xfId="940" xr:uid="{00000000-0005-0000-0000-0000AF030000}"/>
    <cellStyle name="Currency 2 4 4 5" xfId="941" xr:uid="{00000000-0005-0000-0000-0000B0030000}"/>
    <cellStyle name="Currency 2 4 5" xfId="942" xr:uid="{00000000-0005-0000-0000-0000B1030000}"/>
    <cellStyle name="Currency 2 4 5 2" xfId="943" xr:uid="{00000000-0005-0000-0000-0000B2030000}"/>
    <cellStyle name="Currency 2 4 5 2 2" xfId="944" xr:uid="{00000000-0005-0000-0000-0000B3030000}"/>
    <cellStyle name="Currency 2 4 5 2 2 2" xfId="945" xr:uid="{00000000-0005-0000-0000-0000B4030000}"/>
    <cellStyle name="Currency 2 4 5 2 3" xfId="946" xr:uid="{00000000-0005-0000-0000-0000B5030000}"/>
    <cellStyle name="Currency 2 4 5 3" xfId="947" xr:uid="{00000000-0005-0000-0000-0000B6030000}"/>
    <cellStyle name="Currency 2 4 5 3 2" xfId="948" xr:uid="{00000000-0005-0000-0000-0000B7030000}"/>
    <cellStyle name="Currency 2 4 5 4" xfId="949" xr:uid="{00000000-0005-0000-0000-0000B8030000}"/>
    <cellStyle name="Currency 2 4 6" xfId="950" xr:uid="{00000000-0005-0000-0000-0000B9030000}"/>
    <cellStyle name="Currency 2 4 6 2" xfId="951" xr:uid="{00000000-0005-0000-0000-0000BA030000}"/>
    <cellStyle name="Currency 2 4 6 2 2" xfId="952" xr:uid="{00000000-0005-0000-0000-0000BB030000}"/>
    <cellStyle name="Currency 2 4 6 3" xfId="953" xr:uid="{00000000-0005-0000-0000-0000BC030000}"/>
    <cellStyle name="Currency 2 4 7" xfId="954" xr:uid="{00000000-0005-0000-0000-0000BD030000}"/>
    <cellStyle name="Currency 2 4 7 2" xfId="955" xr:uid="{00000000-0005-0000-0000-0000BE030000}"/>
    <cellStyle name="Currency 2 4 8" xfId="956" xr:uid="{00000000-0005-0000-0000-0000BF030000}"/>
    <cellStyle name="Currency 2 4 8 2" xfId="957" xr:uid="{00000000-0005-0000-0000-0000C0030000}"/>
    <cellStyle name="Currency 2 4 9" xfId="958" xr:uid="{00000000-0005-0000-0000-0000C1030000}"/>
    <cellStyle name="Currency 2 4 9 2" xfId="959" xr:uid="{00000000-0005-0000-0000-0000C2030000}"/>
    <cellStyle name="Currency 2 5" xfId="960" xr:uid="{00000000-0005-0000-0000-0000C3030000}"/>
    <cellStyle name="Currency 2 5 2" xfId="961" xr:uid="{00000000-0005-0000-0000-0000C4030000}"/>
    <cellStyle name="Currency 2 5 2 2" xfId="962" xr:uid="{00000000-0005-0000-0000-0000C5030000}"/>
    <cellStyle name="Currency 2 5 2 2 2" xfId="963" xr:uid="{00000000-0005-0000-0000-0000C6030000}"/>
    <cellStyle name="Currency 2 5 2 2 2 2" xfId="964" xr:uid="{00000000-0005-0000-0000-0000C7030000}"/>
    <cellStyle name="Currency 2 5 2 2 2 2 2" xfId="965" xr:uid="{00000000-0005-0000-0000-0000C8030000}"/>
    <cellStyle name="Currency 2 5 2 2 2 2 2 2" xfId="966" xr:uid="{00000000-0005-0000-0000-0000C9030000}"/>
    <cellStyle name="Currency 2 5 2 2 2 2 3" xfId="967" xr:uid="{00000000-0005-0000-0000-0000CA030000}"/>
    <cellStyle name="Currency 2 5 2 2 2 3" xfId="968" xr:uid="{00000000-0005-0000-0000-0000CB030000}"/>
    <cellStyle name="Currency 2 5 2 2 2 3 2" xfId="969" xr:uid="{00000000-0005-0000-0000-0000CC030000}"/>
    <cellStyle name="Currency 2 5 2 2 2 4" xfId="970" xr:uid="{00000000-0005-0000-0000-0000CD030000}"/>
    <cellStyle name="Currency 2 5 2 2 3" xfId="971" xr:uid="{00000000-0005-0000-0000-0000CE030000}"/>
    <cellStyle name="Currency 2 5 2 2 3 2" xfId="972" xr:uid="{00000000-0005-0000-0000-0000CF030000}"/>
    <cellStyle name="Currency 2 5 2 2 3 2 2" xfId="973" xr:uid="{00000000-0005-0000-0000-0000D0030000}"/>
    <cellStyle name="Currency 2 5 2 2 3 3" xfId="974" xr:uid="{00000000-0005-0000-0000-0000D1030000}"/>
    <cellStyle name="Currency 2 5 2 2 4" xfId="975" xr:uid="{00000000-0005-0000-0000-0000D2030000}"/>
    <cellStyle name="Currency 2 5 2 2 4 2" xfId="976" xr:uid="{00000000-0005-0000-0000-0000D3030000}"/>
    <cellStyle name="Currency 2 5 2 2 5" xfId="977" xr:uid="{00000000-0005-0000-0000-0000D4030000}"/>
    <cellStyle name="Currency 2 5 2 3" xfId="978" xr:uid="{00000000-0005-0000-0000-0000D5030000}"/>
    <cellStyle name="Currency 2 5 2 3 2" xfId="979" xr:uid="{00000000-0005-0000-0000-0000D6030000}"/>
    <cellStyle name="Currency 2 5 2 3 2 2" xfId="980" xr:uid="{00000000-0005-0000-0000-0000D7030000}"/>
    <cellStyle name="Currency 2 5 2 3 2 2 2" xfId="981" xr:uid="{00000000-0005-0000-0000-0000D8030000}"/>
    <cellStyle name="Currency 2 5 2 3 2 3" xfId="982" xr:uid="{00000000-0005-0000-0000-0000D9030000}"/>
    <cellStyle name="Currency 2 5 2 3 3" xfId="983" xr:uid="{00000000-0005-0000-0000-0000DA030000}"/>
    <cellStyle name="Currency 2 5 2 3 3 2" xfId="984" xr:uid="{00000000-0005-0000-0000-0000DB030000}"/>
    <cellStyle name="Currency 2 5 2 3 4" xfId="985" xr:uid="{00000000-0005-0000-0000-0000DC030000}"/>
    <cellStyle name="Currency 2 5 2 4" xfId="986" xr:uid="{00000000-0005-0000-0000-0000DD030000}"/>
    <cellStyle name="Currency 2 5 2 4 2" xfId="987" xr:uid="{00000000-0005-0000-0000-0000DE030000}"/>
    <cellStyle name="Currency 2 5 2 4 2 2" xfId="988" xr:uid="{00000000-0005-0000-0000-0000DF030000}"/>
    <cellStyle name="Currency 2 5 2 4 3" xfId="989" xr:uid="{00000000-0005-0000-0000-0000E0030000}"/>
    <cellStyle name="Currency 2 5 2 5" xfId="990" xr:uid="{00000000-0005-0000-0000-0000E1030000}"/>
    <cellStyle name="Currency 2 5 2 5 2" xfId="991" xr:uid="{00000000-0005-0000-0000-0000E2030000}"/>
    <cellStyle name="Currency 2 5 2 6" xfId="992" xr:uid="{00000000-0005-0000-0000-0000E3030000}"/>
    <cellStyle name="Currency 2 5 3" xfId="993" xr:uid="{00000000-0005-0000-0000-0000E4030000}"/>
    <cellStyle name="Currency 2 5 3 2" xfId="994" xr:uid="{00000000-0005-0000-0000-0000E5030000}"/>
    <cellStyle name="Currency 2 5 3 2 2" xfId="995" xr:uid="{00000000-0005-0000-0000-0000E6030000}"/>
    <cellStyle name="Currency 2 5 3 2 2 2" xfId="996" xr:uid="{00000000-0005-0000-0000-0000E7030000}"/>
    <cellStyle name="Currency 2 5 3 2 2 2 2" xfId="997" xr:uid="{00000000-0005-0000-0000-0000E8030000}"/>
    <cellStyle name="Currency 2 5 3 2 2 3" xfId="998" xr:uid="{00000000-0005-0000-0000-0000E9030000}"/>
    <cellStyle name="Currency 2 5 3 2 3" xfId="999" xr:uid="{00000000-0005-0000-0000-0000EA030000}"/>
    <cellStyle name="Currency 2 5 3 2 3 2" xfId="1000" xr:uid="{00000000-0005-0000-0000-0000EB030000}"/>
    <cellStyle name="Currency 2 5 3 2 4" xfId="1001" xr:uid="{00000000-0005-0000-0000-0000EC030000}"/>
    <cellStyle name="Currency 2 5 3 3" xfId="1002" xr:uid="{00000000-0005-0000-0000-0000ED030000}"/>
    <cellStyle name="Currency 2 5 3 3 2" xfId="1003" xr:uid="{00000000-0005-0000-0000-0000EE030000}"/>
    <cellStyle name="Currency 2 5 3 3 2 2" xfId="1004" xr:uid="{00000000-0005-0000-0000-0000EF030000}"/>
    <cellStyle name="Currency 2 5 3 3 3" xfId="1005" xr:uid="{00000000-0005-0000-0000-0000F0030000}"/>
    <cellStyle name="Currency 2 5 3 4" xfId="1006" xr:uid="{00000000-0005-0000-0000-0000F1030000}"/>
    <cellStyle name="Currency 2 5 3 4 2" xfId="1007" xr:uid="{00000000-0005-0000-0000-0000F2030000}"/>
    <cellStyle name="Currency 2 5 3 5" xfId="1008" xr:uid="{00000000-0005-0000-0000-0000F3030000}"/>
    <cellStyle name="Currency 2 5 4" xfId="1009" xr:uid="{00000000-0005-0000-0000-0000F4030000}"/>
    <cellStyle name="Currency 2 5 4 2" xfId="1010" xr:uid="{00000000-0005-0000-0000-0000F5030000}"/>
    <cellStyle name="Currency 2 5 4 2 2" xfId="1011" xr:uid="{00000000-0005-0000-0000-0000F6030000}"/>
    <cellStyle name="Currency 2 5 4 2 2 2" xfId="1012" xr:uid="{00000000-0005-0000-0000-0000F7030000}"/>
    <cellStyle name="Currency 2 5 4 2 3" xfId="1013" xr:uid="{00000000-0005-0000-0000-0000F8030000}"/>
    <cellStyle name="Currency 2 5 4 3" xfId="1014" xr:uid="{00000000-0005-0000-0000-0000F9030000}"/>
    <cellStyle name="Currency 2 5 4 3 2" xfId="1015" xr:uid="{00000000-0005-0000-0000-0000FA030000}"/>
    <cellStyle name="Currency 2 5 4 4" xfId="1016" xr:uid="{00000000-0005-0000-0000-0000FB030000}"/>
    <cellStyle name="Currency 2 5 5" xfId="1017" xr:uid="{00000000-0005-0000-0000-0000FC030000}"/>
    <cellStyle name="Currency 2 5 5 2" xfId="1018" xr:uid="{00000000-0005-0000-0000-0000FD030000}"/>
    <cellStyle name="Currency 2 5 5 2 2" xfId="1019" xr:uid="{00000000-0005-0000-0000-0000FE030000}"/>
    <cellStyle name="Currency 2 5 5 3" xfId="1020" xr:uid="{00000000-0005-0000-0000-0000FF030000}"/>
    <cellStyle name="Currency 2 5 6" xfId="1021" xr:uid="{00000000-0005-0000-0000-000000040000}"/>
    <cellStyle name="Currency 2 5 6 2" xfId="1022" xr:uid="{00000000-0005-0000-0000-000001040000}"/>
    <cellStyle name="Currency 2 5 7" xfId="1023" xr:uid="{00000000-0005-0000-0000-000002040000}"/>
    <cellStyle name="Currency 2 6" xfId="1024" xr:uid="{00000000-0005-0000-0000-000003040000}"/>
    <cellStyle name="Currency 2 6 2" xfId="1025" xr:uid="{00000000-0005-0000-0000-000004040000}"/>
    <cellStyle name="Currency 2 6 2 2" xfId="1026" xr:uid="{00000000-0005-0000-0000-000005040000}"/>
    <cellStyle name="Currency 2 6 2 2 2" xfId="1027" xr:uid="{00000000-0005-0000-0000-000006040000}"/>
    <cellStyle name="Currency 2 6 2 2 2 2" xfId="1028" xr:uid="{00000000-0005-0000-0000-000007040000}"/>
    <cellStyle name="Currency 2 6 2 2 2 2 2" xfId="1029" xr:uid="{00000000-0005-0000-0000-000008040000}"/>
    <cellStyle name="Currency 2 6 2 2 2 3" xfId="1030" xr:uid="{00000000-0005-0000-0000-000009040000}"/>
    <cellStyle name="Currency 2 6 2 2 3" xfId="1031" xr:uid="{00000000-0005-0000-0000-00000A040000}"/>
    <cellStyle name="Currency 2 6 2 2 3 2" xfId="1032" xr:uid="{00000000-0005-0000-0000-00000B040000}"/>
    <cellStyle name="Currency 2 6 2 2 4" xfId="1033" xr:uid="{00000000-0005-0000-0000-00000C040000}"/>
    <cellStyle name="Currency 2 6 2 3" xfId="1034" xr:uid="{00000000-0005-0000-0000-00000D040000}"/>
    <cellStyle name="Currency 2 6 2 3 2" xfId="1035" xr:uid="{00000000-0005-0000-0000-00000E040000}"/>
    <cellStyle name="Currency 2 6 2 3 2 2" xfId="1036" xr:uid="{00000000-0005-0000-0000-00000F040000}"/>
    <cellStyle name="Currency 2 6 2 3 3" xfId="1037" xr:uid="{00000000-0005-0000-0000-000010040000}"/>
    <cellStyle name="Currency 2 6 2 4" xfId="1038" xr:uid="{00000000-0005-0000-0000-000011040000}"/>
    <cellStyle name="Currency 2 6 2 4 2" xfId="1039" xr:uid="{00000000-0005-0000-0000-000012040000}"/>
    <cellStyle name="Currency 2 6 2 5" xfId="1040" xr:uid="{00000000-0005-0000-0000-000013040000}"/>
    <cellStyle name="Currency 2 6 3" xfId="1041" xr:uid="{00000000-0005-0000-0000-000014040000}"/>
    <cellStyle name="Currency 2 6 3 2" xfId="1042" xr:uid="{00000000-0005-0000-0000-000015040000}"/>
    <cellStyle name="Currency 2 6 3 2 2" xfId="1043" xr:uid="{00000000-0005-0000-0000-000016040000}"/>
    <cellStyle name="Currency 2 6 3 2 2 2" xfId="1044" xr:uid="{00000000-0005-0000-0000-000017040000}"/>
    <cellStyle name="Currency 2 6 3 2 3" xfId="1045" xr:uid="{00000000-0005-0000-0000-000018040000}"/>
    <cellStyle name="Currency 2 6 3 3" xfId="1046" xr:uid="{00000000-0005-0000-0000-000019040000}"/>
    <cellStyle name="Currency 2 6 3 3 2" xfId="1047" xr:uid="{00000000-0005-0000-0000-00001A040000}"/>
    <cellStyle name="Currency 2 6 3 4" xfId="1048" xr:uid="{00000000-0005-0000-0000-00001B040000}"/>
    <cellStyle name="Currency 2 6 4" xfId="1049" xr:uid="{00000000-0005-0000-0000-00001C040000}"/>
    <cellStyle name="Currency 2 6 4 2" xfId="1050" xr:uid="{00000000-0005-0000-0000-00001D040000}"/>
    <cellStyle name="Currency 2 6 4 2 2" xfId="1051" xr:uid="{00000000-0005-0000-0000-00001E040000}"/>
    <cellStyle name="Currency 2 6 4 3" xfId="1052" xr:uid="{00000000-0005-0000-0000-00001F040000}"/>
    <cellStyle name="Currency 2 6 5" xfId="1053" xr:uid="{00000000-0005-0000-0000-000020040000}"/>
    <cellStyle name="Currency 2 6 5 2" xfId="1054" xr:uid="{00000000-0005-0000-0000-000021040000}"/>
    <cellStyle name="Currency 2 6 6" xfId="1055" xr:uid="{00000000-0005-0000-0000-000022040000}"/>
    <cellStyle name="Currency 2 7" xfId="1056" xr:uid="{00000000-0005-0000-0000-000023040000}"/>
    <cellStyle name="Currency 2 7 2" xfId="1057" xr:uid="{00000000-0005-0000-0000-000024040000}"/>
    <cellStyle name="Currency 2 7 2 2" xfId="1058" xr:uid="{00000000-0005-0000-0000-000025040000}"/>
    <cellStyle name="Currency 2 7 2 2 2" xfId="1059" xr:uid="{00000000-0005-0000-0000-000026040000}"/>
    <cellStyle name="Currency 2 7 2 2 2 2" xfId="1060" xr:uid="{00000000-0005-0000-0000-000027040000}"/>
    <cellStyle name="Currency 2 7 2 2 3" xfId="1061" xr:uid="{00000000-0005-0000-0000-000028040000}"/>
    <cellStyle name="Currency 2 7 2 3" xfId="1062" xr:uid="{00000000-0005-0000-0000-000029040000}"/>
    <cellStyle name="Currency 2 7 2 3 2" xfId="1063" xr:uid="{00000000-0005-0000-0000-00002A040000}"/>
    <cellStyle name="Currency 2 7 2 4" xfId="1064" xr:uid="{00000000-0005-0000-0000-00002B040000}"/>
    <cellStyle name="Currency 2 7 3" xfId="1065" xr:uid="{00000000-0005-0000-0000-00002C040000}"/>
    <cellStyle name="Currency 2 7 3 2" xfId="1066" xr:uid="{00000000-0005-0000-0000-00002D040000}"/>
    <cellStyle name="Currency 2 7 3 2 2" xfId="1067" xr:uid="{00000000-0005-0000-0000-00002E040000}"/>
    <cellStyle name="Currency 2 7 3 3" xfId="1068" xr:uid="{00000000-0005-0000-0000-00002F040000}"/>
    <cellStyle name="Currency 2 7 4" xfId="1069" xr:uid="{00000000-0005-0000-0000-000030040000}"/>
    <cellStyle name="Currency 2 7 4 2" xfId="1070" xr:uid="{00000000-0005-0000-0000-000031040000}"/>
    <cellStyle name="Currency 2 7 5" xfId="1071" xr:uid="{00000000-0005-0000-0000-000032040000}"/>
    <cellStyle name="Currency 2 8" xfId="1072" xr:uid="{00000000-0005-0000-0000-000033040000}"/>
    <cellStyle name="Currency 2 8 2" xfId="1073" xr:uid="{00000000-0005-0000-0000-000034040000}"/>
    <cellStyle name="Currency 2 8 2 2" xfId="1074" xr:uid="{00000000-0005-0000-0000-000035040000}"/>
    <cellStyle name="Currency 2 8 2 2 2" xfId="1075" xr:uid="{00000000-0005-0000-0000-000036040000}"/>
    <cellStyle name="Currency 2 8 2 3" xfId="1076" xr:uid="{00000000-0005-0000-0000-000037040000}"/>
    <cellStyle name="Currency 2 8 3" xfId="1077" xr:uid="{00000000-0005-0000-0000-000038040000}"/>
    <cellStyle name="Currency 2 8 3 2" xfId="1078" xr:uid="{00000000-0005-0000-0000-000039040000}"/>
    <cellStyle name="Currency 2 8 4" xfId="1079" xr:uid="{00000000-0005-0000-0000-00003A040000}"/>
    <cellStyle name="Currency 2 9" xfId="1080" xr:uid="{00000000-0005-0000-0000-00003B040000}"/>
    <cellStyle name="Currency 2 9 2" xfId="1081" xr:uid="{00000000-0005-0000-0000-00003C040000}"/>
    <cellStyle name="Currency 2 9 2 2" xfId="1082" xr:uid="{00000000-0005-0000-0000-00003D040000}"/>
    <cellStyle name="Currency 2 9 3" xfId="1083" xr:uid="{00000000-0005-0000-0000-00003E040000}"/>
    <cellStyle name="Encabezado 1" xfId="1084" builtinId="16" customBuiltin="1"/>
    <cellStyle name="Encabezado 4" xfId="1085" builtinId="19" customBuiltin="1"/>
    <cellStyle name="Encabezado 4 2" xfId="1086" xr:uid="{00000000-0005-0000-0000-000041040000}"/>
    <cellStyle name="Encabezado 4 2 2" xfId="1087" xr:uid="{00000000-0005-0000-0000-000042040000}"/>
    <cellStyle name="Encabezado 4 3" xfId="1088" xr:uid="{00000000-0005-0000-0000-000043040000}"/>
    <cellStyle name="Encabezado 4 3 2" xfId="1089" xr:uid="{00000000-0005-0000-0000-000044040000}"/>
    <cellStyle name="Encabezado 4 4" xfId="1090" xr:uid="{00000000-0005-0000-0000-000045040000}"/>
    <cellStyle name="Énfasis1" xfId="1091" builtinId="29" customBuiltin="1"/>
    <cellStyle name="Énfasis1 2" xfId="1092" xr:uid="{00000000-0005-0000-0000-000046040000}"/>
    <cellStyle name="Énfasis1 2 2" xfId="1093" xr:uid="{00000000-0005-0000-0000-000047040000}"/>
    <cellStyle name="Énfasis1 3" xfId="1094" xr:uid="{00000000-0005-0000-0000-000048040000}"/>
    <cellStyle name="Énfasis1 3 2" xfId="1095" xr:uid="{00000000-0005-0000-0000-000049040000}"/>
    <cellStyle name="Énfasis1 4" xfId="1096" xr:uid="{00000000-0005-0000-0000-00004A040000}"/>
    <cellStyle name="Énfasis2" xfId="1097" builtinId="33" customBuiltin="1"/>
    <cellStyle name="Énfasis2 2" xfId="1098" xr:uid="{00000000-0005-0000-0000-00004B040000}"/>
    <cellStyle name="Énfasis2 2 2" xfId="1099" xr:uid="{00000000-0005-0000-0000-00004C040000}"/>
    <cellStyle name="Énfasis2 3" xfId="1100" xr:uid="{00000000-0005-0000-0000-00004D040000}"/>
    <cellStyle name="Énfasis2 3 2" xfId="1101" xr:uid="{00000000-0005-0000-0000-00004E040000}"/>
    <cellStyle name="Énfasis2 4" xfId="1102" xr:uid="{00000000-0005-0000-0000-00004F040000}"/>
    <cellStyle name="Énfasis3" xfId="1103" builtinId="37" customBuiltin="1"/>
    <cellStyle name="Énfasis3 2" xfId="1104" xr:uid="{00000000-0005-0000-0000-000050040000}"/>
    <cellStyle name="Énfasis3 2 2" xfId="1105" xr:uid="{00000000-0005-0000-0000-000051040000}"/>
    <cellStyle name="Énfasis3 3" xfId="1106" xr:uid="{00000000-0005-0000-0000-000052040000}"/>
    <cellStyle name="Énfasis3 3 2" xfId="1107" xr:uid="{00000000-0005-0000-0000-000053040000}"/>
    <cellStyle name="Énfasis3 4" xfId="1108" xr:uid="{00000000-0005-0000-0000-000054040000}"/>
    <cellStyle name="Énfasis4" xfId="1109" builtinId="41" customBuiltin="1"/>
    <cellStyle name="Énfasis4 2" xfId="1110" xr:uid="{00000000-0005-0000-0000-000055040000}"/>
    <cellStyle name="Énfasis4 2 2" xfId="1111" xr:uid="{00000000-0005-0000-0000-000056040000}"/>
    <cellStyle name="Énfasis4 3" xfId="1112" xr:uid="{00000000-0005-0000-0000-000057040000}"/>
    <cellStyle name="Énfasis4 3 2" xfId="1113" xr:uid="{00000000-0005-0000-0000-000058040000}"/>
    <cellStyle name="Énfasis4 4" xfId="1114" xr:uid="{00000000-0005-0000-0000-000059040000}"/>
    <cellStyle name="Énfasis5" xfId="1115" builtinId="45" customBuiltin="1"/>
    <cellStyle name="Énfasis5 2" xfId="1116" xr:uid="{00000000-0005-0000-0000-00005A040000}"/>
    <cellStyle name="Énfasis5 2 2" xfId="1117" xr:uid="{00000000-0005-0000-0000-00005B040000}"/>
    <cellStyle name="Énfasis5 3" xfId="1118" xr:uid="{00000000-0005-0000-0000-00005C040000}"/>
    <cellStyle name="Énfasis5 3 2" xfId="1119" xr:uid="{00000000-0005-0000-0000-00005D040000}"/>
    <cellStyle name="Énfasis5 4" xfId="1120" xr:uid="{00000000-0005-0000-0000-00005E040000}"/>
    <cellStyle name="Énfasis6" xfId="1121" builtinId="49" customBuiltin="1"/>
    <cellStyle name="Énfasis6 2" xfId="1122" xr:uid="{00000000-0005-0000-0000-00005F040000}"/>
    <cellStyle name="Énfasis6 2 2" xfId="1123" xr:uid="{00000000-0005-0000-0000-000060040000}"/>
    <cellStyle name="Énfasis6 3" xfId="1124" xr:uid="{00000000-0005-0000-0000-000061040000}"/>
    <cellStyle name="Énfasis6 3 2" xfId="1125" xr:uid="{00000000-0005-0000-0000-000062040000}"/>
    <cellStyle name="Énfasis6 4" xfId="1126" xr:uid="{00000000-0005-0000-0000-000063040000}"/>
    <cellStyle name="Entrada" xfId="1127" builtinId="20" customBuiltin="1"/>
    <cellStyle name="Entrada 2" xfId="1128" xr:uid="{00000000-0005-0000-0000-000064040000}"/>
    <cellStyle name="Entrada 2 2" xfId="1129" xr:uid="{00000000-0005-0000-0000-000065040000}"/>
    <cellStyle name="Entrada 2 2 2" xfId="1130" xr:uid="{00000000-0005-0000-0000-000066040000}"/>
    <cellStyle name="Entrada 3" xfId="1131" xr:uid="{00000000-0005-0000-0000-000067040000}"/>
    <cellStyle name="Entrada 3 2" xfId="1132" xr:uid="{00000000-0005-0000-0000-000068040000}"/>
    <cellStyle name="Entrada 3 2 2" xfId="1133" xr:uid="{00000000-0005-0000-0000-000069040000}"/>
    <cellStyle name="Entrada 4" xfId="1134" xr:uid="{00000000-0005-0000-0000-00006A040000}"/>
    <cellStyle name="Excel Built-in Normal" xfId="1135" xr:uid="{00000000-0005-0000-0000-00006D040000}"/>
    <cellStyle name="Hipervínculo" xfId="1136" builtinId="8" customBuiltin="1"/>
    <cellStyle name="Hipervínculo 2" xfId="1137" xr:uid="{00000000-0005-0000-0000-00006F040000}"/>
    <cellStyle name="Hipervínculo 2 2" xfId="1138" xr:uid="{00000000-0005-0000-0000-000070040000}"/>
    <cellStyle name="Hipervínculo 2 2 2" xfId="1139" xr:uid="{00000000-0005-0000-0000-000071040000}"/>
    <cellStyle name="Hipervínculo 3" xfId="1140" xr:uid="{00000000-0005-0000-0000-000072040000}"/>
    <cellStyle name="Hipervínculo 3 2" xfId="1141" xr:uid="{00000000-0005-0000-0000-000073040000}"/>
    <cellStyle name="Hipervínculo 3 3" xfId="1142" xr:uid="{00000000-0005-0000-0000-000074040000}"/>
    <cellStyle name="Hipervínculo 4" xfId="1143" xr:uid="{00000000-0005-0000-0000-000075040000}"/>
    <cellStyle name="Hipervínculo 5" xfId="1144" xr:uid="{00000000-0005-0000-0000-000076040000}"/>
    <cellStyle name="Hipervínculo 6" xfId="1145" xr:uid="{00000000-0005-0000-0000-000077040000}"/>
    <cellStyle name="Incorrecto" xfId="1146" builtinId="27" customBuiltin="1"/>
    <cellStyle name="Incorrecto 2" xfId="1147" xr:uid="{00000000-0005-0000-0000-000079040000}"/>
    <cellStyle name="Incorrecto 2 2" xfId="1148" xr:uid="{00000000-0005-0000-0000-00007A040000}"/>
    <cellStyle name="Incorrecto 3" xfId="1149" xr:uid="{00000000-0005-0000-0000-00007B040000}"/>
    <cellStyle name="Incorrecto 3 2" xfId="1150" xr:uid="{00000000-0005-0000-0000-00007C040000}"/>
    <cellStyle name="Incorrecto 4" xfId="1151" xr:uid="{00000000-0005-0000-0000-00007D040000}"/>
    <cellStyle name="Millares" xfId="1152" builtinId="3"/>
    <cellStyle name="Millares [0]" xfId="1153" builtinId="6"/>
    <cellStyle name="Millares [0] 2" xfId="1154" xr:uid="{00000000-0005-0000-0000-00007F040000}"/>
    <cellStyle name="Millares [0] 2 2" xfId="1155" xr:uid="{00000000-0005-0000-0000-000080040000}"/>
    <cellStyle name="Millares [0] 2 2 2" xfId="1156" xr:uid="{00000000-0005-0000-0000-000081040000}"/>
    <cellStyle name="Millares [0] 2 2 2 2" xfId="1157" xr:uid="{00000000-0005-0000-0000-000082040000}"/>
    <cellStyle name="Millares [0] 2 2 3" xfId="1158" xr:uid="{00000000-0005-0000-0000-000083040000}"/>
    <cellStyle name="Millares [0] 2 3" xfId="1159" xr:uid="{00000000-0005-0000-0000-000084040000}"/>
    <cellStyle name="Millares [0] 2 3 2" xfId="1160" xr:uid="{00000000-0005-0000-0000-000085040000}"/>
    <cellStyle name="Millares [0] 2 4" xfId="1161" xr:uid="{00000000-0005-0000-0000-000086040000}"/>
    <cellStyle name="Millares [0] 3" xfId="1162" xr:uid="{00000000-0005-0000-0000-000087040000}"/>
    <cellStyle name="Millares [0] 3 2" xfId="1163" xr:uid="{00000000-0005-0000-0000-000088040000}"/>
    <cellStyle name="Millares [0] 4" xfId="1164" xr:uid="{00000000-0005-0000-0000-000089040000}"/>
    <cellStyle name="Millares [0] 4 2" xfId="1165" xr:uid="{00000000-0005-0000-0000-00008A040000}"/>
    <cellStyle name="Millares [0] 5" xfId="1166" xr:uid="{00000000-0005-0000-0000-00008B040000}"/>
    <cellStyle name="Millares [0] 6" xfId="1167" xr:uid="{00000000-0005-0000-0000-00008C040000}"/>
    <cellStyle name="Millares [0] 6 2" xfId="1168" xr:uid="{00000000-0005-0000-0000-00008D040000}"/>
    <cellStyle name="Millares 10" xfId="1169" xr:uid="{00000000-0005-0000-0000-00008E040000}"/>
    <cellStyle name="Millares 10 2" xfId="1170" xr:uid="{00000000-0005-0000-0000-00008F040000}"/>
    <cellStyle name="Millares 11" xfId="1171" xr:uid="{00000000-0005-0000-0000-000090040000}"/>
    <cellStyle name="Millares 11 2" xfId="1172" xr:uid="{00000000-0005-0000-0000-000091040000}"/>
    <cellStyle name="Millares 12" xfId="1173" xr:uid="{00000000-0005-0000-0000-000092040000}"/>
    <cellStyle name="Millares 13" xfId="1174" xr:uid="{00000000-0005-0000-0000-000093040000}"/>
    <cellStyle name="Millares 14" xfId="1175" xr:uid="{00000000-0005-0000-0000-000094040000}"/>
    <cellStyle name="Millares 15" xfId="1176" xr:uid="{00000000-0005-0000-0000-000095040000}"/>
    <cellStyle name="Millares 16" xfId="1177" xr:uid="{00000000-0005-0000-0000-000096040000}"/>
    <cellStyle name="Millares 17" xfId="1178" xr:uid="{00000000-0005-0000-0000-000097040000}"/>
    <cellStyle name="Millares 18" xfId="1179" xr:uid="{00000000-0005-0000-0000-000098040000}"/>
    <cellStyle name="Millares 19" xfId="1180" xr:uid="{00000000-0005-0000-0000-000099040000}"/>
    <cellStyle name="Millares 2" xfId="1181" xr:uid="{00000000-0005-0000-0000-00009A040000}"/>
    <cellStyle name="Millares 2 2" xfId="1182" xr:uid="{00000000-0005-0000-0000-00009B040000}"/>
    <cellStyle name="Millares 2 2 2" xfId="1183" xr:uid="{00000000-0005-0000-0000-00009C040000}"/>
    <cellStyle name="Millares 2 2 2 2" xfId="1184" xr:uid="{00000000-0005-0000-0000-00009D040000}"/>
    <cellStyle name="Millares 2 2 3" xfId="1185" xr:uid="{00000000-0005-0000-0000-00009E040000}"/>
    <cellStyle name="Millares 2 3" xfId="1186" xr:uid="{00000000-0005-0000-0000-00009F040000}"/>
    <cellStyle name="Millares 2 4" xfId="1187" xr:uid="{00000000-0005-0000-0000-0000A0040000}"/>
    <cellStyle name="Millares 2 5" xfId="1188" xr:uid="{00000000-0005-0000-0000-0000A1040000}"/>
    <cellStyle name="Millares 20" xfId="1189" xr:uid="{00000000-0005-0000-0000-0000A2040000}"/>
    <cellStyle name="Millares 21" xfId="1190" xr:uid="{00000000-0005-0000-0000-0000A3040000}"/>
    <cellStyle name="Millares 22" xfId="1191" xr:uid="{00000000-0005-0000-0000-0000A4040000}"/>
    <cellStyle name="Millares 23" xfId="1192" xr:uid="{00000000-0005-0000-0000-0000A5040000}"/>
    <cellStyle name="Millares 23 2" xfId="1193" xr:uid="{00000000-0005-0000-0000-0000A6040000}"/>
    <cellStyle name="Millares 24" xfId="1194" xr:uid="{00000000-0005-0000-0000-0000A7040000}"/>
    <cellStyle name="Millares 24 2" xfId="1195" xr:uid="{00000000-0005-0000-0000-0000A8040000}"/>
    <cellStyle name="Millares 25" xfId="1196" xr:uid="{00000000-0005-0000-0000-0000A9040000}"/>
    <cellStyle name="Millares 25 2" xfId="1197" xr:uid="{00000000-0005-0000-0000-0000AA040000}"/>
    <cellStyle name="Millares 26" xfId="1198" xr:uid="{00000000-0005-0000-0000-0000AB040000}"/>
    <cellStyle name="Millares 26 2" xfId="1199" xr:uid="{00000000-0005-0000-0000-0000AC040000}"/>
    <cellStyle name="Millares 3" xfId="1200" xr:uid="{00000000-0005-0000-0000-0000AD040000}"/>
    <cellStyle name="Millares 3 2" xfId="1201" xr:uid="{00000000-0005-0000-0000-0000AE040000}"/>
    <cellStyle name="Millares 3 2 2" xfId="1202" xr:uid="{00000000-0005-0000-0000-0000AF040000}"/>
    <cellStyle name="Millares 3 3" xfId="1203" xr:uid="{00000000-0005-0000-0000-0000B0040000}"/>
    <cellStyle name="Millares 4" xfId="1204" xr:uid="{00000000-0005-0000-0000-0000B1040000}"/>
    <cellStyle name="Millares 4 2" xfId="1205" xr:uid="{00000000-0005-0000-0000-0000B2040000}"/>
    <cellStyle name="Millares 5" xfId="1206" xr:uid="{00000000-0005-0000-0000-0000B3040000}"/>
    <cellStyle name="Millares 5 2" xfId="1207" xr:uid="{00000000-0005-0000-0000-0000B4040000}"/>
    <cellStyle name="Millares 6" xfId="1208" xr:uid="{00000000-0005-0000-0000-0000B5040000}"/>
    <cellStyle name="Millares 6 2" xfId="1209" xr:uid="{00000000-0005-0000-0000-0000B6040000}"/>
    <cellStyle name="Millares 7" xfId="1210" xr:uid="{00000000-0005-0000-0000-0000B7040000}"/>
    <cellStyle name="Millares 7 2" xfId="1211" xr:uid="{00000000-0005-0000-0000-0000B8040000}"/>
    <cellStyle name="Millares 8" xfId="1212" xr:uid="{00000000-0005-0000-0000-0000B9040000}"/>
    <cellStyle name="Millares 8 2" xfId="1213" xr:uid="{00000000-0005-0000-0000-0000BA040000}"/>
    <cellStyle name="Millares 9" xfId="1214" xr:uid="{00000000-0005-0000-0000-0000BB040000}"/>
    <cellStyle name="Millares 9 2" xfId="1215" xr:uid="{00000000-0005-0000-0000-0000BC040000}"/>
    <cellStyle name="Neutral" xfId="1216" builtinId="28" customBuiltin="1"/>
    <cellStyle name="Neutral 2" xfId="1217" xr:uid="{00000000-0005-0000-0000-0000BE040000}"/>
    <cellStyle name="Neutral 2 2" xfId="1218" xr:uid="{00000000-0005-0000-0000-0000BF040000}"/>
    <cellStyle name="Neutral 3" xfId="1219" xr:uid="{00000000-0005-0000-0000-0000C0040000}"/>
    <cellStyle name="Neutral 3 2" xfId="1220" xr:uid="{00000000-0005-0000-0000-0000C1040000}"/>
    <cellStyle name="Neutral 4" xfId="1221" xr:uid="{00000000-0005-0000-0000-0000C2040000}"/>
    <cellStyle name="No-definido" xfId="1222" xr:uid="{00000000-0005-0000-0000-0000C3040000}"/>
    <cellStyle name="No-definido 2" xfId="1223" xr:uid="{00000000-0005-0000-0000-0000C4040000}"/>
    <cellStyle name="Normal" xfId="0" builtinId="0"/>
    <cellStyle name="Normal 10" xfId="1224" xr:uid="{00000000-0005-0000-0000-0000C5040000}"/>
    <cellStyle name="Normal 10 2" xfId="1225" xr:uid="{00000000-0005-0000-0000-0000C6040000}"/>
    <cellStyle name="Normal 10 3" xfId="1226" xr:uid="{00000000-0005-0000-0000-0000C7040000}"/>
    <cellStyle name="Normal 10 4" xfId="1227" xr:uid="{00000000-0005-0000-0000-0000C8040000}"/>
    <cellStyle name="Normal 10 4 2" xfId="1228" xr:uid="{00000000-0005-0000-0000-0000C9040000}"/>
    <cellStyle name="Normal 11" xfId="1229" xr:uid="{00000000-0005-0000-0000-0000CA040000}"/>
    <cellStyle name="Normal 12" xfId="1230" xr:uid="{00000000-0005-0000-0000-0000CB040000}"/>
    <cellStyle name="Normal 13" xfId="1231" xr:uid="{00000000-0005-0000-0000-0000CC040000}"/>
    <cellStyle name="Normal 13 2" xfId="1232" xr:uid="{00000000-0005-0000-0000-0000CD040000}"/>
    <cellStyle name="Normal 14" xfId="1233" xr:uid="{00000000-0005-0000-0000-0000CE040000}"/>
    <cellStyle name="Normal 15" xfId="1234" xr:uid="{00000000-0005-0000-0000-0000CF040000}"/>
    <cellStyle name="Normal 16" xfId="1235" xr:uid="{00000000-0005-0000-0000-0000D0040000}"/>
    <cellStyle name="Normal 16 2" xfId="1236" xr:uid="{00000000-0005-0000-0000-0000D1040000}"/>
    <cellStyle name="Normal 17" xfId="1237" xr:uid="{00000000-0005-0000-0000-0000D2040000}"/>
    <cellStyle name="Normal 17 2" xfId="1238" xr:uid="{00000000-0005-0000-0000-0000D3040000}"/>
    <cellStyle name="Normal 17 3" xfId="1239" xr:uid="{00000000-0005-0000-0000-0000D4040000}"/>
    <cellStyle name="Normal 18" xfId="1240" xr:uid="{00000000-0005-0000-0000-0000D5040000}"/>
    <cellStyle name="Normal 18 2" xfId="1241" xr:uid="{00000000-0005-0000-0000-0000D6040000}"/>
    <cellStyle name="Normal 19" xfId="1242" xr:uid="{00000000-0005-0000-0000-0000D7040000}"/>
    <cellStyle name="Normal 19 2" xfId="1243" xr:uid="{00000000-0005-0000-0000-0000D8040000}"/>
    <cellStyle name="Normal 19 3" xfId="1244" xr:uid="{00000000-0005-0000-0000-0000D9040000}"/>
    <cellStyle name="Normal 2" xfId="1245" xr:uid="{00000000-0005-0000-0000-0000DA040000}"/>
    <cellStyle name="Normal 2 2" xfId="1246" xr:uid="{00000000-0005-0000-0000-0000DB040000}"/>
    <cellStyle name="Normal 2 2 2" xfId="1247" xr:uid="{00000000-0005-0000-0000-0000DC040000}"/>
    <cellStyle name="Normal 2 2 2 2" xfId="1248" xr:uid="{00000000-0005-0000-0000-0000DD040000}"/>
    <cellStyle name="Normal 2 2 2 3" xfId="1249" xr:uid="{00000000-0005-0000-0000-0000DE040000}"/>
    <cellStyle name="Normal 2 2 3" xfId="1250" xr:uid="{00000000-0005-0000-0000-0000DF040000}"/>
    <cellStyle name="Normal 2 3" xfId="1251" xr:uid="{00000000-0005-0000-0000-0000E0040000}"/>
    <cellStyle name="Normal 2 3 2" xfId="1252" xr:uid="{00000000-0005-0000-0000-0000E1040000}"/>
    <cellStyle name="Normal 2 3 2 2" xfId="1253" xr:uid="{00000000-0005-0000-0000-0000E2040000}"/>
    <cellStyle name="Normal 2 3 3" xfId="1254" xr:uid="{00000000-0005-0000-0000-0000E3040000}"/>
    <cellStyle name="Normal 2 3 4" xfId="1255" xr:uid="{00000000-0005-0000-0000-0000E4040000}"/>
    <cellStyle name="Normal 2 4" xfId="1256" xr:uid="{00000000-0005-0000-0000-0000E5040000}"/>
    <cellStyle name="Normal 2 4 2" xfId="1257" xr:uid="{00000000-0005-0000-0000-0000E6040000}"/>
    <cellStyle name="Normal 2 4 3" xfId="1258" xr:uid="{00000000-0005-0000-0000-0000E7040000}"/>
    <cellStyle name="Normal 2 5" xfId="1259" xr:uid="{00000000-0005-0000-0000-0000E8040000}"/>
    <cellStyle name="Normal 2 5 2" xfId="1260" xr:uid="{00000000-0005-0000-0000-0000E9040000}"/>
    <cellStyle name="Normal 2 5 3" xfId="1261" xr:uid="{00000000-0005-0000-0000-0000EA040000}"/>
    <cellStyle name="Normal 2 6" xfId="1982" xr:uid="{00000000-0005-0000-0000-0000C1070000}"/>
    <cellStyle name="Normal 20" xfId="1262" xr:uid="{00000000-0005-0000-0000-0000EB040000}"/>
    <cellStyle name="Normal 20 2" xfId="1263" xr:uid="{00000000-0005-0000-0000-0000EC040000}"/>
    <cellStyle name="Normal 20 3" xfId="1264" xr:uid="{00000000-0005-0000-0000-0000ED040000}"/>
    <cellStyle name="Normal 21" xfId="1265" xr:uid="{00000000-0005-0000-0000-0000EE040000}"/>
    <cellStyle name="Normal 21 2" xfId="1266" xr:uid="{00000000-0005-0000-0000-0000EF040000}"/>
    <cellStyle name="Normal 22" xfId="1267" xr:uid="{00000000-0005-0000-0000-0000F0040000}"/>
    <cellStyle name="Normal 22 2" xfId="1268" xr:uid="{00000000-0005-0000-0000-0000F1040000}"/>
    <cellStyle name="Normal 23" xfId="1269" xr:uid="{00000000-0005-0000-0000-0000F2040000}"/>
    <cellStyle name="Normal 24" xfId="1270" xr:uid="{00000000-0005-0000-0000-0000F3040000}"/>
    <cellStyle name="Normal 24 2" xfId="1271" xr:uid="{00000000-0005-0000-0000-0000F4040000}"/>
    <cellStyle name="Normal 25" xfId="1272" xr:uid="{00000000-0005-0000-0000-0000F5040000}"/>
    <cellStyle name="Normal 25 2" xfId="1273" xr:uid="{00000000-0005-0000-0000-0000F6040000}"/>
    <cellStyle name="Normal 26" xfId="1274" xr:uid="{00000000-0005-0000-0000-0000F7040000}"/>
    <cellStyle name="Normal 26 2" xfId="1275" xr:uid="{00000000-0005-0000-0000-0000F8040000}"/>
    <cellStyle name="Normal 27" xfId="1276" xr:uid="{00000000-0005-0000-0000-0000F9040000}"/>
    <cellStyle name="Normal 28" xfId="1983" xr:uid="{03DF3168-D494-4DB2-811B-176193B5D748}"/>
    <cellStyle name="Normal 29" xfId="1984" xr:uid="{1164D285-BD7D-4442-8C43-5811070EA8E3}"/>
    <cellStyle name="Normal 3" xfId="1277" xr:uid="{00000000-0005-0000-0000-0000FA040000}"/>
    <cellStyle name="Normal 3 2" xfId="1278" xr:uid="{00000000-0005-0000-0000-0000FB040000}"/>
    <cellStyle name="Normal 3 2 2" xfId="1279" xr:uid="{00000000-0005-0000-0000-0000FC040000}"/>
    <cellStyle name="Normal 3 2 2 2" xfId="1280" xr:uid="{00000000-0005-0000-0000-0000FD040000}"/>
    <cellStyle name="Normal 3 2 3" xfId="1281" xr:uid="{00000000-0005-0000-0000-0000FE040000}"/>
    <cellStyle name="Normal 3 2 4" xfId="1282" xr:uid="{00000000-0005-0000-0000-0000FF040000}"/>
    <cellStyle name="Normal 3 3" xfId="1283" xr:uid="{00000000-0005-0000-0000-000000050000}"/>
    <cellStyle name="Normal 3 3 2" xfId="1284" xr:uid="{00000000-0005-0000-0000-000001050000}"/>
    <cellStyle name="Normal 3 4" xfId="1285" xr:uid="{00000000-0005-0000-0000-000002050000}"/>
    <cellStyle name="Normal 3 5" xfId="1286" xr:uid="{00000000-0005-0000-0000-000003050000}"/>
    <cellStyle name="Normal 30" xfId="1985" xr:uid="{2A475D4B-ED00-4F67-943C-74512CB32A82}"/>
    <cellStyle name="Normal 31" xfId="1986" xr:uid="{080C3A6D-22A1-4B0B-B264-36C581A0836C}"/>
    <cellStyle name="Normal 4" xfId="1287" xr:uid="{00000000-0005-0000-0000-000004050000}"/>
    <cellStyle name="Normal 4 10" xfId="1288" xr:uid="{00000000-0005-0000-0000-000005050000}"/>
    <cellStyle name="Normal 4 11" xfId="1289" xr:uid="{00000000-0005-0000-0000-000006050000}"/>
    <cellStyle name="Normal 4 12" xfId="1290" xr:uid="{00000000-0005-0000-0000-000007050000}"/>
    <cellStyle name="Normal 4 13" xfId="1291" xr:uid="{00000000-0005-0000-0000-000008050000}"/>
    <cellStyle name="Normal 4 2" xfId="1292" xr:uid="{00000000-0005-0000-0000-000009050000}"/>
    <cellStyle name="Normal 4 2 10" xfId="1293" xr:uid="{00000000-0005-0000-0000-00000A050000}"/>
    <cellStyle name="Normal 4 2 2" xfId="1294" xr:uid="{00000000-0005-0000-0000-00000B050000}"/>
    <cellStyle name="Normal 4 2 2 2" xfId="1295" xr:uid="{00000000-0005-0000-0000-00000C050000}"/>
    <cellStyle name="Normal 4 2 2 2 2" xfId="1296" xr:uid="{00000000-0005-0000-0000-00000D050000}"/>
    <cellStyle name="Normal 4 2 2 2 2 2" xfId="1297" xr:uid="{00000000-0005-0000-0000-00000E050000}"/>
    <cellStyle name="Normal 4 2 2 2 2 2 2" xfId="1298" xr:uid="{00000000-0005-0000-0000-00000F050000}"/>
    <cellStyle name="Normal 4 2 2 2 2 2 2 2" xfId="1299" xr:uid="{00000000-0005-0000-0000-000010050000}"/>
    <cellStyle name="Normal 4 2 2 2 2 2 2 2 2" xfId="1300" xr:uid="{00000000-0005-0000-0000-000011050000}"/>
    <cellStyle name="Normal 4 2 2 2 2 2 2 3" xfId="1301" xr:uid="{00000000-0005-0000-0000-000012050000}"/>
    <cellStyle name="Normal 4 2 2 2 2 2 3" xfId="1302" xr:uid="{00000000-0005-0000-0000-000013050000}"/>
    <cellStyle name="Normal 4 2 2 2 2 2 3 2" xfId="1303" xr:uid="{00000000-0005-0000-0000-000014050000}"/>
    <cellStyle name="Normal 4 2 2 2 2 2 4" xfId="1304" xr:uid="{00000000-0005-0000-0000-000015050000}"/>
    <cellStyle name="Normal 4 2 2 2 2 3" xfId="1305" xr:uid="{00000000-0005-0000-0000-000016050000}"/>
    <cellStyle name="Normal 4 2 2 2 2 3 2" xfId="1306" xr:uid="{00000000-0005-0000-0000-000017050000}"/>
    <cellStyle name="Normal 4 2 2 2 2 3 2 2" xfId="1307" xr:uid="{00000000-0005-0000-0000-000018050000}"/>
    <cellStyle name="Normal 4 2 2 2 2 3 3" xfId="1308" xr:uid="{00000000-0005-0000-0000-000019050000}"/>
    <cellStyle name="Normal 4 2 2 2 2 4" xfId="1309" xr:uid="{00000000-0005-0000-0000-00001A050000}"/>
    <cellStyle name="Normal 4 2 2 2 2 4 2" xfId="1310" xr:uid="{00000000-0005-0000-0000-00001B050000}"/>
    <cellStyle name="Normal 4 2 2 2 2 5" xfId="1311" xr:uid="{00000000-0005-0000-0000-00001C050000}"/>
    <cellStyle name="Normal 4 2 2 2 3" xfId="1312" xr:uid="{00000000-0005-0000-0000-00001D050000}"/>
    <cellStyle name="Normal 4 2 2 2 3 2" xfId="1313" xr:uid="{00000000-0005-0000-0000-00001E050000}"/>
    <cellStyle name="Normal 4 2 2 2 3 2 2" xfId="1314" xr:uid="{00000000-0005-0000-0000-00001F050000}"/>
    <cellStyle name="Normal 4 2 2 2 3 2 2 2" xfId="1315" xr:uid="{00000000-0005-0000-0000-000020050000}"/>
    <cellStyle name="Normal 4 2 2 2 3 2 3" xfId="1316" xr:uid="{00000000-0005-0000-0000-000021050000}"/>
    <cellStyle name="Normal 4 2 2 2 3 3" xfId="1317" xr:uid="{00000000-0005-0000-0000-000022050000}"/>
    <cellStyle name="Normal 4 2 2 2 3 3 2" xfId="1318" xr:uid="{00000000-0005-0000-0000-000023050000}"/>
    <cellStyle name="Normal 4 2 2 2 3 4" xfId="1319" xr:uid="{00000000-0005-0000-0000-000024050000}"/>
    <cellStyle name="Normal 4 2 2 2 4" xfId="1320" xr:uid="{00000000-0005-0000-0000-000025050000}"/>
    <cellStyle name="Normal 4 2 2 2 4 2" xfId="1321" xr:uid="{00000000-0005-0000-0000-000026050000}"/>
    <cellStyle name="Normal 4 2 2 2 4 2 2" xfId="1322" xr:uid="{00000000-0005-0000-0000-000027050000}"/>
    <cellStyle name="Normal 4 2 2 2 4 3" xfId="1323" xr:uid="{00000000-0005-0000-0000-000028050000}"/>
    <cellStyle name="Normal 4 2 2 2 5" xfId="1324" xr:uid="{00000000-0005-0000-0000-000029050000}"/>
    <cellStyle name="Normal 4 2 2 2 5 2" xfId="1325" xr:uid="{00000000-0005-0000-0000-00002A050000}"/>
    <cellStyle name="Normal 4 2 2 2 6" xfId="1326" xr:uid="{00000000-0005-0000-0000-00002B050000}"/>
    <cellStyle name="Normal 4 2 2 3" xfId="1327" xr:uid="{00000000-0005-0000-0000-00002C050000}"/>
    <cellStyle name="Normal 4 2 2 3 2" xfId="1328" xr:uid="{00000000-0005-0000-0000-00002D050000}"/>
    <cellStyle name="Normal 4 2 2 3 2 2" xfId="1329" xr:uid="{00000000-0005-0000-0000-00002E050000}"/>
    <cellStyle name="Normal 4 2 2 3 2 2 2" xfId="1330" xr:uid="{00000000-0005-0000-0000-00002F050000}"/>
    <cellStyle name="Normal 4 2 2 3 2 2 2 2" xfId="1331" xr:uid="{00000000-0005-0000-0000-000030050000}"/>
    <cellStyle name="Normal 4 2 2 3 2 2 3" xfId="1332" xr:uid="{00000000-0005-0000-0000-000031050000}"/>
    <cellStyle name="Normal 4 2 2 3 2 3" xfId="1333" xr:uid="{00000000-0005-0000-0000-000032050000}"/>
    <cellStyle name="Normal 4 2 2 3 2 3 2" xfId="1334" xr:uid="{00000000-0005-0000-0000-000033050000}"/>
    <cellStyle name="Normal 4 2 2 3 2 4" xfId="1335" xr:uid="{00000000-0005-0000-0000-000034050000}"/>
    <cellStyle name="Normal 4 2 2 3 3" xfId="1336" xr:uid="{00000000-0005-0000-0000-000035050000}"/>
    <cellStyle name="Normal 4 2 2 3 3 2" xfId="1337" xr:uid="{00000000-0005-0000-0000-000036050000}"/>
    <cellStyle name="Normal 4 2 2 3 3 2 2" xfId="1338" xr:uid="{00000000-0005-0000-0000-000037050000}"/>
    <cellStyle name="Normal 4 2 2 3 3 3" xfId="1339" xr:uid="{00000000-0005-0000-0000-000038050000}"/>
    <cellStyle name="Normal 4 2 2 3 4" xfId="1340" xr:uid="{00000000-0005-0000-0000-000039050000}"/>
    <cellStyle name="Normal 4 2 2 3 4 2" xfId="1341" xr:uid="{00000000-0005-0000-0000-00003A050000}"/>
    <cellStyle name="Normal 4 2 2 3 5" xfId="1342" xr:uid="{00000000-0005-0000-0000-00003B050000}"/>
    <cellStyle name="Normal 4 2 2 4" xfId="1343" xr:uid="{00000000-0005-0000-0000-00003C050000}"/>
    <cellStyle name="Normal 4 2 2 4 2" xfId="1344" xr:uid="{00000000-0005-0000-0000-00003D050000}"/>
    <cellStyle name="Normal 4 2 2 4 2 2" xfId="1345" xr:uid="{00000000-0005-0000-0000-00003E050000}"/>
    <cellStyle name="Normal 4 2 2 4 2 2 2" xfId="1346" xr:uid="{00000000-0005-0000-0000-00003F050000}"/>
    <cellStyle name="Normal 4 2 2 4 2 3" xfId="1347" xr:uid="{00000000-0005-0000-0000-000040050000}"/>
    <cellStyle name="Normal 4 2 2 4 3" xfId="1348" xr:uid="{00000000-0005-0000-0000-000041050000}"/>
    <cellStyle name="Normal 4 2 2 4 3 2" xfId="1349" xr:uid="{00000000-0005-0000-0000-000042050000}"/>
    <cellStyle name="Normal 4 2 2 4 4" xfId="1350" xr:uid="{00000000-0005-0000-0000-000043050000}"/>
    <cellStyle name="Normal 4 2 2 5" xfId="1351" xr:uid="{00000000-0005-0000-0000-000044050000}"/>
    <cellStyle name="Normal 4 2 2 5 2" xfId="1352" xr:uid="{00000000-0005-0000-0000-000045050000}"/>
    <cellStyle name="Normal 4 2 2 5 2 2" xfId="1353" xr:uid="{00000000-0005-0000-0000-000046050000}"/>
    <cellStyle name="Normal 4 2 2 5 3" xfId="1354" xr:uid="{00000000-0005-0000-0000-000047050000}"/>
    <cellStyle name="Normal 4 2 2 6" xfId="1355" xr:uid="{00000000-0005-0000-0000-000048050000}"/>
    <cellStyle name="Normal 4 2 2 6 2" xfId="1356" xr:uid="{00000000-0005-0000-0000-000049050000}"/>
    <cellStyle name="Normal 4 2 2 7" xfId="1357" xr:uid="{00000000-0005-0000-0000-00004A050000}"/>
    <cellStyle name="Normal 4 2 3" xfId="1358" xr:uid="{00000000-0005-0000-0000-00004B050000}"/>
    <cellStyle name="Normal 4 2 3 2" xfId="1359" xr:uid="{00000000-0005-0000-0000-00004C050000}"/>
    <cellStyle name="Normal 4 2 3 2 2" xfId="1360" xr:uid="{00000000-0005-0000-0000-00004D050000}"/>
    <cellStyle name="Normal 4 2 3 2 2 2" xfId="1361" xr:uid="{00000000-0005-0000-0000-00004E050000}"/>
    <cellStyle name="Normal 4 2 3 2 2 2 2" xfId="1362" xr:uid="{00000000-0005-0000-0000-00004F050000}"/>
    <cellStyle name="Normal 4 2 3 2 2 2 2 2" xfId="1363" xr:uid="{00000000-0005-0000-0000-000050050000}"/>
    <cellStyle name="Normal 4 2 3 2 2 2 2 2 2" xfId="1364" xr:uid="{00000000-0005-0000-0000-000051050000}"/>
    <cellStyle name="Normal 4 2 3 2 2 2 2 3" xfId="1365" xr:uid="{00000000-0005-0000-0000-000052050000}"/>
    <cellStyle name="Normal 4 2 3 2 2 2 3" xfId="1366" xr:uid="{00000000-0005-0000-0000-000053050000}"/>
    <cellStyle name="Normal 4 2 3 2 2 2 3 2" xfId="1367" xr:uid="{00000000-0005-0000-0000-000054050000}"/>
    <cellStyle name="Normal 4 2 3 2 2 2 4" xfId="1368" xr:uid="{00000000-0005-0000-0000-000055050000}"/>
    <cellStyle name="Normal 4 2 3 2 2 3" xfId="1369" xr:uid="{00000000-0005-0000-0000-000056050000}"/>
    <cellStyle name="Normal 4 2 3 2 2 3 2" xfId="1370" xr:uid="{00000000-0005-0000-0000-000057050000}"/>
    <cellStyle name="Normal 4 2 3 2 2 3 2 2" xfId="1371" xr:uid="{00000000-0005-0000-0000-000058050000}"/>
    <cellStyle name="Normal 4 2 3 2 2 3 3" xfId="1372" xr:uid="{00000000-0005-0000-0000-000059050000}"/>
    <cellStyle name="Normal 4 2 3 2 2 4" xfId="1373" xr:uid="{00000000-0005-0000-0000-00005A050000}"/>
    <cellStyle name="Normal 4 2 3 2 2 4 2" xfId="1374" xr:uid="{00000000-0005-0000-0000-00005B050000}"/>
    <cellStyle name="Normal 4 2 3 2 2 5" xfId="1375" xr:uid="{00000000-0005-0000-0000-00005C050000}"/>
    <cellStyle name="Normal 4 2 3 2 3" xfId="1376" xr:uid="{00000000-0005-0000-0000-00005D050000}"/>
    <cellStyle name="Normal 4 2 3 2 3 2" xfId="1377" xr:uid="{00000000-0005-0000-0000-00005E050000}"/>
    <cellStyle name="Normal 4 2 3 2 3 2 2" xfId="1378" xr:uid="{00000000-0005-0000-0000-00005F050000}"/>
    <cellStyle name="Normal 4 2 3 2 3 2 2 2" xfId="1379" xr:uid="{00000000-0005-0000-0000-000060050000}"/>
    <cellStyle name="Normal 4 2 3 2 3 2 3" xfId="1380" xr:uid="{00000000-0005-0000-0000-000061050000}"/>
    <cellStyle name="Normal 4 2 3 2 3 3" xfId="1381" xr:uid="{00000000-0005-0000-0000-000062050000}"/>
    <cellStyle name="Normal 4 2 3 2 3 3 2" xfId="1382" xr:uid="{00000000-0005-0000-0000-000063050000}"/>
    <cellStyle name="Normal 4 2 3 2 3 4" xfId="1383" xr:uid="{00000000-0005-0000-0000-000064050000}"/>
    <cellStyle name="Normal 4 2 3 2 4" xfId="1384" xr:uid="{00000000-0005-0000-0000-000065050000}"/>
    <cellStyle name="Normal 4 2 3 2 4 2" xfId="1385" xr:uid="{00000000-0005-0000-0000-000066050000}"/>
    <cellStyle name="Normal 4 2 3 2 4 2 2" xfId="1386" xr:uid="{00000000-0005-0000-0000-000067050000}"/>
    <cellStyle name="Normal 4 2 3 2 4 3" xfId="1387" xr:uid="{00000000-0005-0000-0000-000068050000}"/>
    <cellStyle name="Normal 4 2 3 2 5" xfId="1388" xr:uid="{00000000-0005-0000-0000-000069050000}"/>
    <cellStyle name="Normal 4 2 3 2 5 2" xfId="1389" xr:uid="{00000000-0005-0000-0000-00006A050000}"/>
    <cellStyle name="Normal 4 2 3 2 6" xfId="1390" xr:uid="{00000000-0005-0000-0000-00006B050000}"/>
    <cellStyle name="Normal 4 2 3 3" xfId="1391" xr:uid="{00000000-0005-0000-0000-00006C050000}"/>
    <cellStyle name="Normal 4 2 3 3 2" xfId="1392" xr:uid="{00000000-0005-0000-0000-00006D050000}"/>
    <cellStyle name="Normal 4 2 3 3 2 2" xfId="1393" xr:uid="{00000000-0005-0000-0000-00006E050000}"/>
    <cellStyle name="Normal 4 2 3 3 2 2 2" xfId="1394" xr:uid="{00000000-0005-0000-0000-00006F050000}"/>
    <cellStyle name="Normal 4 2 3 3 2 2 2 2" xfId="1395" xr:uid="{00000000-0005-0000-0000-000070050000}"/>
    <cellStyle name="Normal 4 2 3 3 2 2 3" xfId="1396" xr:uid="{00000000-0005-0000-0000-000071050000}"/>
    <cellStyle name="Normal 4 2 3 3 2 3" xfId="1397" xr:uid="{00000000-0005-0000-0000-000072050000}"/>
    <cellStyle name="Normal 4 2 3 3 2 3 2" xfId="1398" xr:uid="{00000000-0005-0000-0000-000073050000}"/>
    <cellStyle name="Normal 4 2 3 3 2 4" xfId="1399" xr:uid="{00000000-0005-0000-0000-000074050000}"/>
    <cellStyle name="Normal 4 2 3 3 3" xfId="1400" xr:uid="{00000000-0005-0000-0000-000075050000}"/>
    <cellStyle name="Normal 4 2 3 3 3 2" xfId="1401" xr:uid="{00000000-0005-0000-0000-000076050000}"/>
    <cellStyle name="Normal 4 2 3 3 3 2 2" xfId="1402" xr:uid="{00000000-0005-0000-0000-000077050000}"/>
    <cellStyle name="Normal 4 2 3 3 3 3" xfId="1403" xr:uid="{00000000-0005-0000-0000-000078050000}"/>
    <cellStyle name="Normal 4 2 3 3 4" xfId="1404" xr:uid="{00000000-0005-0000-0000-000079050000}"/>
    <cellStyle name="Normal 4 2 3 3 4 2" xfId="1405" xr:uid="{00000000-0005-0000-0000-00007A050000}"/>
    <cellStyle name="Normal 4 2 3 3 5" xfId="1406" xr:uid="{00000000-0005-0000-0000-00007B050000}"/>
    <cellStyle name="Normal 4 2 3 4" xfId="1407" xr:uid="{00000000-0005-0000-0000-00007C050000}"/>
    <cellStyle name="Normal 4 2 3 4 2" xfId="1408" xr:uid="{00000000-0005-0000-0000-00007D050000}"/>
    <cellStyle name="Normal 4 2 3 4 2 2" xfId="1409" xr:uid="{00000000-0005-0000-0000-00007E050000}"/>
    <cellStyle name="Normal 4 2 3 4 2 2 2" xfId="1410" xr:uid="{00000000-0005-0000-0000-00007F050000}"/>
    <cellStyle name="Normal 4 2 3 4 2 3" xfId="1411" xr:uid="{00000000-0005-0000-0000-000080050000}"/>
    <cellStyle name="Normal 4 2 3 4 3" xfId="1412" xr:uid="{00000000-0005-0000-0000-000081050000}"/>
    <cellStyle name="Normal 4 2 3 4 3 2" xfId="1413" xr:uid="{00000000-0005-0000-0000-000082050000}"/>
    <cellStyle name="Normal 4 2 3 4 4" xfId="1414" xr:uid="{00000000-0005-0000-0000-000083050000}"/>
    <cellStyle name="Normal 4 2 3 5" xfId="1415" xr:uid="{00000000-0005-0000-0000-000084050000}"/>
    <cellStyle name="Normal 4 2 3 5 2" xfId="1416" xr:uid="{00000000-0005-0000-0000-000085050000}"/>
    <cellStyle name="Normal 4 2 3 5 2 2" xfId="1417" xr:uid="{00000000-0005-0000-0000-000086050000}"/>
    <cellStyle name="Normal 4 2 3 5 3" xfId="1418" xr:uid="{00000000-0005-0000-0000-000087050000}"/>
    <cellStyle name="Normal 4 2 3 6" xfId="1419" xr:uid="{00000000-0005-0000-0000-000088050000}"/>
    <cellStyle name="Normal 4 2 3 6 2" xfId="1420" xr:uid="{00000000-0005-0000-0000-000089050000}"/>
    <cellStyle name="Normal 4 2 3 7" xfId="1421" xr:uid="{00000000-0005-0000-0000-00008A050000}"/>
    <cellStyle name="Normal 4 2 4" xfId="1422" xr:uid="{00000000-0005-0000-0000-00008B050000}"/>
    <cellStyle name="Normal 4 2 4 2" xfId="1423" xr:uid="{00000000-0005-0000-0000-00008C050000}"/>
    <cellStyle name="Normal 4 2 4 2 2" xfId="1424" xr:uid="{00000000-0005-0000-0000-00008D050000}"/>
    <cellStyle name="Normal 4 2 4 2 2 2" xfId="1425" xr:uid="{00000000-0005-0000-0000-00008E050000}"/>
    <cellStyle name="Normal 4 2 4 2 2 2 2" xfId="1426" xr:uid="{00000000-0005-0000-0000-00008F050000}"/>
    <cellStyle name="Normal 4 2 4 2 2 2 2 2" xfId="1427" xr:uid="{00000000-0005-0000-0000-000090050000}"/>
    <cellStyle name="Normal 4 2 4 2 2 2 3" xfId="1428" xr:uid="{00000000-0005-0000-0000-000091050000}"/>
    <cellStyle name="Normal 4 2 4 2 2 3" xfId="1429" xr:uid="{00000000-0005-0000-0000-000092050000}"/>
    <cellStyle name="Normal 4 2 4 2 2 3 2" xfId="1430" xr:uid="{00000000-0005-0000-0000-000093050000}"/>
    <cellStyle name="Normal 4 2 4 2 2 4" xfId="1431" xr:uid="{00000000-0005-0000-0000-000094050000}"/>
    <cellStyle name="Normal 4 2 4 2 3" xfId="1432" xr:uid="{00000000-0005-0000-0000-000095050000}"/>
    <cellStyle name="Normal 4 2 4 2 3 2" xfId="1433" xr:uid="{00000000-0005-0000-0000-000096050000}"/>
    <cellStyle name="Normal 4 2 4 2 3 2 2" xfId="1434" xr:uid="{00000000-0005-0000-0000-000097050000}"/>
    <cellStyle name="Normal 4 2 4 2 3 3" xfId="1435" xr:uid="{00000000-0005-0000-0000-000098050000}"/>
    <cellStyle name="Normal 4 2 4 2 4" xfId="1436" xr:uid="{00000000-0005-0000-0000-000099050000}"/>
    <cellStyle name="Normal 4 2 4 2 4 2" xfId="1437" xr:uid="{00000000-0005-0000-0000-00009A050000}"/>
    <cellStyle name="Normal 4 2 4 2 5" xfId="1438" xr:uid="{00000000-0005-0000-0000-00009B050000}"/>
    <cellStyle name="Normal 4 2 4 3" xfId="1439" xr:uid="{00000000-0005-0000-0000-00009C050000}"/>
    <cellStyle name="Normal 4 2 4 3 2" xfId="1440" xr:uid="{00000000-0005-0000-0000-00009D050000}"/>
    <cellStyle name="Normal 4 2 4 3 2 2" xfId="1441" xr:uid="{00000000-0005-0000-0000-00009E050000}"/>
    <cellStyle name="Normal 4 2 4 3 2 2 2" xfId="1442" xr:uid="{00000000-0005-0000-0000-00009F050000}"/>
    <cellStyle name="Normal 4 2 4 3 2 3" xfId="1443" xr:uid="{00000000-0005-0000-0000-0000A0050000}"/>
    <cellStyle name="Normal 4 2 4 3 3" xfId="1444" xr:uid="{00000000-0005-0000-0000-0000A1050000}"/>
    <cellStyle name="Normal 4 2 4 3 3 2" xfId="1445" xr:uid="{00000000-0005-0000-0000-0000A2050000}"/>
    <cellStyle name="Normal 4 2 4 3 4" xfId="1446" xr:uid="{00000000-0005-0000-0000-0000A3050000}"/>
    <cellStyle name="Normal 4 2 4 4" xfId="1447" xr:uid="{00000000-0005-0000-0000-0000A4050000}"/>
    <cellStyle name="Normal 4 2 4 4 2" xfId="1448" xr:uid="{00000000-0005-0000-0000-0000A5050000}"/>
    <cellStyle name="Normal 4 2 4 4 2 2" xfId="1449" xr:uid="{00000000-0005-0000-0000-0000A6050000}"/>
    <cellStyle name="Normal 4 2 4 4 3" xfId="1450" xr:uid="{00000000-0005-0000-0000-0000A7050000}"/>
    <cellStyle name="Normal 4 2 4 5" xfId="1451" xr:uid="{00000000-0005-0000-0000-0000A8050000}"/>
    <cellStyle name="Normal 4 2 4 5 2" xfId="1452" xr:uid="{00000000-0005-0000-0000-0000A9050000}"/>
    <cellStyle name="Normal 4 2 4 6" xfId="1453" xr:uid="{00000000-0005-0000-0000-0000AA050000}"/>
    <cellStyle name="Normal 4 2 5" xfId="1454" xr:uid="{00000000-0005-0000-0000-0000AB050000}"/>
    <cellStyle name="Normal 4 2 5 2" xfId="1455" xr:uid="{00000000-0005-0000-0000-0000AC050000}"/>
    <cellStyle name="Normal 4 2 5 2 2" xfId="1456" xr:uid="{00000000-0005-0000-0000-0000AD050000}"/>
    <cellStyle name="Normal 4 2 5 2 2 2" xfId="1457" xr:uid="{00000000-0005-0000-0000-0000AE050000}"/>
    <cellStyle name="Normal 4 2 5 2 2 2 2" xfId="1458" xr:uid="{00000000-0005-0000-0000-0000AF050000}"/>
    <cellStyle name="Normal 4 2 5 2 2 3" xfId="1459" xr:uid="{00000000-0005-0000-0000-0000B0050000}"/>
    <cellStyle name="Normal 4 2 5 2 3" xfId="1460" xr:uid="{00000000-0005-0000-0000-0000B1050000}"/>
    <cellStyle name="Normal 4 2 5 2 3 2" xfId="1461" xr:uid="{00000000-0005-0000-0000-0000B2050000}"/>
    <cellStyle name="Normal 4 2 5 2 4" xfId="1462" xr:uid="{00000000-0005-0000-0000-0000B3050000}"/>
    <cellStyle name="Normal 4 2 5 3" xfId="1463" xr:uid="{00000000-0005-0000-0000-0000B4050000}"/>
    <cellStyle name="Normal 4 2 5 3 2" xfId="1464" xr:uid="{00000000-0005-0000-0000-0000B5050000}"/>
    <cellStyle name="Normal 4 2 5 3 2 2" xfId="1465" xr:uid="{00000000-0005-0000-0000-0000B6050000}"/>
    <cellStyle name="Normal 4 2 5 3 3" xfId="1466" xr:uid="{00000000-0005-0000-0000-0000B7050000}"/>
    <cellStyle name="Normal 4 2 5 4" xfId="1467" xr:uid="{00000000-0005-0000-0000-0000B8050000}"/>
    <cellStyle name="Normal 4 2 5 4 2" xfId="1468" xr:uid="{00000000-0005-0000-0000-0000B9050000}"/>
    <cellStyle name="Normal 4 2 5 5" xfId="1469" xr:uid="{00000000-0005-0000-0000-0000BA050000}"/>
    <cellStyle name="Normal 4 2 6" xfId="1470" xr:uid="{00000000-0005-0000-0000-0000BB050000}"/>
    <cellStyle name="Normal 4 2 6 2" xfId="1471" xr:uid="{00000000-0005-0000-0000-0000BC050000}"/>
    <cellStyle name="Normal 4 2 6 2 2" xfId="1472" xr:uid="{00000000-0005-0000-0000-0000BD050000}"/>
    <cellStyle name="Normal 4 2 6 2 2 2" xfId="1473" xr:uid="{00000000-0005-0000-0000-0000BE050000}"/>
    <cellStyle name="Normal 4 2 6 2 3" xfId="1474" xr:uid="{00000000-0005-0000-0000-0000BF050000}"/>
    <cellStyle name="Normal 4 2 6 3" xfId="1475" xr:uid="{00000000-0005-0000-0000-0000C0050000}"/>
    <cellStyle name="Normal 4 2 6 3 2" xfId="1476" xr:uid="{00000000-0005-0000-0000-0000C1050000}"/>
    <cellStyle name="Normal 4 2 6 4" xfId="1477" xr:uid="{00000000-0005-0000-0000-0000C2050000}"/>
    <cellStyle name="Normal 4 2 7" xfId="1478" xr:uid="{00000000-0005-0000-0000-0000C3050000}"/>
    <cellStyle name="Normal 4 2 7 2" xfId="1479" xr:uid="{00000000-0005-0000-0000-0000C4050000}"/>
    <cellStyle name="Normal 4 2 7 2 2" xfId="1480" xr:uid="{00000000-0005-0000-0000-0000C5050000}"/>
    <cellStyle name="Normal 4 2 7 3" xfId="1481" xr:uid="{00000000-0005-0000-0000-0000C6050000}"/>
    <cellStyle name="Normal 4 2 8" xfId="1482" xr:uid="{00000000-0005-0000-0000-0000C7050000}"/>
    <cellStyle name="Normal 4 2 8 2" xfId="1483" xr:uid="{00000000-0005-0000-0000-0000C8050000}"/>
    <cellStyle name="Normal 4 2 9" xfId="1484" xr:uid="{00000000-0005-0000-0000-0000C9050000}"/>
    <cellStyle name="Normal 4 3" xfId="1485" xr:uid="{00000000-0005-0000-0000-0000CA050000}"/>
    <cellStyle name="Normal 4 3 2" xfId="1486" xr:uid="{00000000-0005-0000-0000-0000CB050000}"/>
    <cellStyle name="Normal 4 3 2 2" xfId="1487" xr:uid="{00000000-0005-0000-0000-0000CC050000}"/>
    <cellStyle name="Normal 4 3 2 2 2" xfId="1488" xr:uid="{00000000-0005-0000-0000-0000CD050000}"/>
    <cellStyle name="Normal 4 3 2 2 2 2" xfId="1489" xr:uid="{00000000-0005-0000-0000-0000CE050000}"/>
    <cellStyle name="Normal 4 3 2 2 2 2 2" xfId="1490" xr:uid="{00000000-0005-0000-0000-0000CF050000}"/>
    <cellStyle name="Normal 4 3 2 2 2 2 2 2" xfId="1491" xr:uid="{00000000-0005-0000-0000-0000D0050000}"/>
    <cellStyle name="Normal 4 3 2 2 2 2 3" xfId="1492" xr:uid="{00000000-0005-0000-0000-0000D1050000}"/>
    <cellStyle name="Normal 4 3 2 2 2 3" xfId="1493" xr:uid="{00000000-0005-0000-0000-0000D2050000}"/>
    <cellStyle name="Normal 4 3 2 2 2 3 2" xfId="1494" xr:uid="{00000000-0005-0000-0000-0000D3050000}"/>
    <cellStyle name="Normal 4 3 2 2 2 4" xfId="1495" xr:uid="{00000000-0005-0000-0000-0000D4050000}"/>
    <cellStyle name="Normal 4 3 2 2 3" xfId="1496" xr:uid="{00000000-0005-0000-0000-0000D5050000}"/>
    <cellStyle name="Normal 4 3 2 2 3 2" xfId="1497" xr:uid="{00000000-0005-0000-0000-0000D6050000}"/>
    <cellStyle name="Normal 4 3 2 2 3 2 2" xfId="1498" xr:uid="{00000000-0005-0000-0000-0000D7050000}"/>
    <cellStyle name="Normal 4 3 2 2 3 3" xfId="1499" xr:uid="{00000000-0005-0000-0000-0000D8050000}"/>
    <cellStyle name="Normal 4 3 2 2 4" xfId="1500" xr:uid="{00000000-0005-0000-0000-0000D9050000}"/>
    <cellStyle name="Normal 4 3 2 2 4 2" xfId="1501" xr:uid="{00000000-0005-0000-0000-0000DA050000}"/>
    <cellStyle name="Normal 4 3 2 2 5" xfId="1502" xr:uid="{00000000-0005-0000-0000-0000DB050000}"/>
    <cellStyle name="Normal 4 3 2 3" xfId="1503" xr:uid="{00000000-0005-0000-0000-0000DC050000}"/>
    <cellStyle name="Normal 4 3 2 3 2" xfId="1504" xr:uid="{00000000-0005-0000-0000-0000DD050000}"/>
    <cellStyle name="Normal 4 3 2 3 2 2" xfId="1505" xr:uid="{00000000-0005-0000-0000-0000DE050000}"/>
    <cellStyle name="Normal 4 3 2 3 2 2 2" xfId="1506" xr:uid="{00000000-0005-0000-0000-0000DF050000}"/>
    <cellStyle name="Normal 4 3 2 3 2 3" xfId="1507" xr:uid="{00000000-0005-0000-0000-0000E0050000}"/>
    <cellStyle name="Normal 4 3 2 3 3" xfId="1508" xr:uid="{00000000-0005-0000-0000-0000E1050000}"/>
    <cellStyle name="Normal 4 3 2 3 3 2" xfId="1509" xr:uid="{00000000-0005-0000-0000-0000E2050000}"/>
    <cellStyle name="Normal 4 3 2 3 4" xfId="1510" xr:uid="{00000000-0005-0000-0000-0000E3050000}"/>
    <cellStyle name="Normal 4 3 2 4" xfId="1511" xr:uid="{00000000-0005-0000-0000-0000E4050000}"/>
    <cellStyle name="Normal 4 3 2 4 2" xfId="1512" xr:uid="{00000000-0005-0000-0000-0000E5050000}"/>
    <cellStyle name="Normal 4 3 2 4 2 2" xfId="1513" xr:uid="{00000000-0005-0000-0000-0000E6050000}"/>
    <cellStyle name="Normal 4 3 2 4 3" xfId="1514" xr:uid="{00000000-0005-0000-0000-0000E7050000}"/>
    <cellStyle name="Normal 4 3 2 5" xfId="1515" xr:uid="{00000000-0005-0000-0000-0000E8050000}"/>
    <cellStyle name="Normal 4 3 2 5 2" xfId="1516" xr:uid="{00000000-0005-0000-0000-0000E9050000}"/>
    <cellStyle name="Normal 4 3 2 6" xfId="1517" xr:uid="{00000000-0005-0000-0000-0000EA050000}"/>
    <cellStyle name="Normal 4 3 3" xfId="1518" xr:uid="{00000000-0005-0000-0000-0000EB050000}"/>
    <cellStyle name="Normal 4 3 3 2" xfId="1519" xr:uid="{00000000-0005-0000-0000-0000EC050000}"/>
    <cellStyle name="Normal 4 3 3 2 2" xfId="1520" xr:uid="{00000000-0005-0000-0000-0000ED050000}"/>
    <cellStyle name="Normal 4 3 3 2 2 2" xfId="1521" xr:uid="{00000000-0005-0000-0000-0000EE050000}"/>
    <cellStyle name="Normal 4 3 3 2 2 2 2" xfId="1522" xr:uid="{00000000-0005-0000-0000-0000EF050000}"/>
    <cellStyle name="Normal 4 3 3 2 2 3" xfId="1523" xr:uid="{00000000-0005-0000-0000-0000F0050000}"/>
    <cellStyle name="Normal 4 3 3 2 3" xfId="1524" xr:uid="{00000000-0005-0000-0000-0000F1050000}"/>
    <cellStyle name="Normal 4 3 3 2 3 2" xfId="1525" xr:uid="{00000000-0005-0000-0000-0000F2050000}"/>
    <cellStyle name="Normal 4 3 3 2 4" xfId="1526" xr:uid="{00000000-0005-0000-0000-0000F3050000}"/>
    <cellStyle name="Normal 4 3 3 3" xfId="1527" xr:uid="{00000000-0005-0000-0000-0000F4050000}"/>
    <cellStyle name="Normal 4 3 3 3 2" xfId="1528" xr:uid="{00000000-0005-0000-0000-0000F5050000}"/>
    <cellStyle name="Normal 4 3 3 3 2 2" xfId="1529" xr:uid="{00000000-0005-0000-0000-0000F6050000}"/>
    <cellStyle name="Normal 4 3 3 3 3" xfId="1530" xr:uid="{00000000-0005-0000-0000-0000F7050000}"/>
    <cellStyle name="Normal 4 3 3 4" xfId="1531" xr:uid="{00000000-0005-0000-0000-0000F8050000}"/>
    <cellStyle name="Normal 4 3 3 4 2" xfId="1532" xr:uid="{00000000-0005-0000-0000-0000F9050000}"/>
    <cellStyle name="Normal 4 3 3 5" xfId="1533" xr:uid="{00000000-0005-0000-0000-0000FA050000}"/>
    <cellStyle name="Normal 4 3 4" xfId="1534" xr:uid="{00000000-0005-0000-0000-0000FB050000}"/>
    <cellStyle name="Normal 4 3 4 2" xfId="1535" xr:uid="{00000000-0005-0000-0000-0000FC050000}"/>
    <cellStyle name="Normal 4 3 4 2 2" xfId="1536" xr:uid="{00000000-0005-0000-0000-0000FD050000}"/>
    <cellStyle name="Normal 4 3 4 2 2 2" xfId="1537" xr:uid="{00000000-0005-0000-0000-0000FE050000}"/>
    <cellStyle name="Normal 4 3 4 2 3" xfId="1538" xr:uid="{00000000-0005-0000-0000-0000FF050000}"/>
    <cellStyle name="Normal 4 3 4 3" xfId="1539" xr:uid="{00000000-0005-0000-0000-000000060000}"/>
    <cellStyle name="Normal 4 3 4 3 2" xfId="1540" xr:uid="{00000000-0005-0000-0000-000001060000}"/>
    <cellStyle name="Normal 4 3 4 4" xfId="1541" xr:uid="{00000000-0005-0000-0000-000002060000}"/>
    <cellStyle name="Normal 4 3 5" xfId="1542" xr:uid="{00000000-0005-0000-0000-000003060000}"/>
    <cellStyle name="Normal 4 3 5 2" xfId="1543" xr:uid="{00000000-0005-0000-0000-000004060000}"/>
    <cellStyle name="Normal 4 3 5 2 2" xfId="1544" xr:uid="{00000000-0005-0000-0000-000005060000}"/>
    <cellStyle name="Normal 4 3 5 3" xfId="1545" xr:uid="{00000000-0005-0000-0000-000006060000}"/>
    <cellStyle name="Normal 4 3 6" xfId="1546" xr:uid="{00000000-0005-0000-0000-000007060000}"/>
    <cellStyle name="Normal 4 3 6 2" xfId="1547" xr:uid="{00000000-0005-0000-0000-000008060000}"/>
    <cellStyle name="Normal 4 3 7" xfId="1548" xr:uid="{00000000-0005-0000-0000-000009060000}"/>
    <cellStyle name="Normal 4 4" xfId="1549" xr:uid="{00000000-0005-0000-0000-00000A060000}"/>
    <cellStyle name="Normal 4 4 2" xfId="1550" xr:uid="{00000000-0005-0000-0000-00000B060000}"/>
    <cellStyle name="Normal 4 4 2 2" xfId="1551" xr:uid="{00000000-0005-0000-0000-00000C060000}"/>
    <cellStyle name="Normal 4 4 2 2 2" xfId="1552" xr:uid="{00000000-0005-0000-0000-00000D060000}"/>
    <cellStyle name="Normal 4 4 2 2 2 2" xfId="1553" xr:uid="{00000000-0005-0000-0000-00000E060000}"/>
    <cellStyle name="Normal 4 4 2 2 2 2 2" xfId="1554" xr:uid="{00000000-0005-0000-0000-00000F060000}"/>
    <cellStyle name="Normal 4 4 2 2 2 2 2 2" xfId="1555" xr:uid="{00000000-0005-0000-0000-000010060000}"/>
    <cellStyle name="Normal 4 4 2 2 2 2 3" xfId="1556" xr:uid="{00000000-0005-0000-0000-000011060000}"/>
    <cellStyle name="Normal 4 4 2 2 2 3" xfId="1557" xr:uid="{00000000-0005-0000-0000-000012060000}"/>
    <cellStyle name="Normal 4 4 2 2 2 3 2" xfId="1558" xr:uid="{00000000-0005-0000-0000-000013060000}"/>
    <cellStyle name="Normal 4 4 2 2 2 4" xfId="1559" xr:uid="{00000000-0005-0000-0000-000014060000}"/>
    <cellStyle name="Normal 4 4 2 2 3" xfId="1560" xr:uid="{00000000-0005-0000-0000-000015060000}"/>
    <cellStyle name="Normal 4 4 2 2 3 2" xfId="1561" xr:uid="{00000000-0005-0000-0000-000016060000}"/>
    <cellStyle name="Normal 4 4 2 2 3 2 2" xfId="1562" xr:uid="{00000000-0005-0000-0000-000017060000}"/>
    <cellStyle name="Normal 4 4 2 2 3 3" xfId="1563" xr:uid="{00000000-0005-0000-0000-000018060000}"/>
    <cellStyle name="Normal 4 4 2 2 4" xfId="1564" xr:uid="{00000000-0005-0000-0000-000019060000}"/>
    <cellStyle name="Normal 4 4 2 2 4 2" xfId="1565" xr:uid="{00000000-0005-0000-0000-00001A060000}"/>
    <cellStyle name="Normal 4 4 2 2 5" xfId="1566" xr:uid="{00000000-0005-0000-0000-00001B060000}"/>
    <cellStyle name="Normal 4 4 2 3" xfId="1567" xr:uid="{00000000-0005-0000-0000-00001C060000}"/>
    <cellStyle name="Normal 4 4 2 3 2" xfId="1568" xr:uid="{00000000-0005-0000-0000-00001D060000}"/>
    <cellStyle name="Normal 4 4 2 3 2 2" xfId="1569" xr:uid="{00000000-0005-0000-0000-00001E060000}"/>
    <cellStyle name="Normal 4 4 2 3 2 2 2" xfId="1570" xr:uid="{00000000-0005-0000-0000-00001F060000}"/>
    <cellStyle name="Normal 4 4 2 3 2 3" xfId="1571" xr:uid="{00000000-0005-0000-0000-000020060000}"/>
    <cellStyle name="Normal 4 4 2 3 3" xfId="1572" xr:uid="{00000000-0005-0000-0000-000021060000}"/>
    <cellStyle name="Normal 4 4 2 3 3 2" xfId="1573" xr:uid="{00000000-0005-0000-0000-000022060000}"/>
    <cellStyle name="Normal 4 4 2 3 4" xfId="1574" xr:uid="{00000000-0005-0000-0000-000023060000}"/>
    <cellStyle name="Normal 4 4 2 4" xfId="1575" xr:uid="{00000000-0005-0000-0000-000024060000}"/>
    <cellStyle name="Normal 4 4 2 4 2" xfId="1576" xr:uid="{00000000-0005-0000-0000-000025060000}"/>
    <cellStyle name="Normal 4 4 2 4 2 2" xfId="1577" xr:uid="{00000000-0005-0000-0000-000026060000}"/>
    <cellStyle name="Normal 4 4 2 4 3" xfId="1578" xr:uid="{00000000-0005-0000-0000-000027060000}"/>
    <cellStyle name="Normal 4 4 2 5" xfId="1579" xr:uid="{00000000-0005-0000-0000-000028060000}"/>
    <cellStyle name="Normal 4 4 2 5 2" xfId="1580" xr:uid="{00000000-0005-0000-0000-000029060000}"/>
    <cellStyle name="Normal 4 4 2 6" xfId="1581" xr:uid="{00000000-0005-0000-0000-00002A060000}"/>
    <cellStyle name="Normal 4 4 3" xfId="1582" xr:uid="{00000000-0005-0000-0000-00002B060000}"/>
    <cellStyle name="Normal 4 4 3 2" xfId="1583" xr:uid="{00000000-0005-0000-0000-00002C060000}"/>
    <cellStyle name="Normal 4 4 3 2 2" xfId="1584" xr:uid="{00000000-0005-0000-0000-00002D060000}"/>
    <cellStyle name="Normal 4 4 3 2 2 2" xfId="1585" xr:uid="{00000000-0005-0000-0000-00002E060000}"/>
    <cellStyle name="Normal 4 4 3 2 2 2 2" xfId="1586" xr:uid="{00000000-0005-0000-0000-00002F060000}"/>
    <cellStyle name="Normal 4 4 3 2 2 3" xfId="1587" xr:uid="{00000000-0005-0000-0000-000030060000}"/>
    <cellStyle name="Normal 4 4 3 2 3" xfId="1588" xr:uid="{00000000-0005-0000-0000-000031060000}"/>
    <cellStyle name="Normal 4 4 3 2 3 2" xfId="1589" xr:uid="{00000000-0005-0000-0000-000032060000}"/>
    <cellStyle name="Normal 4 4 3 2 4" xfId="1590" xr:uid="{00000000-0005-0000-0000-000033060000}"/>
    <cellStyle name="Normal 4 4 3 3" xfId="1591" xr:uid="{00000000-0005-0000-0000-000034060000}"/>
    <cellStyle name="Normal 4 4 3 3 2" xfId="1592" xr:uid="{00000000-0005-0000-0000-000035060000}"/>
    <cellStyle name="Normal 4 4 3 3 2 2" xfId="1593" xr:uid="{00000000-0005-0000-0000-000036060000}"/>
    <cellStyle name="Normal 4 4 3 3 3" xfId="1594" xr:uid="{00000000-0005-0000-0000-000037060000}"/>
    <cellStyle name="Normal 4 4 3 4" xfId="1595" xr:uid="{00000000-0005-0000-0000-000038060000}"/>
    <cellStyle name="Normal 4 4 3 4 2" xfId="1596" xr:uid="{00000000-0005-0000-0000-000039060000}"/>
    <cellStyle name="Normal 4 4 3 5" xfId="1597" xr:uid="{00000000-0005-0000-0000-00003A060000}"/>
    <cellStyle name="Normal 4 4 4" xfId="1598" xr:uid="{00000000-0005-0000-0000-00003B060000}"/>
    <cellStyle name="Normal 4 4 4 2" xfId="1599" xr:uid="{00000000-0005-0000-0000-00003C060000}"/>
    <cellStyle name="Normal 4 4 4 2 2" xfId="1600" xr:uid="{00000000-0005-0000-0000-00003D060000}"/>
    <cellStyle name="Normal 4 4 4 2 2 2" xfId="1601" xr:uid="{00000000-0005-0000-0000-00003E060000}"/>
    <cellStyle name="Normal 4 4 4 2 3" xfId="1602" xr:uid="{00000000-0005-0000-0000-00003F060000}"/>
    <cellStyle name="Normal 4 4 4 3" xfId="1603" xr:uid="{00000000-0005-0000-0000-000040060000}"/>
    <cellStyle name="Normal 4 4 4 3 2" xfId="1604" xr:uid="{00000000-0005-0000-0000-000041060000}"/>
    <cellStyle name="Normal 4 4 4 4" xfId="1605" xr:uid="{00000000-0005-0000-0000-000042060000}"/>
    <cellStyle name="Normal 4 4 5" xfId="1606" xr:uid="{00000000-0005-0000-0000-000043060000}"/>
    <cellStyle name="Normal 4 4 5 2" xfId="1607" xr:uid="{00000000-0005-0000-0000-000044060000}"/>
    <cellStyle name="Normal 4 4 5 2 2" xfId="1608" xr:uid="{00000000-0005-0000-0000-000045060000}"/>
    <cellStyle name="Normal 4 4 5 3" xfId="1609" xr:uid="{00000000-0005-0000-0000-000046060000}"/>
    <cellStyle name="Normal 4 4 6" xfId="1610" xr:uid="{00000000-0005-0000-0000-000047060000}"/>
    <cellStyle name="Normal 4 4 6 2" xfId="1611" xr:uid="{00000000-0005-0000-0000-000048060000}"/>
    <cellStyle name="Normal 4 4 7" xfId="1612" xr:uid="{00000000-0005-0000-0000-000049060000}"/>
    <cellStyle name="Normal 4 5" xfId="1613" xr:uid="{00000000-0005-0000-0000-00004A060000}"/>
    <cellStyle name="Normal 4 5 2" xfId="1614" xr:uid="{00000000-0005-0000-0000-00004B060000}"/>
    <cellStyle name="Normal 4 5 2 2" xfId="1615" xr:uid="{00000000-0005-0000-0000-00004C060000}"/>
    <cellStyle name="Normal 4 5 2 2 2" xfId="1616" xr:uid="{00000000-0005-0000-0000-00004D060000}"/>
    <cellStyle name="Normal 4 5 2 2 2 2" xfId="1617" xr:uid="{00000000-0005-0000-0000-00004E060000}"/>
    <cellStyle name="Normal 4 5 2 2 2 2 2" xfId="1618" xr:uid="{00000000-0005-0000-0000-00004F060000}"/>
    <cellStyle name="Normal 4 5 2 2 2 3" xfId="1619" xr:uid="{00000000-0005-0000-0000-000050060000}"/>
    <cellStyle name="Normal 4 5 2 2 3" xfId="1620" xr:uid="{00000000-0005-0000-0000-000051060000}"/>
    <cellStyle name="Normal 4 5 2 2 3 2" xfId="1621" xr:uid="{00000000-0005-0000-0000-000052060000}"/>
    <cellStyle name="Normal 4 5 2 2 4" xfId="1622" xr:uid="{00000000-0005-0000-0000-000053060000}"/>
    <cellStyle name="Normal 4 5 2 3" xfId="1623" xr:uid="{00000000-0005-0000-0000-000054060000}"/>
    <cellStyle name="Normal 4 5 2 3 2" xfId="1624" xr:uid="{00000000-0005-0000-0000-000055060000}"/>
    <cellStyle name="Normal 4 5 2 3 2 2" xfId="1625" xr:uid="{00000000-0005-0000-0000-000056060000}"/>
    <cellStyle name="Normal 4 5 2 3 3" xfId="1626" xr:uid="{00000000-0005-0000-0000-000057060000}"/>
    <cellStyle name="Normal 4 5 2 4" xfId="1627" xr:uid="{00000000-0005-0000-0000-000058060000}"/>
    <cellStyle name="Normal 4 5 2 4 2" xfId="1628" xr:uid="{00000000-0005-0000-0000-000059060000}"/>
    <cellStyle name="Normal 4 5 2 5" xfId="1629" xr:uid="{00000000-0005-0000-0000-00005A060000}"/>
    <cellStyle name="Normal 4 5 3" xfId="1630" xr:uid="{00000000-0005-0000-0000-00005B060000}"/>
    <cellStyle name="Normal 4 5 3 2" xfId="1631" xr:uid="{00000000-0005-0000-0000-00005C060000}"/>
    <cellStyle name="Normal 4 5 3 2 2" xfId="1632" xr:uid="{00000000-0005-0000-0000-00005D060000}"/>
    <cellStyle name="Normal 4 5 3 2 2 2" xfId="1633" xr:uid="{00000000-0005-0000-0000-00005E060000}"/>
    <cellStyle name="Normal 4 5 3 2 3" xfId="1634" xr:uid="{00000000-0005-0000-0000-00005F060000}"/>
    <cellStyle name="Normal 4 5 3 3" xfId="1635" xr:uid="{00000000-0005-0000-0000-000060060000}"/>
    <cellStyle name="Normal 4 5 3 3 2" xfId="1636" xr:uid="{00000000-0005-0000-0000-000061060000}"/>
    <cellStyle name="Normal 4 5 3 4" xfId="1637" xr:uid="{00000000-0005-0000-0000-000062060000}"/>
    <cellStyle name="Normal 4 5 4" xfId="1638" xr:uid="{00000000-0005-0000-0000-000063060000}"/>
    <cellStyle name="Normal 4 5 4 2" xfId="1639" xr:uid="{00000000-0005-0000-0000-000064060000}"/>
    <cellStyle name="Normal 4 5 4 2 2" xfId="1640" xr:uid="{00000000-0005-0000-0000-000065060000}"/>
    <cellStyle name="Normal 4 5 4 3" xfId="1641" xr:uid="{00000000-0005-0000-0000-000066060000}"/>
    <cellStyle name="Normal 4 5 5" xfId="1642" xr:uid="{00000000-0005-0000-0000-000067060000}"/>
    <cellStyle name="Normal 4 5 5 2" xfId="1643" xr:uid="{00000000-0005-0000-0000-000068060000}"/>
    <cellStyle name="Normal 4 5 6" xfId="1644" xr:uid="{00000000-0005-0000-0000-000069060000}"/>
    <cellStyle name="Normal 4 5 7" xfId="1645" xr:uid="{00000000-0005-0000-0000-00006A060000}"/>
    <cellStyle name="Normal 4 5 8" xfId="1646" xr:uid="{00000000-0005-0000-0000-00006B060000}"/>
    <cellStyle name="Normal 4 6" xfId="1647" xr:uid="{00000000-0005-0000-0000-00006C060000}"/>
    <cellStyle name="Normal 4 6 2" xfId="1648" xr:uid="{00000000-0005-0000-0000-00006D060000}"/>
    <cellStyle name="Normal 4 6 2 2" xfId="1649" xr:uid="{00000000-0005-0000-0000-00006E060000}"/>
    <cellStyle name="Normal 4 6 2 2 2" xfId="1650" xr:uid="{00000000-0005-0000-0000-00006F060000}"/>
    <cellStyle name="Normal 4 6 2 2 2 2" xfId="1651" xr:uid="{00000000-0005-0000-0000-000070060000}"/>
    <cellStyle name="Normal 4 6 2 2 3" xfId="1652" xr:uid="{00000000-0005-0000-0000-000071060000}"/>
    <cellStyle name="Normal 4 6 2 3" xfId="1653" xr:uid="{00000000-0005-0000-0000-000072060000}"/>
    <cellStyle name="Normal 4 6 2 3 2" xfId="1654" xr:uid="{00000000-0005-0000-0000-000073060000}"/>
    <cellStyle name="Normal 4 6 2 4" xfId="1655" xr:uid="{00000000-0005-0000-0000-000074060000}"/>
    <cellStyle name="Normal 4 6 3" xfId="1656" xr:uid="{00000000-0005-0000-0000-000075060000}"/>
    <cellStyle name="Normal 4 6 3 2" xfId="1657" xr:uid="{00000000-0005-0000-0000-000076060000}"/>
    <cellStyle name="Normal 4 6 3 2 2" xfId="1658" xr:uid="{00000000-0005-0000-0000-000077060000}"/>
    <cellStyle name="Normal 4 6 3 3" xfId="1659" xr:uid="{00000000-0005-0000-0000-000078060000}"/>
    <cellStyle name="Normal 4 6 4" xfId="1660" xr:uid="{00000000-0005-0000-0000-000079060000}"/>
    <cellStyle name="Normal 4 6 4 2" xfId="1661" xr:uid="{00000000-0005-0000-0000-00007A060000}"/>
    <cellStyle name="Normal 4 6 5" xfId="1662" xr:uid="{00000000-0005-0000-0000-00007B060000}"/>
    <cellStyle name="Normal 4 7" xfId="1663" xr:uid="{00000000-0005-0000-0000-00007C060000}"/>
    <cellStyle name="Normal 4 7 2" xfId="1664" xr:uid="{00000000-0005-0000-0000-00007D060000}"/>
    <cellStyle name="Normal 4 7 2 2" xfId="1665" xr:uid="{00000000-0005-0000-0000-00007E060000}"/>
    <cellStyle name="Normal 4 7 2 2 2" xfId="1666" xr:uid="{00000000-0005-0000-0000-00007F060000}"/>
    <cellStyle name="Normal 4 7 2 3" xfId="1667" xr:uid="{00000000-0005-0000-0000-000080060000}"/>
    <cellStyle name="Normal 4 7 3" xfId="1668" xr:uid="{00000000-0005-0000-0000-000081060000}"/>
    <cellStyle name="Normal 4 7 3 2" xfId="1669" xr:uid="{00000000-0005-0000-0000-000082060000}"/>
    <cellStyle name="Normal 4 7 4" xfId="1670" xr:uid="{00000000-0005-0000-0000-000083060000}"/>
    <cellStyle name="Normal 4 8" xfId="1671" xr:uid="{00000000-0005-0000-0000-000084060000}"/>
    <cellStyle name="Normal 4 8 2" xfId="1672" xr:uid="{00000000-0005-0000-0000-000085060000}"/>
    <cellStyle name="Normal 4 8 2 2" xfId="1673" xr:uid="{00000000-0005-0000-0000-000086060000}"/>
    <cellStyle name="Normal 4 8 3" xfId="1674" xr:uid="{00000000-0005-0000-0000-000087060000}"/>
    <cellStyle name="Normal 4 9" xfId="1675" xr:uid="{00000000-0005-0000-0000-000088060000}"/>
    <cellStyle name="Normal 4 9 2" xfId="1676" xr:uid="{00000000-0005-0000-0000-000089060000}"/>
    <cellStyle name="Normal 5" xfId="1677" xr:uid="{00000000-0005-0000-0000-00008A060000}"/>
    <cellStyle name="Normal 5 10" xfId="1678" xr:uid="{00000000-0005-0000-0000-00008B060000}"/>
    <cellStyle name="Normal 5 11" xfId="1679" xr:uid="{00000000-0005-0000-0000-00008C060000}"/>
    <cellStyle name="Normal 5 2" xfId="1680" xr:uid="{00000000-0005-0000-0000-00008D060000}"/>
    <cellStyle name="Normal 5 2 2" xfId="1681" xr:uid="{00000000-0005-0000-0000-00008E060000}"/>
    <cellStyle name="Normal 5 2 2 2" xfId="1682" xr:uid="{00000000-0005-0000-0000-00008F060000}"/>
    <cellStyle name="Normal 5 2 2 2 2" xfId="1683" xr:uid="{00000000-0005-0000-0000-000090060000}"/>
    <cellStyle name="Normal 5 2 2 2 2 2" xfId="1684" xr:uid="{00000000-0005-0000-0000-000091060000}"/>
    <cellStyle name="Normal 5 2 2 2 2 2 2" xfId="1685" xr:uid="{00000000-0005-0000-0000-000092060000}"/>
    <cellStyle name="Normal 5 2 2 2 2 2 2 2" xfId="1686" xr:uid="{00000000-0005-0000-0000-000093060000}"/>
    <cellStyle name="Normal 5 2 2 2 2 2 3" xfId="1687" xr:uid="{00000000-0005-0000-0000-000094060000}"/>
    <cellStyle name="Normal 5 2 2 2 2 3" xfId="1688" xr:uid="{00000000-0005-0000-0000-000095060000}"/>
    <cellStyle name="Normal 5 2 2 2 2 3 2" xfId="1689" xr:uid="{00000000-0005-0000-0000-000096060000}"/>
    <cellStyle name="Normal 5 2 2 2 2 4" xfId="1690" xr:uid="{00000000-0005-0000-0000-000097060000}"/>
    <cellStyle name="Normal 5 2 2 2 3" xfId="1691" xr:uid="{00000000-0005-0000-0000-000098060000}"/>
    <cellStyle name="Normal 5 2 2 2 3 2" xfId="1692" xr:uid="{00000000-0005-0000-0000-000099060000}"/>
    <cellStyle name="Normal 5 2 2 2 3 2 2" xfId="1693" xr:uid="{00000000-0005-0000-0000-00009A060000}"/>
    <cellStyle name="Normal 5 2 2 2 3 3" xfId="1694" xr:uid="{00000000-0005-0000-0000-00009B060000}"/>
    <cellStyle name="Normal 5 2 2 2 4" xfId="1695" xr:uid="{00000000-0005-0000-0000-00009C060000}"/>
    <cellStyle name="Normal 5 2 2 2 4 2" xfId="1696" xr:uid="{00000000-0005-0000-0000-00009D060000}"/>
    <cellStyle name="Normal 5 2 2 2 5" xfId="1697" xr:uid="{00000000-0005-0000-0000-00009E060000}"/>
    <cellStyle name="Normal 5 2 2 3" xfId="1698" xr:uid="{00000000-0005-0000-0000-00009F060000}"/>
    <cellStyle name="Normal 5 2 2 3 2" xfId="1699" xr:uid="{00000000-0005-0000-0000-0000A0060000}"/>
    <cellStyle name="Normal 5 2 2 3 2 2" xfId="1700" xr:uid="{00000000-0005-0000-0000-0000A1060000}"/>
    <cellStyle name="Normal 5 2 2 3 2 2 2" xfId="1701" xr:uid="{00000000-0005-0000-0000-0000A2060000}"/>
    <cellStyle name="Normal 5 2 2 3 2 3" xfId="1702" xr:uid="{00000000-0005-0000-0000-0000A3060000}"/>
    <cellStyle name="Normal 5 2 2 3 3" xfId="1703" xr:uid="{00000000-0005-0000-0000-0000A4060000}"/>
    <cellStyle name="Normal 5 2 2 3 3 2" xfId="1704" xr:uid="{00000000-0005-0000-0000-0000A5060000}"/>
    <cellStyle name="Normal 5 2 2 3 4" xfId="1705" xr:uid="{00000000-0005-0000-0000-0000A6060000}"/>
    <cellStyle name="Normal 5 2 2 4" xfId="1706" xr:uid="{00000000-0005-0000-0000-0000A7060000}"/>
    <cellStyle name="Normal 5 2 2 4 2" xfId="1707" xr:uid="{00000000-0005-0000-0000-0000A8060000}"/>
    <cellStyle name="Normal 5 2 2 4 2 2" xfId="1708" xr:uid="{00000000-0005-0000-0000-0000A9060000}"/>
    <cellStyle name="Normal 5 2 2 4 3" xfId="1709" xr:uid="{00000000-0005-0000-0000-0000AA060000}"/>
    <cellStyle name="Normal 5 2 2 5" xfId="1710" xr:uid="{00000000-0005-0000-0000-0000AB060000}"/>
    <cellStyle name="Normal 5 2 2 5 2" xfId="1711" xr:uid="{00000000-0005-0000-0000-0000AC060000}"/>
    <cellStyle name="Normal 5 2 2 6" xfId="1712" xr:uid="{00000000-0005-0000-0000-0000AD060000}"/>
    <cellStyle name="Normal 5 2 3" xfId="1713" xr:uid="{00000000-0005-0000-0000-0000AE060000}"/>
    <cellStyle name="Normal 5 2 3 2" xfId="1714" xr:uid="{00000000-0005-0000-0000-0000AF060000}"/>
    <cellStyle name="Normal 5 2 3 2 2" xfId="1715" xr:uid="{00000000-0005-0000-0000-0000B0060000}"/>
    <cellStyle name="Normal 5 2 3 2 2 2" xfId="1716" xr:uid="{00000000-0005-0000-0000-0000B1060000}"/>
    <cellStyle name="Normal 5 2 3 2 2 2 2" xfId="1717" xr:uid="{00000000-0005-0000-0000-0000B2060000}"/>
    <cellStyle name="Normal 5 2 3 2 2 3" xfId="1718" xr:uid="{00000000-0005-0000-0000-0000B3060000}"/>
    <cellStyle name="Normal 5 2 3 2 3" xfId="1719" xr:uid="{00000000-0005-0000-0000-0000B4060000}"/>
    <cellStyle name="Normal 5 2 3 2 3 2" xfId="1720" xr:uid="{00000000-0005-0000-0000-0000B5060000}"/>
    <cellStyle name="Normal 5 2 3 2 4" xfId="1721" xr:uid="{00000000-0005-0000-0000-0000B6060000}"/>
    <cellStyle name="Normal 5 2 3 3" xfId="1722" xr:uid="{00000000-0005-0000-0000-0000B7060000}"/>
    <cellStyle name="Normal 5 2 3 3 2" xfId="1723" xr:uid="{00000000-0005-0000-0000-0000B8060000}"/>
    <cellStyle name="Normal 5 2 3 3 2 2" xfId="1724" xr:uid="{00000000-0005-0000-0000-0000B9060000}"/>
    <cellStyle name="Normal 5 2 3 3 3" xfId="1725" xr:uid="{00000000-0005-0000-0000-0000BA060000}"/>
    <cellStyle name="Normal 5 2 3 4" xfId="1726" xr:uid="{00000000-0005-0000-0000-0000BB060000}"/>
    <cellStyle name="Normal 5 2 3 4 2" xfId="1727" xr:uid="{00000000-0005-0000-0000-0000BC060000}"/>
    <cellStyle name="Normal 5 2 3 5" xfId="1728" xr:uid="{00000000-0005-0000-0000-0000BD060000}"/>
    <cellStyle name="Normal 5 2 4" xfId="1729" xr:uid="{00000000-0005-0000-0000-0000BE060000}"/>
    <cellStyle name="Normal 5 2 4 2" xfId="1730" xr:uid="{00000000-0005-0000-0000-0000BF060000}"/>
    <cellStyle name="Normal 5 2 4 2 2" xfId="1731" xr:uid="{00000000-0005-0000-0000-0000C0060000}"/>
    <cellStyle name="Normal 5 2 4 2 2 2" xfId="1732" xr:uid="{00000000-0005-0000-0000-0000C1060000}"/>
    <cellStyle name="Normal 5 2 4 2 3" xfId="1733" xr:uid="{00000000-0005-0000-0000-0000C2060000}"/>
    <cellStyle name="Normal 5 2 4 3" xfId="1734" xr:uid="{00000000-0005-0000-0000-0000C3060000}"/>
    <cellStyle name="Normal 5 2 4 3 2" xfId="1735" xr:uid="{00000000-0005-0000-0000-0000C4060000}"/>
    <cellStyle name="Normal 5 2 4 4" xfId="1736" xr:uid="{00000000-0005-0000-0000-0000C5060000}"/>
    <cellStyle name="Normal 5 2 5" xfId="1737" xr:uid="{00000000-0005-0000-0000-0000C6060000}"/>
    <cellStyle name="Normal 5 2 5 2" xfId="1738" xr:uid="{00000000-0005-0000-0000-0000C7060000}"/>
    <cellStyle name="Normal 5 2 5 2 2" xfId="1739" xr:uid="{00000000-0005-0000-0000-0000C8060000}"/>
    <cellStyle name="Normal 5 2 5 3" xfId="1740" xr:uid="{00000000-0005-0000-0000-0000C9060000}"/>
    <cellStyle name="Normal 5 2 6" xfId="1741" xr:uid="{00000000-0005-0000-0000-0000CA060000}"/>
    <cellStyle name="Normal 5 2 6 2" xfId="1742" xr:uid="{00000000-0005-0000-0000-0000CB060000}"/>
    <cellStyle name="Normal 5 2 7" xfId="1743" xr:uid="{00000000-0005-0000-0000-0000CC060000}"/>
    <cellStyle name="Normal 5 3" xfId="1744" xr:uid="{00000000-0005-0000-0000-0000CD060000}"/>
    <cellStyle name="Normal 5 3 2" xfId="1745" xr:uid="{00000000-0005-0000-0000-0000CE060000}"/>
    <cellStyle name="Normal 5 3 2 2" xfId="1746" xr:uid="{00000000-0005-0000-0000-0000CF060000}"/>
    <cellStyle name="Normal 5 3 2 2 2" xfId="1747" xr:uid="{00000000-0005-0000-0000-0000D0060000}"/>
    <cellStyle name="Normal 5 3 2 2 2 2" xfId="1748" xr:uid="{00000000-0005-0000-0000-0000D1060000}"/>
    <cellStyle name="Normal 5 3 2 2 2 2 2" xfId="1749" xr:uid="{00000000-0005-0000-0000-0000D2060000}"/>
    <cellStyle name="Normal 5 3 2 2 2 2 2 2" xfId="1750" xr:uid="{00000000-0005-0000-0000-0000D3060000}"/>
    <cellStyle name="Normal 5 3 2 2 2 2 3" xfId="1751" xr:uid="{00000000-0005-0000-0000-0000D4060000}"/>
    <cellStyle name="Normal 5 3 2 2 2 3" xfId="1752" xr:uid="{00000000-0005-0000-0000-0000D5060000}"/>
    <cellStyle name="Normal 5 3 2 2 2 3 2" xfId="1753" xr:uid="{00000000-0005-0000-0000-0000D6060000}"/>
    <cellStyle name="Normal 5 3 2 2 2 4" xfId="1754" xr:uid="{00000000-0005-0000-0000-0000D7060000}"/>
    <cellStyle name="Normal 5 3 2 2 3" xfId="1755" xr:uid="{00000000-0005-0000-0000-0000D8060000}"/>
    <cellStyle name="Normal 5 3 2 2 3 2" xfId="1756" xr:uid="{00000000-0005-0000-0000-0000D9060000}"/>
    <cellStyle name="Normal 5 3 2 2 3 2 2" xfId="1757" xr:uid="{00000000-0005-0000-0000-0000DA060000}"/>
    <cellStyle name="Normal 5 3 2 2 3 3" xfId="1758" xr:uid="{00000000-0005-0000-0000-0000DB060000}"/>
    <cellStyle name="Normal 5 3 2 2 4" xfId="1759" xr:uid="{00000000-0005-0000-0000-0000DC060000}"/>
    <cellStyle name="Normal 5 3 2 2 4 2" xfId="1760" xr:uid="{00000000-0005-0000-0000-0000DD060000}"/>
    <cellStyle name="Normal 5 3 2 2 5" xfId="1761" xr:uid="{00000000-0005-0000-0000-0000DE060000}"/>
    <cellStyle name="Normal 5 3 2 3" xfId="1762" xr:uid="{00000000-0005-0000-0000-0000DF060000}"/>
    <cellStyle name="Normal 5 3 2 3 2" xfId="1763" xr:uid="{00000000-0005-0000-0000-0000E0060000}"/>
    <cellStyle name="Normal 5 3 2 3 2 2" xfId="1764" xr:uid="{00000000-0005-0000-0000-0000E1060000}"/>
    <cellStyle name="Normal 5 3 2 3 2 2 2" xfId="1765" xr:uid="{00000000-0005-0000-0000-0000E2060000}"/>
    <cellStyle name="Normal 5 3 2 3 2 3" xfId="1766" xr:uid="{00000000-0005-0000-0000-0000E3060000}"/>
    <cellStyle name="Normal 5 3 2 3 3" xfId="1767" xr:uid="{00000000-0005-0000-0000-0000E4060000}"/>
    <cellStyle name="Normal 5 3 2 3 3 2" xfId="1768" xr:uid="{00000000-0005-0000-0000-0000E5060000}"/>
    <cellStyle name="Normal 5 3 2 3 4" xfId="1769" xr:uid="{00000000-0005-0000-0000-0000E6060000}"/>
    <cellStyle name="Normal 5 3 2 4" xfId="1770" xr:uid="{00000000-0005-0000-0000-0000E7060000}"/>
    <cellStyle name="Normal 5 3 2 4 2" xfId="1771" xr:uid="{00000000-0005-0000-0000-0000E8060000}"/>
    <cellStyle name="Normal 5 3 2 4 2 2" xfId="1772" xr:uid="{00000000-0005-0000-0000-0000E9060000}"/>
    <cellStyle name="Normal 5 3 2 4 3" xfId="1773" xr:uid="{00000000-0005-0000-0000-0000EA060000}"/>
    <cellStyle name="Normal 5 3 2 5" xfId="1774" xr:uid="{00000000-0005-0000-0000-0000EB060000}"/>
    <cellStyle name="Normal 5 3 2 5 2" xfId="1775" xr:uid="{00000000-0005-0000-0000-0000EC060000}"/>
    <cellStyle name="Normal 5 3 2 6" xfId="1776" xr:uid="{00000000-0005-0000-0000-0000ED060000}"/>
    <cellStyle name="Normal 5 3 3" xfId="1777" xr:uid="{00000000-0005-0000-0000-0000EE060000}"/>
    <cellStyle name="Normal 5 3 3 2" xfId="1778" xr:uid="{00000000-0005-0000-0000-0000EF060000}"/>
    <cellStyle name="Normal 5 3 3 2 2" xfId="1779" xr:uid="{00000000-0005-0000-0000-0000F0060000}"/>
    <cellStyle name="Normal 5 3 3 2 2 2" xfId="1780" xr:uid="{00000000-0005-0000-0000-0000F1060000}"/>
    <cellStyle name="Normal 5 3 3 2 2 2 2" xfId="1781" xr:uid="{00000000-0005-0000-0000-0000F2060000}"/>
    <cellStyle name="Normal 5 3 3 2 2 3" xfId="1782" xr:uid="{00000000-0005-0000-0000-0000F3060000}"/>
    <cellStyle name="Normal 5 3 3 2 3" xfId="1783" xr:uid="{00000000-0005-0000-0000-0000F4060000}"/>
    <cellStyle name="Normal 5 3 3 2 3 2" xfId="1784" xr:uid="{00000000-0005-0000-0000-0000F5060000}"/>
    <cellStyle name="Normal 5 3 3 2 4" xfId="1785" xr:uid="{00000000-0005-0000-0000-0000F6060000}"/>
    <cellStyle name="Normal 5 3 3 3" xfId="1786" xr:uid="{00000000-0005-0000-0000-0000F7060000}"/>
    <cellStyle name="Normal 5 3 3 3 2" xfId="1787" xr:uid="{00000000-0005-0000-0000-0000F8060000}"/>
    <cellStyle name="Normal 5 3 3 3 2 2" xfId="1788" xr:uid="{00000000-0005-0000-0000-0000F9060000}"/>
    <cellStyle name="Normal 5 3 3 3 3" xfId="1789" xr:uid="{00000000-0005-0000-0000-0000FA060000}"/>
    <cellStyle name="Normal 5 3 3 4" xfId="1790" xr:uid="{00000000-0005-0000-0000-0000FB060000}"/>
    <cellStyle name="Normal 5 3 3 4 2" xfId="1791" xr:uid="{00000000-0005-0000-0000-0000FC060000}"/>
    <cellStyle name="Normal 5 3 3 5" xfId="1792" xr:uid="{00000000-0005-0000-0000-0000FD060000}"/>
    <cellStyle name="Normal 5 3 4" xfId="1793" xr:uid="{00000000-0005-0000-0000-0000FE060000}"/>
    <cellStyle name="Normal 5 3 4 2" xfId="1794" xr:uid="{00000000-0005-0000-0000-0000FF060000}"/>
    <cellStyle name="Normal 5 3 4 2 2" xfId="1795" xr:uid="{00000000-0005-0000-0000-000000070000}"/>
    <cellStyle name="Normal 5 3 4 2 2 2" xfId="1796" xr:uid="{00000000-0005-0000-0000-000001070000}"/>
    <cellStyle name="Normal 5 3 4 2 3" xfId="1797" xr:uid="{00000000-0005-0000-0000-000002070000}"/>
    <cellStyle name="Normal 5 3 4 3" xfId="1798" xr:uid="{00000000-0005-0000-0000-000003070000}"/>
    <cellStyle name="Normal 5 3 4 3 2" xfId="1799" xr:uid="{00000000-0005-0000-0000-000004070000}"/>
    <cellStyle name="Normal 5 3 4 4" xfId="1800" xr:uid="{00000000-0005-0000-0000-000005070000}"/>
    <cellStyle name="Normal 5 3 5" xfId="1801" xr:uid="{00000000-0005-0000-0000-000006070000}"/>
    <cellStyle name="Normal 5 3 5 2" xfId="1802" xr:uid="{00000000-0005-0000-0000-000007070000}"/>
    <cellStyle name="Normal 5 3 5 2 2" xfId="1803" xr:uid="{00000000-0005-0000-0000-000008070000}"/>
    <cellStyle name="Normal 5 3 5 3" xfId="1804" xr:uid="{00000000-0005-0000-0000-000009070000}"/>
    <cellStyle name="Normal 5 3 6" xfId="1805" xr:uid="{00000000-0005-0000-0000-00000A070000}"/>
    <cellStyle name="Normal 5 3 6 2" xfId="1806" xr:uid="{00000000-0005-0000-0000-00000B070000}"/>
    <cellStyle name="Normal 5 3 7" xfId="1807" xr:uid="{00000000-0005-0000-0000-00000C070000}"/>
    <cellStyle name="Normal 5 4" xfId="1808" xr:uid="{00000000-0005-0000-0000-00000D070000}"/>
    <cellStyle name="Normal 5 4 2" xfId="1809" xr:uid="{00000000-0005-0000-0000-00000E070000}"/>
    <cellStyle name="Normal 5 4 2 2" xfId="1810" xr:uid="{00000000-0005-0000-0000-00000F070000}"/>
    <cellStyle name="Normal 5 4 2 2 2" xfId="1811" xr:uid="{00000000-0005-0000-0000-000010070000}"/>
    <cellStyle name="Normal 5 4 2 2 2 2" xfId="1812" xr:uid="{00000000-0005-0000-0000-000011070000}"/>
    <cellStyle name="Normal 5 4 2 2 2 2 2" xfId="1813" xr:uid="{00000000-0005-0000-0000-000012070000}"/>
    <cellStyle name="Normal 5 4 2 2 2 3" xfId="1814" xr:uid="{00000000-0005-0000-0000-000013070000}"/>
    <cellStyle name="Normal 5 4 2 2 3" xfId="1815" xr:uid="{00000000-0005-0000-0000-000014070000}"/>
    <cellStyle name="Normal 5 4 2 2 3 2" xfId="1816" xr:uid="{00000000-0005-0000-0000-000015070000}"/>
    <cellStyle name="Normal 5 4 2 2 4" xfId="1817" xr:uid="{00000000-0005-0000-0000-000016070000}"/>
    <cellStyle name="Normal 5 4 2 3" xfId="1818" xr:uid="{00000000-0005-0000-0000-000017070000}"/>
    <cellStyle name="Normal 5 4 2 3 2" xfId="1819" xr:uid="{00000000-0005-0000-0000-000018070000}"/>
    <cellStyle name="Normal 5 4 2 3 2 2" xfId="1820" xr:uid="{00000000-0005-0000-0000-000019070000}"/>
    <cellStyle name="Normal 5 4 2 3 3" xfId="1821" xr:uid="{00000000-0005-0000-0000-00001A070000}"/>
    <cellStyle name="Normal 5 4 2 4" xfId="1822" xr:uid="{00000000-0005-0000-0000-00001B070000}"/>
    <cellStyle name="Normal 5 4 2 4 2" xfId="1823" xr:uid="{00000000-0005-0000-0000-00001C070000}"/>
    <cellStyle name="Normal 5 4 2 5" xfId="1824" xr:uid="{00000000-0005-0000-0000-00001D070000}"/>
    <cellStyle name="Normal 5 4 3" xfId="1825" xr:uid="{00000000-0005-0000-0000-00001E070000}"/>
    <cellStyle name="Normal 5 4 3 2" xfId="1826" xr:uid="{00000000-0005-0000-0000-00001F070000}"/>
    <cellStyle name="Normal 5 4 3 2 2" xfId="1827" xr:uid="{00000000-0005-0000-0000-000020070000}"/>
    <cellStyle name="Normal 5 4 3 2 2 2" xfId="1828" xr:uid="{00000000-0005-0000-0000-000021070000}"/>
    <cellStyle name="Normal 5 4 3 2 3" xfId="1829" xr:uid="{00000000-0005-0000-0000-000022070000}"/>
    <cellStyle name="Normal 5 4 3 3" xfId="1830" xr:uid="{00000000-0005-0000-0000-000023070000}"/>
    <cellStyle name="Normal 5 4 3 3 2" xfId="1831" xr:uid="{00000000-0005-0000-0000-000024070000}"/>
    <cellStyle name="Normal 5 4 3 4" xfId="1832" xr:uid="{00000000-0005-0000-0000-000025070000}"/>
    <cellStyle name="Normal 5 4 4" xfId="1833" xr:uid="{00000000-0005-0000-0000-000026070000}"/>
    <cellStyle name="Normal 5 4 4 2" xfId="1834" xr:uid="{00000000-0005-0000-0000-000027070000}"/>
    <cellStyle name="Normal 5 4 4 2 2" xfId="1835" xr:uid="{00000000-0005-0000-0000-000028070000}"/>
    <cellStyle name="Normal 5 4 4 3" xfId="1836" xr:uid="{00000000-0005-0000-0000-000029070000}"/>
    <cellStyle name="Normal 5 4 5" xfId="1837" xr:uid="{00000000-0005-0000-0000-00002A070000}"/>
    <cellStyle name="Normal 5 4 5 2" xfId="1838" xr:uid="{00000000-0005-0000-0000-00002B070000}"/>
    <cellStyle name="Normal 5 4 6" xfId="1839" xr:uid="{00000000-0005-0000-0000-00002C070000}"/>
    <cellStyle name="Normal 5 4 7" xfId="1840" xr:uid="{00000000-0005-0000-0000-00002D070000}"/>
    <cellStyle name="Normal 5 5" xfId="1841" xr:uid="{00000000-0005-0000-0000-00002E070000}"/>
    <cellStyle name="Normal 5 5 2" xfId="1842" xr:uid="{00000000-0005-0000-0000-00002F070000}"/>
    <cellStyle name="Normal 5 5 2 2" xfId="1843" xr:uid="{00000000-0005-0000-0000-000030070000}"/>
    <cellStyle name="Normal 5 5 2 2 2" xfId="1844" xr:uid="{00000000-0005-0000-0000-000031070000}"/>
    <cellStyle name="Normal 5 5 2 2 2 2" xfId="1845" xr:uid="{00000000-0005-0000-0000-000032070000}"/>
    <cellStyle name="Normal 5 5 2 2 3" xfId="1846" xr:uid="{00000000-0005-0000-0000-000033070000}"/>
    <cellStyle name="Normal 5 5 2 3" xfId="1847" xr:uid="{00000000-0005-0000-0000-000034070000}"/>
    <cellStyle name="Normal 5 5 2 3 2" xfId="1848" xr:uid="{00000000-0005-0000-0000-000035070000}"/>
    <cellStyle name="Normal 5 5 2 4" xfId="1849" xr:uid="{00000000-0005-0000-0000-000036070000}"/>
    <cellStyle name="Normal 5 5 3" xfId="1850" xr:uid="{00000000-0005-0000-0000-000037070000}"/>
    <cellStyle name="Normal 5 5 3 2" xfId="1851" xr:uid="{00000000-0005-0000-0000-000038070000}"/>
    <cellStyle name="Normal 5 5 3 2 2" xfId="1852" xr:uid="{00000000-0005-0000-0000-000039070000}"/>
    <cellStyle name="Normal 5 5 3 3" xfId="1853" xr:uid="{00000000-0005-0000-0000-00003A070000}"/>
    <cellStyle name="Normal 5 5 4" xfId="1854" xr:uid="{00000000-0005-0000-0000-00003B070000}"/>
    <cellStyle name="Normal 5 5 4 2" xfId="1855" xr:uid="{00000000-0005-0000-0000-00003C070000}"/>
    <cellStyle name="Normal 5 5 5" xfId="1856" xr:uid="{00000000-0005-0000-0000-00003D070000}"/>
    <cellStyle name="Normal 5 6" xfId="1857" xr:uid="{00000000-0005-0000-0000-00003E070000}"/>
    <cellStyle name="Normal 5 6 2" xfId="1858" xr:uid="{00000000-0005-0000-0000-00003F070000}"/>
    <cellStyle name="Normal 5 6 2 2" xfId="1859" xr:uid="{00000000-0005-0000-0000-000040070000}"/>
    <cellStyle name="Normal 5 6 2 2 2" xfId="1860" xr:uid="{00000000-0005-0000-0000-000041070000}"/>
    <cellStyle name="Normal 5 6 2 3" xfId="1861" xr:uid="{00000000-0005-0000-0000-000042070000}"/>
    <cellStyle name="Normal 5 6 3" xfId="1862" xr:uid="{00000000-0005-0000-0000-000043070000}"/>
    <cellStyle name="Normal 5 6 3 2" xfId="1863" xr:uid="{00000000-0005-0000-0000-000044070000}"/>
    <cellStyle name="Normal 5 6 4" xfId="1864" xr:uid="{00000000-0005-0000-0000-000045070000}"/>
    <cellStyle name="Normal 5 7" xfId="1865" xr:uid="{00000000-0005-0000-0000-000046070000}"/>
    <cellStyle name="Normal 5 7 2" xfId="1866" xr:uid="{00000000-0005-0000-0000-000047070000}"/>
    <cellStyle name="Normal 5 7 2 2" xfId="1867" xr:uid="{00000000-0005-0000-0000-000048070000}"/>
    <cellStyle name="Normal 5 7 3" xfId="1868" xr:uid="{00000000-0005-0000-0000-000049070000}"/>
    <cellStyle name="Normal 5 8" xfId="1869" xr:uid="{00000000-0005-0000-0000-00004A070000}"/>
    <cellStyle name="Normal 5 8 2" xfId="1870" xr:uid="{00000000-0005-0000-0000-00004B070000}"/>
    <cellStyle name="Normal 5 9" xfId="1871" xr:uid="{00000000-0005-0000-0000-00004C070000}"/>
    <cellStyle name="Normal 6" xfId="1872" xr:uid="{00000000-0005-0000-0000-00004D070000}"/>
    <cellStyle name="Normal 6 2" xfId="1873" xr:uid="{00000000-0005-0000-0000-00004E070000}"/>
    <cellStyle name="Normal 6 3" xfId="1874" xr:uid="{00000000-0005-0000-0000-00004F070000}"/>
    <cellStyle name="Normal 7" xfId="1875" xr:uid="{00000000-0005-0000-0000-000050070000}"/>
    <cellStyle name="Normal 7 2" xfId="1876" xr:uid="{00000000-0005-0000-0000-000051070000}"/>
    <cellStyle name="Normal 7 3" xfId="1877" xr:uid="{00000000-0005-0000-0000-000052070000}"/>
    <cellStyle name="Normal 8" xfId="1878" xr:uid="{00000000-0005-0000-0000-000053070000}"/>
    <cellStyle name="Normal 8 2" xfId="1879" xr:uid="{00000000-0005-0000-0000-000054070000}"/>
    <cellStyle name="Normal 8 3" xfId="1880" xr:uid="{00000000-0005-0000-0000-000055070000}"/>
    <cellStyle name="Normal 9" xfId="1881" xr:uid="{00000000-0005-0000-0000-000056070000}"/>
    <cellStyle name="Normal 9 2" xfId="1882" xr:uid="{00000000-0005-0000-0000-000057070000}"/>
    <cellStyle name="Normal 9 3" xfId="1883" xr:uid="{00000000-0005-0000-0000-000058070000}"/>
    <cellStyle name="Normal_indice" xfId="1884" xr:uid="{00000000-0005-0000-0000-000059070000}"/>
    <cellStyle name="Notas" xfId="1885" builtinId="10" customBuiltin="1"/>
    <cellStyle name="Notas 2" xfId="1886" xr:uid="{00000000-0005-0000-0000-00005A070000}"/>
    <cellStyle name="Notas 2 2" xfId="1887" xr:uid="{00000000-0005-0000-0000-00005B070000}"/>
    <cellStyle name="Notas 2 2 2" xfId="1888" xr:uid="{00000000-0005-0000-0000-00005C070000}"/>
    <cellStyle name="Notas 3" xfId="1889" xr:uid="{00000000-0005-0000-0000-00005D070000}"/>
    <cellStyle name="Notas 3 2" xfId="1890" xr:uid="{00000000-0005-0000-0000-00005E070000}"/>
    <cellStyle name="Notas 3 2 2" xfId="1891" xr:uid="{00000000-0005-0000-0000-00005F070000}"/>
    <cellStyle name="Notas 4" xfId="1892" xr:uid="{00000000-0005-0000-0000-000060070000}"/>
    <cellStyle name="Notas 4 2" xfId="1893" xr:uid="{00000000-0005-0000-0000-000061070000}"/>
    <cellStyle name="Notas 4 2 2" xfId="1894" xr:uid="{00000000-0005-0000-0000-000062070000}"/>
    <cellStyle name="Notas 4 3" xfId="1895" xr:uid="{00000000-0005-0000-0000-000063070000}"/>
    <cellStyle name="Notas 4 4" xfId="1896" xr:uid="{00000000-0005-0000-0000-000064070000}"/>
    <cellStyle name="Percent 2" xfId="1897" xr:uid="{00000000-0005-0000-0000-000066070000}"/>
    <cellStyle name="Percent 2 2" xfId="1898" xr:uid="{00000000-0005-0000-0000-000067070000}"/>
    <cellStyle name="Percent 2 2 2" xfId="1899" xr:uid="{00000000-0005-0000-0000-000068070000}"/>
    <cellStyle name="Porcentaje" xfId="1900" builtinId="5"/>
    <cellStyle name="Porcentaje 2" xfId="1901" xr:uid="{00000000-0005-0000-0000-000069070000}"/>
    <cellStyle name="Porcentaje 2 2" xfId="1902" xr:uid="{00000000-0005-0000-0000-00006A070000}"/>
    <cellStyle name="Porcentaje 2 3" xfId="1903" xr:uid="{00000000-0005-0000-0000-00006B070000}"/>
    <cellStyle name="Porcentaje 2 4" xfId="1904" xr:uid="{00000000-0005-0000-0000-00006C070000}"/>
    <cellStyle name="Porcentaje 3" xfId="1905" xr:uid="{00000000-0005-0000-0000-00006D070000}"/>
    <cellStyle name="Porcentaje 3 2" xfId="1906" xr:uid="{00000000-0005-0000-0000-00006E070000}"/>
    <cellStyle name="Porcentaje 3 3" xfId="1907" xr:uid="{00000000-0005-0000-0000-00006F070000}"/>
    <cellStyle name="Porcentaje 4" xfId="1908" xr:uid="{00000000-0005-0000-0000-000070070000}"/>
    <cellStyle name="Porcentaje 4 2" xfId="1909" xr:uid="{00000000-0005-0000-0000-000071070000}"/>
    <cellStyle name="Porcentaje 5" xfId="1910" xr:uid="{00000000-0005-0000-0000-000072070000}"/>
    <cellStyle name="Porcentual 2" xfId="1911" xr:uid="{00000000-0005-0000-0000-000073070000}"/>
    <cellStyle name="Porcentual 2 2" xfId="1912" xr:uid="{00000000-0005-0000-0000-000074070000}"/>
    <cellStyle name="Porcentual 2 2 2" xfId="1913" xr:uid="{00000000-0005-0000-0000-000075070000}"/>
    <cellStyle name="Porcentual 2 3" xfId="1914" xr:uid="{00000000-0005-0000-0000-000076070000}"/>
    <cellStyle name="Porcentual 2 3 2" xfId="1915" xr:uid="{00000000-0005-0000-0000-000077070000}"/>
    <cellStyle name="Porcentual 2 3 3" xfId="1916" xr:uid="{00000000-0005-0000-0000-000078070000}"/>
    <cellStyle name="Porcentual 2 4" xfId="1917" xr:uid="{00000000-0005-0000-0000-000079070000}"/>
    <cellStyle name="Porcentual 2 4 2" xfId="1918" xr:uid="{00000000-0005-0000-0000-00007A070000}"/>
    <cellStyle name="Porcentual 2 5" xfId="1919" xr:uid="{00000000-0005-0000-0000-00007B070000}"/>
    <cellStyle name="Porcentual 2 5 2" xfId="1920" xr:uid="{00000000-0005-0000-0000-00007C070000}"/>
    <cellStyle name="Porcentual 2 6" xfId="1921" xr:uid="{00000000-0005-0000-0000-00007D070000}"/>
    <cellStyle name="Porcentual 3" xfId="1922" xr:uid="{00000000-0005-0000-0000-00007E070000}"/>
    <cellStyle name="Salida" xfId="1923" builtinId="21" customBuiltin="1"/>
    <cellStyle name="Salida 2" xfId="1924" xr:uid="{00000000-0005-0000-0000-000080070000}"/>
    <cellStyle name="Salida 2 2" xfId="1925" xr:uid="{00000000-0005-0000-0000-000081070000}"/>
    <cellStyle name="Salida 2 2 2" xfId="1926" xr:uid="{00000000-0005-0000-0000-000082070000}"/>
    <cellStyle name="Salida 3" xfId="1927" xr:uid="{00000000-0005-0000-0000-000083070000}"/>
    <cellStyle name="Salida 3 2" xfId="1928" xr:uid="{00000000-0005-0000-0000-000084070000}"/>
    <cellStyle name="Salida 3 2 2" xfId="1929" xr:uid="{00000000-0005-0000-0000-000085070000}"/>
    <cellStyle name="Salida 4" xfId="1930" xr:uid="{00000000-0005-0000-0000-000086070000}"/>
    <cellStyle name="Salida 4 2" xfId="1931" xr:uid="{00000000-0005-0000-0000-000087070000}"/>
    <cellStyle name="Salida 4 2 2" xfId="1932" xr:uid="{00000000-0005-0000-0000-000088070000}"/>
    <cellStyle name="Salida 4 3" xfId="1933" xr:uid="{00000000-0005-0000-0000-000089070000}"/>
    <cellStyle name="ss22" xfId="1934" xr:uid="{00000000-0005-0000-0000-00008B070000}"/>
    <cellStyle name="Texto de advertencia" xfId="1935" builtinId="11" customBuiltin="1"/>
    <cellStyle name="Texto de advertencia 2" xfId="1936" xr:uid="{00000000-0005-0000-0000-00008D070000}"/>
    <cellStyle name="Texto de advertencia 2 2" xfId="1937" xr:uid="{00000000-0005-0000-0000-00008E070000}"/>
    <cellStyle name="Texto de advertencia 3" xfId="1938" xr:uid="{00000000-0005-0000-0000-00008F070000}"/>
    <cellStyle name="Texto de advertencia 3 2" xfId="1939" xr:uid="{00000000-0005-0000-0000-000090070000}"/>
    <cellStyle name="Texto de advertencia 4" xfId="1940" xr:uid="{00000000-0005-0000-0000-000091070000}"/>
    <cellStyle name="Texto explicativo" xfId="1941" builtinId="53" customBuiltin="1"/>
    <cellStyle name="Texto explicativo 2" xfId="1942" xr:uid="{00000000-0005-0000-0000-000092070000}"/>
    <cellStyle name="Texto explicativo 2 2" xfId="1943" xr:uid="{00000000-0005-0000-0000-000093070000}"/>
    <cellStyle name="Texto explicativo 3" xfId="1944" xr:uid="{00000000-0005-0000-0000-000094070000}"/>
    <cellStyle name="Texto explicativo 3 2" xfId="1945" xr:uid="{00000000-0005-0000-0000-000095070000}"/>
    <cellStyle name="Texto explicativo 4" xfId="1946" xr:uid="{00000000-0005-0000-0000-000096070000}"/>
    <cellStyle name="Título" xfId="1947" builtinId="15" customBuiltin="1"/>
    <cellStyle name="Título 1 2" xfId="1948" xr:uid="{00000000-0005-0000-0000-000097070000}"/>
    <cellStyle name="Título 1 2 2" xfId="1949" xr:uid="{00000000-0005-0000-0000-000098070000}"/>
    <cellStyle name="Título 1 3" xfId="1950" xr:uid="{00000000-0005-0000-0000-000099070000}"/>
    <cellStyle name="Título 1 3 2" xfId="1951" xr:uid="{00000000-0005-0000-0000-00009A070000}"/>
    <cellStyle name="Título 1 4" xfId="1952" xr:uid="{00000000-0005-0000-0000-00009B070000}"/>
    <cellStyle name="Título 2" xfId="1953" builtinId="17" customBuiltin="1"/>
    <cellStyle name="Título 2 2" xfId="1954" xr:uid="{00000000-0005-0000-0000-00009C070000}"/>
    <cellStyle name="Título 2 2 2" xfId="1955" xr:uid="{00000000-0005-0000-0000-00009D070000}"/>
    <cellStyle name="Título 2 3" xfId="1956" xr:uid="{00000000-0005-0000-0000-00009E070000}"/>
    <cellStyle name="Título 2 3 2" xfId="1957" xr:uid="{00000000-0005-0000-0000-00009F070000}"/>
    <cellStyle name="Título 2 4" xfId="1958" xr:uid="{00000000-0005-0000-0000-0000A0070000}"/>
    <cellStyle name="Título 3" xfId="1959" builtinId="18" customBuiltin="1"/>
    <cellStyle name="Título 3 2" xfId="1960" xr:uid="{00000000-0005-0000-0000-0000A1070000}"/>
    <cellStyle name="Título 3 2 2" xfId="1961" xr:uid="{00000000-0005-0000-0000-0000A2070000}"/>
    <cellStyle name="Título 3 3" xfId="1962" xr:uid="{00000000-0005-0000-0000-0000A3070000}"/>
    <cellStyle name="Título 3 3 2" xfId="1963" xr:uid="{00000000-0005-0000-0000-0000A4070000}"/>
    <cellStyle name="Título 3 4" xfId="1964" xr:uid="{00000000-0005-0000-0000-0000A5070000}"/>
    <cellStyle name="Título 4" xfId="1965" xr:uid="{00000000-0005-0000-0000-0000A6070000}"/>
    <cellStyle name="Título 4 2" xfId="1966" xr:uid="{00000000-0005-0000-0000-0000A7070000}"/>
    <cellStyle name="Título 5" xfId="1967" xr:uid="{00000000-0005-0000-0000-0000A8070000}"/>
    <cellStyle name="Título 5 2" xfId="1968" xr:uid="{00000000-0005-0000-0000-0000A9070000}"/>
    <cellStyle name="Título 6" xfId="1969" xr:uid="{00000000-0005-0000-0000-0000AA070000}"/>
    <cellStyle name="Total" xfId="1970" builtinId="25" customBuiltin="1"/>
    <cellStyle name="Total 2" xfId="1971" xr:uid="{00000000-0005-0000-0000-0000AB070000}"/>
    <cellStyle name="Total 2 2" xfId="1972" xr:uid="{00000000-0005-0000-0000-0000AC070000}"/>
    <cellStyle name="Total 2 2 2" xfId="1973" xr:uid="{00000000-0005-0000-0000-0000AD070000}"/>
    <cellStyle name="Total 2 3" xfId="1974" xr:uid="{00000000-0005-0000-0000-0000AE070000}"/>
    <cellStyle name="Total 2 3 2" xfId="1975" xr:uid="{00000000-0005-0000-0000-0000AF070000}"/>
    <cellStyle name="Total 3" xfId="1976" xr:uid="{00000000-0005-0000-0000-0000B0070000}"/>
    <cellStyle name="Total 3 2" xfId="1977" xr:uid="{00000000-0005-0000-0000-0000B1070000}"/>
    <cellStyle name="Total 3 2 2" xfId="1978" xr:uid="{00000000-0005-0000-0000-0000B2070000}"/>
    <cellStyle name="Total 3 3" xfId="1979" xr:uid="{00000000-0005-0000-0000-0000B3070000}"/>
    <cellStyle name="Total 3 3 2" xfId="1980" xr:uid="{00000000-0005-0000-0000-0000B4070000}"/>
    <cellStyle name="Total 4" xfId="1981" xr:uid="{00000000-0005-0000-0000-0000B507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77933C"/>
      <rgbColor rgb="00800080"/>
      <rgbColor rgb="0050794B"/>
      <rgbColor rgb="00C0C0C0"/>
      <rgbColor rgb="00808080"/>
      <rgbColor rgb="009999FF"/>
      <rgbColor rgb="00993366"/>
      <rgbColor rgb="00FFFFCC"/>
      <rgbColor rgb="00CCFFFF"/>
      <rgbColor rgb="00695185"/>
      <rgbColor rgb="00FF8080"/>
      <rgbColor rgb="008064A2"/>
      <rgbColor rgb="00C6D9F1"/>
      <rgbColor rgb="00FDEADA"/>
      <rgbColor rgb="00F79646"/>
      <rgbColor rgb="00C3D69B"/>
      <rgbColor rgb="008EB4E3"/>
      <rgbColor rgb="00A6A6A6"/>
      <rgbColor rgb="00E46C0A"/>
      <rgbColor rgb="007F7F7F"/>
      <rgbColor rgb="002A34FE"/>
      <rgbColor rgb="004BACC6"/>
      <rgbColor rgb="00E3E3E3"/>
      <rgbColor rgb="00CCFFCC"/>
      <rgbColor rgb="00FFFF99"/>
      <rgbColor rgb="0099CCFF"/>
      <rgbColor rgb="00FF99CC"/>
      <rgbColor rgb="00D99694"/>
      <rgbColor rgb="00D9D9D9"/>
      <rgbColor rgb="004F81BD"/>
      <rgbColor rgb="002FCCCF"/>
      <rgbColor rgb="0099CC00"/>
      <rgbColor rgb="00FFCC00"/>
      <rgbColor rgb="00FF9900"/>
      <rgbColor rgb="00FF6600"/>
      <rgbColor rgb="00666699"/>
      <rgbColor rgb="00969696"/>
      <rgbColor rgb="0017375E"/>
      <rgbColor rgb="00299867"/>
      <rgbColor rgb="0092D050"/>
      <rgbColor rgb="00595959"/>
      <rgbColor rgb="00993300"/>
      <rgbColor rgb="007030A0"/>
      <rgbColor rgb="00333399"/>
      <rgbColor rgb="00333333"/>
    </indexedColors>
    <mruColors>
      <color rgb="FFFF3300"/>
      <color rgb="FFFF99CC"/>
      <color rgb="FF199791"/>
      <color rgb="FFFF9933"/>
      <color rgb="FFFF660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2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30.xml.rels><?xml version="1.0" encoding="UTF-8" standalone="yes"?>
<Relationships xmlns="http://schemas.openxmlformats.org/package/2006/relationships"><Relationship Id="rId2" Type="http://schemas.openxmlformats.org/officeDocument/2006/relationships/chartUserShapes" Target="../drawings/drawing60.xml"/><Relationship Id="rId1" Type="http://schemas.openxmlformats.org/officeDocument/2006/relationships/image" Target="../media/image4.png"/></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7.xml.rels><?xml version="1.0" encoding="UTF-8" standalone="yes"?>
<Relationships xmlns="http://schemas.openxmlformats.org/package/2006/relationships"><Relationship Id="rId2" Type="http://schemas.openxmlformats.org/officeDocument/2006/relationships/chartUserShapes" Target="../drawings/drawing17.xml"/><Relationship Id="rId1" Type="http://schemas.openxmlformats.org/officeDocument/2006/relationships/image" Target="../media/image4.png"/></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800" b="0" i="0" u="none" strike="noStrike" kern="1200" baseline="0">
                <a:solidFill>
                  <a:srgbClr val="000000"/>
                </a:solidFill>
                <a:latin typeface="Arial"/>
                <a:ea typeface="Arial"/>
                <a:cs typeface="Arial"/>
              </a:defRPr>
            </a:pPr>
            <a:r>
              <a:rPr lang="es-CL" sz="900" b="1" i="0" u="none" strike="noStrike" kern="1200" baseline="0">
                <a:solidFill>
                  <a:srgbClr val="000000"/>
                </a:solidFill>
                <a:latin typeface="Arial"/>
                <a:ea typeface="Arial"/>
                <a:cs typeface="Arial"/>
              </a:rPr>
              <a:t>Gráfico N° 1. Proyecciones de la relación producción / demanda mundial de trigo </a:t>
            </a:r>
          </a:p>
          <a:p>
            <a:pPr algn="ctr" rtl="0">
              <a:defRPr sz="800" b="0" i="0" u="none" strike="noStrike" kern="1200" baseline="0">
                <a:solidFill>
                  <a:srgbClr val="000000"/>
                </a:solidFill>
                <a:latin typeface="Arial"/>
                <a:ea typeface="Arial"/>
                <a:cs typeface="Arial"/>
              </a:defRPr>
            </a:pPr>
            <a:r>
              <a:rPr lang="es-CL" sz="900" b="1" i="0" u="none" strike="noStrike" kern="1200" baseline="0">
                <a:solidFill>
                  <a:srgbClr val="000000"/>
                </a:solidFill>
                <a:latin typeface="Arial"/>
                <a:ea typeface="Arial"/>
                <a:cs typeface="Arial"/>
              </a:rPr>
              <a:t>temporada 2020/21  (millones de toneladas)</a:t>
            </a:r>
          </a:p>
        </c:rich>
      </c:tx>
      <c:layout>
        <c:manualLayout>
          <c:xMode val="edge"/>
          <c:yMode val="edge"/>
          <c:x val="0.11172096751379132"/>
          <c:y val="3.441402082804166E-2"/>
        </c:manualLayout>
      </c:layout>
      <c:overlay val="0"/>
    </c:title>
    <c:autoTitleDeleted val="0"/>
    <c:plotArea>
      <c:layout>
        <c:manualLayout>
          <c:layoutTarget val="inner"/>
          <c:xMode val="edge"/>
          <c:yMode val="edge"/>
          <c:x val="9.7731405655891598E-2"/>
          <c:y val="0.25614788250478593"/>
          <c:w val="0.83769077702496564"/>
          <c:h val="0.46470206075725801"/>
        </c:manualLayout>
      </c:layout>
      <c:barChart>
        <c:barDir val="col"/>
        <c:grouping val="clustered"/>
        <c:varyColors val="0"/>
        <c:ser>
          <c:idx val="1"/>
          <c:order val="0"/>
          <c:tx>
            <c:strRef>
              <c:f>'4'!$D$5</c:f>
              <c:strCache>
                <c:ptCount val="1"/>
                <c:pt idx="0">
                  <c:v>Producción</c:v>
                </c:pt>
              </c:strCache>
            </c:strRef>
          </c:tx>
          <c:spPr>
            <a:pattFill prst="dkUpDiag">
              <a:fgClr>
                <a:srgbClr val="C00000"/>
              </a:fgClr>
              <a:bgClr>
                <a:schemeClr val="bg1"/>
              </a:bgClr>
            </a:pattFill>
          </c:spPr>
          <c:invertIfNegative val="0"/>
          <c:cat>
            <c:numRef>
              <c:f>'4'!$B$6:$B$17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'4'!$D$6:$D$17</c:f>
              <c:numCache>
                <c:formatCode>#,##0</c:formatCode>
                <c:ptCount val="12"/>
                <c:pt idx="0">
                  <c:v>768.49</c:v>
                </c:pt>
                <c:pt idx="1">
                  <c:v>773.43</c:v>
                </c:pt>
                <c:pt idx="2">
                  <c:v>769.31</c:v>
                </c:pt>
                <c:pt idx="3">
                  <c:v>766.03</c:v>
                </c:pt>
                <c:pt idx="4">
                  <c:v>770.49</c:v>
                </c:pt>
                <c:pt idx="5">
                  <c:v>773.08</c:v>
                </c:pt>
                <c:pt idx="6">
                  <c:v>772.38</c:v>
                </c:pt>
              </c:numCache>
            </c:numRef>
          </c:val>
          <c:extLst>
            <c:ext xmlns:c16="http://schemas.microsoft.com/office/drawing/2014/chart" uri="{C3380CC4-5D6E-409C-BE32-E72D297353CC}">
              <c16:uniqueId val="{00000000-93FC-46AD-B9EE-467AB89AB980}"/>
            </c:ext>
          </c:extLst>
        </c:ser>
        <c:ser>
          <c:idx val="0"/>
          <c:order val="1"/>
          <c:tx>
            <c:strRef>
              <c:f>'4'!$E$5</c:f>
              <c:strCache>
                <c:ptCount val="1"/>
                <c:pt idx="0">
                  <c:v>Demanda</c:v>
                </c:pt>
              </c:strCache>
            </c:strRef>
          </c:tx>
          <c:spPr>
            <a:ln>
              <a:prstDash val="sysDash"/>
            </a:ln>
          </c:spPr>
          <c:invertIfNegative val="0"/>
          <c:cat>
            <c:numRef>
              <c:f>'4'!$B$6:$B$17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'4'!$E$6:$E$17</c:f>
              <c:numCache>
                <c:formatCode>#,##0</c:formatCode>
                <c:ptCount val="12"/>
                <c:pt idx="0">
                  <c:v>753.49</c:v>
                </c:pt>
                <c:pt idx="1">
                  <c:v>753.19</c:v>
                </c:pt>
                <c:pt idx="2">
                  <c:v>751.59</c:v>
                </c:pt>
                <c:pt idx="3">
                  <c:v>750.14</c:v>
                </c:pt>
                <c:pt idx="4">
                  <c:v>750.9</c:v>
                </c:pt>
                <c:pt idx="5">
                  <c:v>751.03</c:v>
                </c:pt>
                <c:pt idx="6">
                  <c:v>752.68</c:v>
                </c:pt>
              </c:numCache>
            </c:numRef>
          </c:val>
          <c:extLst>
            <c:ext xmlns:c16="http://schemas.microsoft.com/office/drawing/2014/chart" uri="{C3380CC4-5D6E-409C-BE32-E72D297353CC}">
              <c16:uniqueId val="{00000001-93FC-46AD-B9EE-467AB89AB980}"/>
            </c:ext>
          </c:extLst>
        </c:ser>
        <c:dLbls>
          <c:showLegendKey val="0"/>
          <c:showVal val="0"/>
          <c:showCatName val="0"/>
          <c:showSerName val="0"/>
          <c:showPercent val="0"/>
          <c:showBubbleSize val="0"/>
        </c:dLbls>
        <c:gapWidth val="150"/>
        <c:axId val="993073152"/>
        <c:axId val="979589888"/>
      </c:barChart>
      <c:dateAx>
        <c:axId val="993073152"/>
        <c:scaling>
          <c:orientation val="minMax"/>
        </c:scaling>
        <c:delete val="0"/>
        <c:axPos val="b"/>
        <c:numFmt formatCode="mmm/yy" sourceLinked="0"/>
        <c:majorTickMark val="none"/>
        <c:minorTickMark val="none"/>
        <c:tickLblPos val="nextTo"/>
        <c:txPr>
          <a:bodyPr rot="0" vert="horz"/>
          <a:lstStyle/>
          <a:p>
            <a:pPr>
              <a:defRPr sz="900" b="0" i="0" u="none" strike="noStrike" baseline="0">
                <a:solidFill>
                  <a:srgbClr val="000000"/>
                </a:solidFill>
                <a:latin typeface="Arial"/>
                <a:ea typeface="Arial"/>
                <a:cs typeface="Arial"/>
              </a:defRPr>
            </a:pPr>
            <a:endParaRPr lang="es-CL"/>
          </a:p>
        </c:txPr>
        <c:crossAx val="979589888"/>
        <c:crosses val="autoZero"/>
        <c:auto val="1"/>
        <c:lblOffset val="100"/>
        <c:baseTimeUnit val="months"/>
        <c:majorUnit val="1"/>
      </c:dateAx>
      <c:valAx>
        <c:axId val="979589888"/>
        <c:scaling>
          <c:orientation val="minMax"/>
          <c:min val="705"/>
        </c:scaling>
        <c:delete val="0"/>
        <c:axPos val="l"/>
        <c:title>
          <c:tx>
            <c:rich>
              <a:bodyPr/>
              <a:lstStyle/>
              <a:p>
                <a:pPr>
                  <a:defRPr sz="900" b="0" i="0" u="none" strike="noStrike" baseline="0">
                    <a:solidFill>
                      <a:srgbClr val="000000"/>
                    </a:solidFill>
                    <a:latin typeface="Arial"/>
                    <a:ea typeface="Arial"/>
                    <a:cs typeface="Arial"/>
                  </a:defRPr>
                </a:pPr>
                <a:r>
                  <a:rPr lang="es-CL"/>
                  <a:t>Millones de toneladas</a:t>
                </a:r>
              </a:p>
            </c:rich>
          </c:tx>
          <c:overlay val="0"/>
        </c:title>
        <c:numFmt formatCode="#,##0" sourceLinked="0"/>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s-CL"/>
          </a:p>
        </c:txPr>
        <c:crossAx val="993073152"/>
        <c:crosses val="autoZero"/>
        <c:crossBetween val="between"/>
      </c:valAx>
    </c:plotArea>
    <c:legend>
      <c:legendPos val="r"/>
      <c:layout>
        <c:manualLayout>
          <c:xMode val="edge"/>
          <c:yMode val="edge"/>
          <c:x val="0.32935121882219814"/>
          <c:y val="0.82798137329608001"/>
          <c:w val="0.2470135319911359"/>
          <c:h val="6.4518161036322019E-2"/>
        </c:manualLayout>
      </c:layout>
      <c:overlay val="0"/>
      <c:txPr>
        <a:bodyPr/>
        <a:lstStyle/>
        <a:p>
          <a:pPr>
            <a:defRPr sz="900" b="0" i="0" u="none" strike="noStrike" baseline="0">
              <a:solidFill>
                <a:srgbClr val="000000"/>
              </a:solidFill>
              <a:latin typeface="Arial"/>
              <a:ea typeface="Arial"/>
              <a:cs typeface="Arial"/>
            </a:defRPr>
          </a:pPr>
          <a:endParaRPr lang="es-CL"/>
        </a:p>
      </c:txPr>
    </c:legend>
    <c:plotVisOnly val="1"/>
    <c:dispBlanksAs val="gap"/>
    <c:showDLblsOverMax val="0"/>
  </c:chart>
  <c:txPr>
    <a:bodyPr/>
    <a:lstStyle/>
    <a:p>
      <a:pPr>
        <a:defRPr sz="800" b="0" i="0" u="none" strike="noStrike" baseline="0">
          <a:solidFill>
            <a:srgbClr val="000000"/>
          </a:solidFill>
          <a:latin typeface="Arial"/>
          <a:ea typeface="Arial"/>
          <a:cs typeface="Arial"/>
        </a:defRPr>
      </a:pPr>
      <a:endParaRPr lang="es-CL"/>
    </a:p>
  </c:txPr>
  <c:printSettings>
    <c:headerFooter/>
    <c:pageMargins b="0.75000000000001465" l="0.70000000000000062" r="0.70000000000000062" t="0.75000000000001465" header="0.30000000000000032" footer="0.30000000000000032"/>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MT"/>
                <a:ea typeface="Arial MT"/>
                <a:cs typeface="Arial MT"/>
              </a:defRPr>
            </a:pPr>
            <a:r>
              <a:rPr lang="es-CL" sz="100" b="0" i="0" u="none" strike="noStrike" baseline="0">
                <a:solidFill>
                  <a:srgbClr val="000000"/>
                </a:solidFill>
                <a:latin typeface="Arial"/>
                <a:cs typeface="Arial"/>
              </a:rPr>
              <a:t>GRÁFICO N</a:t>
            </a:r>
            <a:r>
              <a:rPr lang="es-CL" sz="100" b="0" i="0" u="none" strike="noStrike" baseline="0">
                <a:solidFill>
                  <a:srgbClr val="000000"/>
                </a:solidFill>
                <a:latin typeface="Arial MT"/>
                <a:cs typeface="Arial"/>
              </a:rPr>
              <a:t>°</a:t>
            </a:r>
            <a:r>
              <a:rPr lang="es-CL" sz="100" b="0" i="0" u="none" strike="noStrike" baseline="0">
                <a:solidFill>
                  <a:srgbClr val="000000"/>
                </a:solidFill>
                <a:latin typeface="Arial"/>
                <a:cs typeface="Arial"/>
              </a:rPr>
              <a:t> 2: Evolución mensual del precio real de la leche a productor</a:t>
            </a:r>
          </a:p>
          <a:p>
            <a:pPr>
              <a:defRPr sz="1400" b="0" i="0" u="none" strike="noStrike" baseline="0">
                <a:solidFill>
                  <a:srgbClr val="000000"/>
                </a:solidFill>
                <a:latin typeface="Arial MT"/>
                <a:ea typeface="Arial MT"/>
                <a:cs typeface="Arial MT"/>
              </a:defRPr>
            </a:pPr>
            <a:r>
              <a:rPr lang="es-CL" sz="100" b="0" i="0" u="none" strike="noStrike" baseline="0">
                <a:solidFill>
                  <a:srgbClr val="000000"/>
                </a:solidFill>
                <a:latin typeface="Arial"/>
                <a:cs typeface="Arial"/>
              </a:rPr>
              <a:t> Años: 2000 - 2005</a:t>
            </a:r>
          </a:p>
        </c:rich>
      </c:tx>
      <c:overlay val="0"/>
      <c:spPr>
        <a:noFill/>
        <a:ln w="25400">
          <a:noFill/>
        </a:ln>
      </c:spPr>
    </c:title>
    <c:autoTitleDeleted val="0"/>
    <c:plotArea>
      <c:layout/>
      <c:barChart>
        <c:barDir val="col"/>
        <c:grouping val="clustered"/>
        <c:varyColors val="0"/>
        <c:dLbls>
          <c:showLegendKey val="0"/>
          <c:showVal val="0"/>
          <c:showCatName val="0"/>
          <c:showSerName val="0"/>
          <c:showPercent val="0"/>
          <c:showBubbleSize val="0"/>
        </c:dLbls>
        <c:gapWidth val="150"/>
        <c:axId val="244663808"/>
        <c:axId val="244181248"/>
      </c:barChart>
      <c:catAx>
        <c:axId val="244663808"/>
        <c:scaling>
          <c:orientation val="minMax"/>
        </c:scaling>
        <c:delete val="0"/>
        <c:axPos val="b"/>
        <c:majorTickMark val="cross"/>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s-CL"/>
          </a:p>
        </c:txPr>
        <c:crossAx val="244181248"/>
        <c:crosses val="autoZero"/>
        <c:auto val="1"/>
        <c:lblAlgn val="ctr"/>
        <c:lblOffset val="100"/>
        <c:tickMarkSkip val="1"/>
        <c:noMultiLvlLbl val="0"/>
      </c:catAx>
      <c:valAx>
        <c:axId val="244181248"/>
        <c:scaling>
          <c:orientation val="minMax"/>
        </c:scaling>
        <c:delete val="0"/>
        <c:axPos val="l"/>
        <c:majorTickMark val="cross"/>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s-CL"/>
          </a:p>
        </c:txPr>
        <c:crossAx val="244663808"/>
        <c:crosses val="autoZero"/>
        <c:crossBetween val="between"/>
      </c:valAx>
      <c:spPr>
        <a:solidFill>
          <a:srgbClr val="FFFFFF"/>
        </a:solidFill>
        <a:ln w="12700">
          <a:solidFill>
            <a:srgbClr val="808080"/>
          </a:solidFill>
          <a:prstDash val="solid"/>
        </a:ln>
      </c:spPr>
    </c:plotArea>
    <c:plotVisOnly val="0"/>
    <c:dispBlanksAs val="gap"/>
    <c:showDLblsOverMax val="0"/>
  </c:chart>
  <c:spPr>
    <a:solidFill>
      <a:srgbClr val="FFFFFF"/>
    </a:solidFill>
    <a:ln w="9525">
      <a:noFill/>
    </a:ln>
  </c:spPr>
  <c:txPr>
    <a:bodyPr/>
    <a:lstStyle/>
    <a:p>
      <a:pPr>
        <a:defRPr sz="1400" b="0" i="0" u="none" strike="noStrike" baseline="0">
          <a:solidFill>
            <a:srgbClr val="000000"/>
          </a:solidFill>
          <a:latin typeface="Arial MT"/>
          <a:ea typeface="Arial MT"/>
          <a:cs typeface="Arial MT"/>
        </a:defRPr>
      </a:pPr>
      <a:endParaRPr lang="es-CL"/>
    </a:p>
  </c:txPr>
  <c:printSettings>
    <c:headerFooter alignWithMargins="0"/>
    <c:pageMargins b="1" l="0.75000000000000644" r="0.75000000000000644" t="1" header="0.51180555555555562" footer="0.51180555555555562"/>
    <c:pageSetup firstPageNumber="0"/>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MT"/>
                <a:ea typeface="Arial MT"/>
                <a:cs typeface="Arial MT"/>
              </a:defRPr>
            </a:pPr>
            <a:r>
              <a:rPr lang="es-CL" sz="100" b="0" i="0" u="none" strike="noStrike" baseline="0">
                <a:solidFill>
                  <a:srgbClr val="000000"/>
                </a:solidFill>
                <a:latin typeface="Arial"/>
                <a:cs typeface="Arial"/>
              </a:rPr>
              <a:t>GRÁFICO N</a:t>
            </a:r>
            <a:r>
              <a:rPr lang="es-CL" sz="100" b="0" i="0" u="none" strike="noStrike" baseline="0">
                <a:solidFill>
                  <a:srgbClr val="000000"/>
                </a:solidFill>
                <a:latin typeface="Arial MT"/>
                <a:cs typeface="Arial"/>
              </a:rPr>
              <a:t>°</a:t>
            </a:r>
            <a:r>
              <a:rPr lang="es-CL" sz="100" b="0" i="0" u="none" strike="noStrike" baseline="0">
                <a:solidFill>
                  <a:srgbClr val="000000"/>
                </a:solidFill>
                <a:latin typeface="Arial"/>
                <a:cs typeface="Arial"/>
              </a:rPr>
              <a:t> 3 : Evolución del precio real a productor </a:t>
            </a:r>
          </a:p>
          <a:p>
            <a:pPr>
              <a:defRPr sz="1400" b="0" i="0" u="none" strike="noStrike" baseline="0">
                <a:solidFill>
                  <a:srgbClr val="000000"/>
                </a:solidFill>
                <a:latin typeface="Arial MT"/>
                <a:ea typeface="Arial MT"/>
                <a:cs typeface="Arial MT"/>
              </a:defRPr>
            </a:pPr>
            <a:r>
              <a:rPr lang="es-CL" sz="100" b="0" i="0" u="none" strike="noStrike" baseline="0">
                <a:solidFill>
                  <a:srgbClr val="000000"/>
                </a:solidFill>
                <a:latin typeface="Arial"/>
                <a:cs typeface="Arial"/>
              </a:rPr>
              <a:t>Promedios anuales ponderados 1979 - 2005</a:t>
            </a:r>
          </a:p>
        </c:rich>
      </c:tx>
      <c:overlay val="0"/>
      <c:spPr>
        <a:noFill/>
        <a:ln w="25400">
          <a:noFill/>
        </a:ln>
      </c:spPr>
    </c:title>
    <c:autoTitleDeleted val="0"/>
    <c:plotArea>
      <c:layout/>
      <c:barChart>
        <c:barDir val="col"/>
        <c:grouping val="clustered"/>
        <c:varyColors val="0"/>
        <c:dLbls>
          <c:showLegendKey val="0"/>
          <c:showVal val="0"/>
          <c:showCatName val="0"/>
          <c:showSerName val="0"/>
          <c:showPercent val="0"/>
          <c:showBubbleSize val="0"/>
        </c:dLbls>
        <c:gapWidth val="150"/>
        <c:axId val="244665856"/>
        <c:axId val="244182976"/>
      </c:barChart>
      <c:catAx>
        <c:axId val="244665856"/>
        <c:scaling>
          <c:orientation val="minMax"/>
        </c:scaling>
        <c:delete val="0"/>
        <c:axPos val="b"/>
        <c:majorTickMark val="cross"/>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s-CL"/>
          </a:p>
        </c:txPr>
        <c:crossAx val="244182976"/>
        <c:crosses val="autoZero"/>
        <c:auto val="1"/>
        <c:lblAlgn val="ctr"/>
        <c:lblOffset val="100"/>
        <c:tickMarkSkip val="1"/>
        <c:noMultiLvlLbl val="0"/>
      </c:catAx>
      <c:valAx>
        <c:axId val="244182976"/>
        <c:scaling>
          <c:orientation val="minMax"/>
        </c:scaling>
        <c:delete val="0"/>
        <c:axPos val="l"/>
        <c:majorTickMark val="cross"/>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s-CL"/>
          </a:p>
        </c:txPr>
        <c:crossAx val="244665856"/>
        <c:crosses val="autoZero"/>
        <c:crossBetween val="between"/>
      </c:valAx>
      <c:spPr>
        <a:solidFill>
          <a:srgbClr val="FFFFFF"/>
        </a:solidFill>
        <a:ln w="12700">
          <a:solidFill>
            <a:srgbClr val="808080"/>
          </a:solidFill>
          <a:prstDash val="solid"/>
        </a:ln>
      </c:spPr>
    </c:plotArea>
    <c:plotVisOnly val="0"/>
    <c:dispBlanksAs val="gap"/>
    <c:showDLblsOverMax val="0"/>
  </c:chart>
  <c:spPr>
    <a:solidFill>
      <a:srgbClr val="FFFFFF"/>
    </a:solidFill>
    <a:ln w="9525">
      <a:noFill/>
    </a:ln>
  </c:spPr>
  <c:txPr>
    <a:bodyPr/>
    <a:lstStyle/>
    <a:p>
      <a:pPr>
        <a:defRPr sz="1400" b="0" i="0" u="none" strike="noStrike" baseline="0">
          <a:solidFill>
            <a:srgbClr val="000000"/>
          </a:solidFill>
          <a:latin typeface="Arial MT"/>
          <a:ea typeface="Arial MT"/>
          <a:cs typeface="Arial MT"/>
        </a:defRPr>
      </a:pPr>
      <a:endParaRPr lang="es-CL"/>
    </a:p>
  </c:txPr>
  <c:printSettings>
    <c:headerFooter alignWithMargins="0"/>
    <c:pageMargins b="1" l="0.75000000000000644" r="0.75000000000000644" t="1" header="0.51180555555555562" footer="0.51180555555555562"/>
    <c:pageSetup firstPageNumber="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pPr>
            <a:r>
              <a:rPr lang="es-CL" sz="900" b="1"/>
              <a:t>Gráfico 10. Evolución de los precios en los mercados de</a:t>
            </a:r>
          </a:p>
          <a:p>
            <a:pPr>
              <a:defRPr sz="900" b="1"/>
            </a:pPr>
            <a:r>
              <a:rPr lang="es-CL" sz="900" b="1"/>
              <a:t> Estados Unidos, Argentina y Chile</a:t>
            </a:r>
          </a:p>
          <a:p>
            <a:pPr>
              <a:defRPr sz="900" b="1"/>
            </a:pPr>
            <a:r>
              <a:rPr lang="es-CL" sz="900" b="1"/>
              <a:t>(precios mensuales nominales en $ / kg)</a:t>
            </a:r>
          </a:p>
        </c:rich>
      </c:tx>
      <c:layout>
        <c:manualLayout>
          <c:xMode val="edge"/>
          <c:yMode val="edge"/>
          <c:x val="0.25670591015351374"/>
          <c:y val="3.36790310849698E-2"/>
        </c:manualLayout>
      </c:layout>
      <c:overlay val="0"/>
      <c:spPr>
        <a:noFill/>
        <a:ln w="25400">
          <a:noFill/>
        </a:ln>
      </c:spPr>
    </c:title>
    <c:autoTitleDeleted val="0"/>
    <c:plotArea>
      <c:layout>
        <c:manualLayout>
          <c:layoutTarget val="inner"/>
          <c:xMode val="edge"/>
          <c:yMode val="edge"/>
          <c:x val="0.10506991035793359"/>
          <c:y val="0.18478718350117215"/>
          <c:w val="0.83313149867646341"/>
          <c:h val="0.41221512405288968"/>
        </c:manualLayout>
      </c:layout>
      <c:lineChart>
        <c:grouping val="standard"/>
        <c:varyColors val="0"/>
        <c:ser>
          <c:idx val="4"/>
          <c:order val="0"/>
          <c:tx>
            <c:strRef>
              <c:f>'20'!$G$5</c:f>
              <c:strCache>
                <c:ptCount val="1"/>
                <c:pt idx="0">
                  <c:v> Precio promedio trigo intermedio RM </c:v>
                </c:pt>
              </c:strCache>
            </c:strRef>
          </c:tx>
          <c:spPr>
            <a:ln w="38100">
              <a:solidFill>
                <a:srgbClr val="FF0000"/>
              </a:solidFill>
              <a:prstDash val="sysDash"/>
            </a:ln>
          </c:spPr>
          <c:marker>
            <c:symbol val="none"/>
          </c:marker>
          <c:cat>
            <c:numRef>
              <c:f>'20'!$B$6:$B$27</c:f>
              <c:numCache>
                <c:formatCode>mmm\-yy</c:formatCode>
                <c:ptCount val="2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numCache>
            </c:numRef>
          </c:cat>
          <c:val>
            <c:numRef>
              <c:f>'20'!$G$6:$G$27</c:f>
              <c:numCache>
                <c:formatCode>0</c:formatCode>
                <c:ptCount val="22"/>
                <c:pt idx="0">
                  <c:v>187.32407407407408</c:v>
                </c:pt>
                <c:pt idx="1">
                  <c:v>184.92884615384617</c:v>
                </c:pt>
                <c:pt idx="2">
                  <c:v>184.79838709677421</c:v>
                </c:pt>
                <c:pt idx="3">
                  <c:v>185</c:v>
                </c:pt>
                <c:pt idx="4">
                  <c:v>185</c:v>
                </c:pt>
                <c:pt idx="10">
                  <c:v>190</c:v>
                </c:pt>
                <c:pt idx="11">
                  <c:v>192.5</c:v>
                </c:pt>
                <c:pt idx="12">
                  <c:v>186.69354838709677</c:v>
                </c:pt>
                <c:pt idx="13">
                  <c:v>190.5</c:v>
                </c:pt>
                <c:pt idx="14">
                  <c:v>206.29569892473123</c:v>
                </c:pt>
                <c:pt idx="15">
                  <c:v>209.46666666666667</c:v>
                </c:pt>
                <c:pt idx="16">
                  <c:v>211.61290322580643</c:v>
                </c:pt>
                <c:pt idx="17">
                  <c:v>205</c:v>
                </c:pt>
                <c:pt idx="18">
                  <c:v>200.80645161290323</c:v>
                </c:pt>
                <c:pt idx="19">
                  <c:v>200</c:v>
                </c:pt>
                <c:pt idx="20">
                  <c:v>200</c:v>
                </c:pt>
                <c:pt idx="21">
                  <c:v>201.11111111111109</c:v>
                </c:pt>
              </c:numCache>
            </c:numRef>
          </c:val>
          <c:smooth val="0"/>
          <c:extLst>
            <c:ext xmlns:c16="http://schemas.microsoft.com/office/drawing/2014/chart" uri="{C3380CC4-5D6E-409C-BE32-E72D297353CC}">
              <c16:uniqueId val="{00000000-3B76-4DE4-A73F-2D8BFAAA2C60}"/>
            </c:ext>
          </c:extLst>
        </c:ser>
        <c:ser>
          <c:idx val="2"/>
          <c:order val="1"/>
          <c:tx>
            <c:strRef>
              <c:f>'20'!$F$5</c:f>
              <c:strCache>
                <c:ptCount val="1"/>
                <c:pt idx="0">
                  <c:v> CAI trigo panadero Argentina </c:v>
                </c:pt>
              </c:strCache>
            </c:strRef>
          </c:tx>
          <c:cat>
            <c:numRef>
              <c:f>'20'!$B$6:$B$27</c:f>
              <c:numCache>
                <c:formatCode>mmm\-yy</c:formatCode>
                <c:ptCount val="2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numCache>
            </c:numRef>
          </c:cat>
          <c:val>
            <c:numRef>
              <c:f>'20'!$F$6:$F$27</c:f>
              <c:numCache>
                <c:formatCode>0</c:formatCode>
                <c:ptCount val="22"/>
                <c:pt idx="0">
                  <c:v>191.34296296296296</c:v>
                </c:pt>
                <c:pt idx="1">
                  <c:v>193.52071428571426</c:v>
                </c:pt>
                <c:pt idx="2">
                  <c:v>186.08387096774194</c:v>
                </c:pt>
                <c:pt idx="3">
                  <c:v>178.56900000000002</c:v>
                </c:pt>
                <c:pt idx="4">
                  <c:v>179.64</c:v>
                </c:pt>
                <c:pt idx="5">
                  <c:v>200.16299999999998</c:v>
                </c:pt>
                <c:pt idx="6">
                  <c:v>199.15677419354836</c:v>
                </c:pt>
                <c:pt idx="7">
                  <c:v>202.01709677419356</c:v>
                </c:pt>
                <c:pt idx="8">
                  <c:v>196.28310344827588</c:v>
                </c:pt>
                <c:pt idx="9">
                  <c:v>197.47806451612902</c:v>
                </c:pt>
                <c:pt idx="10">
                  <c:v>197.33875</c:v>
                </c:pt>
                <c:pt idx="11">
                  <c:v>192.08241379310346</c:v>
                </c:pt>
                <c:pt idx="12">
                  <c:v>210.10677419354838</c:v>
                </c:pt>
                <c:pt idx="13">
                  <c:v>227.43</c:v>
                </c:pt>
                <c:pt idx="14">
                  <c:v>243.37225806451613</c:v>
                </c:pt>
                <c:pt idx="15">
                  <c:v>248.03900000000002</c:v>
                </c:pt>
                <c:pt idx="16">
                  <c:v>234.98516129032257</c:v>
                </c:pt>
                <c:pt idx="17">
                  <c:v>227.24099999999999</c:v>
                </c:pt>
                <c:pt idx="18">
                  <c:v>223.77709677419355</c:v>
                </c:pt>
                <c:pt idx="19">
                  <c:v>221.25533333333334</c:v>
                </c:pt>
                <c:pt idx="20">
                  <c:v>222.61703703703705</c:v>
                </c:pt>
                <c:pt idx="21">
                  <c:v>240.18096774193549</c:v>
                </c:pt>
              </c:numCache>
            </c:numRef>
          </c:val>
          <c:smooth val="0"/>
          <c:extLst>
            <c:ext xmlns:c16="http://schemas.microsoft.com/office/drawing/2014/chart" uri="{C3380CC4-5D6E-409C-BE32-E72D297353CC}">
              <c16:uniqueId val="{00000001-3B76-4DE4-A73F-2D8BFAAA2C60}"/>
            </c:ext>
          </c:extLst>
        </c:ser>
        <c:ser>
          <c:idx val="5"/>
          <c:order val="2"/>
          <c:tx>
            <c:strRef>
              <c:f>'20'!$H$5</c:f>
              <c:strCache>
                <c:ptCount val="1"/>
                <c:pt idx="0">
                  <c:v> Costo importación CIF Trigo Pan Argentino </c:v>
                </c:pt>
              </c:strCache>
            </c:strRef>
          </c:tx>
          <c:cat>
            <c:numRef>
              <c:f>'20'!$B$6:$B$27</c:f>
              <c:numCache>
                <c:formatCode>mmm\-yy</c:formatCode>
                <c:ptCount val="2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numCache>
            </c:numRef>
          </c:cat>
          <c:val>
            <c:numRef>
              <c:f>'20'!$H$6:$H$27</c:f>
              <c:numCache>
                <c:formatCode>0</c:formatCode>
                <c:ptCount val="22"/>
                <c:pt idx="0">
                  <c:v>166.85648771019902</c:v>
                </c:pt>
                <c:pt idx="1">
                  <c:v>163.01295756642645</c:v>
                </c:pt>
                <c:pt idx="2">
                  <c:v>167.39144725350198</c:v>
                </c:pt>
                <c:pt idx="3">
                  <c:v>169.69257301329134</c:v>
                </c:pt>
                <c:pt idx="4">
                  <c:v>175.93265098289484</c:v>
                </c:pt>
                <c:pt idx="5">
                  <c:v>175.84353897655271</c:v>
                </c:pt>
                <c:pt idx="6">
                  <c:v>169.56435378899377</c:v>
                </c:pt>
                <c:pt idx="7">
                  <c:v>179.17951596192964</c:v>
                </c:pt>
                <c:pt idx="8">
                  <c:v>178.17627809535787</c:v>
                </c:pt>
                <c:pt idx="11">
                  <c:v>163.0526263365746</c:v>
                </c:pt>
                <c:pt idx="12">
                  <c:v>170.12734792920389</c:v>
                </c:pt>
                <c:pt idx="13">
                  <c:v>174.38817529449634</c:v>
                </c:pt>
                <c:pt idx="14">
                  <c:v>182.74942056190335</c:v>
                </c:pt>
                <c:pt idx="15">
                  <c:v>199.60643765752232</c:v>
                </c:pt>
                <c:pt idx="16">
                  <c:v>197.54904988549347</c:v>
                </c:pt>
                <c:pt idx="17">
                  <c:v>183.22657214412229</c:v>
                </c:pt>
                <c:pt idx="18">
                  <c:v>214.90895754181034</c:v>
                </c:pt>
                <c:pt idx="19">
                  <c:v>204.93150175571432</c:v>
                </c:pt>
              </c:numCache>
            </c:numRef>
          </c:val>
          <c:smooth val="0"/>
          <c:extLst>
            <c:ext xmlns:c16="http://schemas.microsoft.com/office/drawing/2014/chart" uri="{C3380CC4-5D6E-409C-BE32-E72D297353CC}">
              <c16:uniqueId val="{00000002-3B76-4DE4-A73F-2D8BFAAA2C60}"/>
            </c:ext>
          </c:extLst>
        </c:ser>
        <c:dLbls>
          <c:showLegendKey val="0"/>
          <c:showVal val="0"/>
          <c:showCatName val="0"/>
          <c:showSerName val="0"/>
          <c:showPercent val="0"/>
          <c:showBubbleSize val="0"/>
        </c:dLbls>
        <c:smooth val="0"/>
        <c:axId val="244819456"/>
        <c:axId val="244184704"/>
      </c:lineChart>
      <c:catAx>
        <c:axId val="244819456"/>
        <c:scaling>
          <c:orientation val="minMax"/>
        </c:scaling>
        <c:delete val="0"/>
        <c:axPos val="b"/>
        <c:numFmt formatCode="mmm/yy" sourceLinked="0"/>
        <c:majorTickMark val="out"/>
        <c:minorTickMark val="none"/>
        <c:tickLblPos val="low"/>
        <c:spPr>
          <a:ln w="3175">
            <a:solidFill>
              <a:srgbClr val="000000"/>
            </a:solidFill>
            <a:prstDash val="solid"/>
          </a:ln>
        </c:spPr>
        <c:txPr>
          <a:bodyPr rot="-3000000" vert="horz"/>
          <a:lstStyle/>
          <a:p>
            <a:pPr>
              <a:defRPr/>
            </a:pPr>
            <a:endParaRPr lang="es-CL"/>
          </a:p>
        </c:txPr>
        <c:crossAx val="244184704"/>
        <c:crosses val="autoZero"/>
        <c:auto val="0"/>
        <c:lblAlgn val="ctr"/>
        <c:lblOffset val="100"/>
        <c:noMultiLvlLbl val="1"/>
      </c:catAx>
      <c:valAx>
        <c:axId val="244184704"/>
        <c:scaling>
          <c:orientation val="minMax"/>
          <c:max val="250"/>
          <c:min val="160"/>
        </c:scaling>
        <c:delete val="0"/>
        <c:axPos val="l"/>
        <c:title>
          <c:tx>
            <c:rich>
              <a:bodyPr/>
              <a:lstStyle/>
              <a:p>
                <a:pPr>
                  <a:defRPr/>
                </a:pPr>
                <a:r>
                  <a:rPr lang="es-CL"/>
                  <a:t>$ / kilo</a:t>
                </a:r>
              </a:p>
            </c:rich>
          </c:tx>
          <c:layout>
            <c:manualLayout>
              <c:xMode val="edge"/>
              <c:yMode val="edge"/>
              <c:x val="2.1857693833286916E-2"/>
              <c:y val="0.36269373557221007"/>
            </c:manualLayout>
          </c:layout>
          <c:overlay val="0"/>
          <c:spPr>
            <a:noFill/>
            <a:ln w="25400">
              <a:noFill/>
            </a:ln>
          </c:spPr>
        </c:title>
        <c:numFmt formatCode="#,##0_ ;\-#,##0\ " sourceLinked="0"/>
        <c:majorTickMark val="out"/>
        <c:minorTickMark val="none"/>
        <c:tickLblPos val="low"/>
        <c:spPr>
          <a:ln w="3175">
            <a:solidFill>
              <a:srgbClr val="000000"/>
            </a:solidFill>
            <a:prstDash val="solid"/>
          </a:ln>
        </c:spPr>
        <c:txPr>
          <a:bodyPr rot="0" vert="horz"/>
          <a:lstStyle/>
          <a:p>
            <a:pPr>
              <a:defRPr/>
            </a:pPr>
            <a:endParaRPr lang="es-CL"/>
          </a:p>
        </c:txPr>
        <c:crossAx val="244819456"/>
        <c:crosses val="autoZero"/>
        <c:crossBetween val="between"/>
      </c:valAx>
      <c:spPr>
        <a:solidFill>
          <a:srgbClr val="FFFFFF"/>
        </a:solidFill>
        <a:ln w="12700">
          <a:noFill/>
          <a:prstDash val="solid"/>
        </a:ln>
      </c:spPr>
    </c:plotArea>
    <c:legend>
      <c:legendPos val="r"/>
      <c:layout>
        <c:manualLayout>
          <c:xMode val="edge"/>
          <c:yMode val="edge"/>
          <c:x val="5.3227502510739211E-2"/>
          <c:y val="0.75755797995130125"/>
          <c:w val="0.88551197981281282"/>
          <c:h val="0.14697909749233154"/>
        </c:manualLayout>
      </c:layout>
      <c:overlay val="0"/>
    </c:legend>
    <c:plotVisOnly val="1"/>
    <c:dispBlanksAs val="gap"/>
    <c:showDLblsOverMax val="0"/>
  </c:chart>
  <c:spPr>
    <a:solidFill>
      <a:srgbClr val="FFFFFF"/>
    </a:solidFill>
  </c:spPr>
  <c:txPr>
    <a:bodyPr/>
    <a:lstStyle/>
    <a:p>
      <a:pPr>
        <a:defRPr sz="900" b="0" i="0" u="none" strike="noStrike" baseline="0">
          <a:solidFill>
            <a:srgbClr val="000000"/>
          </a:solidFill>
          <a:latin typeface="+mj-lt"/>
          <a:ea typeface="Arial MT"/>
          <a:cs typeface="Calibri" panose="020F0502020204030204" pitchFamily="34" charset="0"/>
        </a:defRPr>
      </a:pPr>
      <a:endParaRPr lang="es-CL"/>
    </a:p>
  </c:txPr>
  <c:printSettings>
    <c:headerFooter alignWithMargins="0"/>
    <c:pageMargins b="1" l="0.75000000000000666" r="0.75000000000000666" t="1" header="0.51180555555555562" footer="0.51180555555555562"/>
    <c:pageSetup firstPageNumber="0" orientation="portrait"/>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pPr>
            <a:r>
              <a:rPr lang="es-CL" sz="900" b="1"/>
              <a:t>Gráfico 11. Evolución de los precios del trigo HRW en el mercado de futuros de Kansas </a:t>
            </a:r>
          </a:p>
          <a:p>
            <a:pPr>
              <a:defRPr sz="900" b="1"/>
            </a:pPr>
            <a:r>
              <a:rPr lang="es-CL" sz="900" b="1"/>
              <a:t>desde el 6 de enero de 2020 hasta el 9</a:t>
            </a:r>
            <a:r>
              <a:rPr lang="es-CL" sz="900" b="1" baseline="0"/>
              <a:t> de noviembre de 2020</a:t>
            </a:r>
            <a:endParaRPr lang="es-CL" sz="900" b="1"/>
          </a:p>
          <a:p>
            <a:pPr>
              <a:defRPr sz="900" b="1"/>
            </a:pPr>
            <a:r>
              <a:rPr lang="es-CL" sz="900" b="1"/>
              <a:t>(precios diarios en USD / tonelada)</a:t>
            </a:r>
          </a:p>
        </c:rich>
      </c:tx>
      <c:layout>
        <c:manualLayout>
          <c:xMode val="edge"/>
          <c:yMode val="edge"/>
          <c:x val="0.13639254938565956"/>
          <c:y val="4.9783545683779976E-2"/>
        </c:manualLayout>
      </c:layout>
      <c:overlay val="0"/>
      <c:spPr>
        <a:noFill/>
        <a:ln w="25400">
          <a:noFill/>
        </a:ln>
      </c:spPr>
    </c:title>
    <c:autoTitleDeleted val="0"/>
    <c:plotArea>
      <c:layout>
        <c:manualLayout>
          <c:layoutTarget val="inner"/>
          <c:xMode val="edge"/>
          <c:yMode val="edge"/>
          <c:x val="0.11195883447110565"/>
          <c:y val="0.24626817297171835"/>
          <c:w val="0.77851098657120998"/>
          <c:h val="0.46681366623400966"/>
        </c:manualLayout>
      </c:layout>
      <c:lineChart>
        <c:grouping val="standard"/>
        <c:varyColors val="0"/>
        <c:ser>
          <c:idx val="2"/>
          <c:order val="0"/>
          <c:tx>
            <c:strRef>
              <c:f>'21'!$R$1</c:f>
              <c:strCache>
                <c:ptCount val="1"/>
                <c:pt idx="0">
                  <c:v>dic-20</c:v>
                </c:pt>
              </c:strCache>
            </c:strRef>
          </c:tx>
          <c:marker>
            <c:symbol val="none"/>
          </c:marker>
          <c:cat>
            <c:numRef>
              <c:f>'21'!$L$2:$L$46</c:f>
              <c:numCache>
                <c:formatCode>dd/mm/yyyy;@</c:formatCode>
                <c:ptCount val="45"/>
                <c:pt idx="0">
                  <c:v>43836</c:v>
                </c:pt>
                <c:pt idx="1">
                  <c:v>43843</c:v>
                </c:pt>
                <c:pt idx="2">
                  <c:v>43851</c:v>
                </c:pt>
                <c:pt idx="3">
                  <c:v>43857</c:v>
                </c:pt>
                <c:pt idx="4">
                  <c:v>43864</c:v>
                </c:pt>
                <c:pt idx="5">
                  <c:v>43871</c:v>
                </c:pt>
                <c:pt idx="6">
                  <c:v>43879</c:v>
                </c:pt>
                <c:pt idx="7">
                  <c:v>43885</c:v>
                </c:pt>
                <c:pt idx="8">
                  <c:v>43893</c:v>
                </c:pt>
                <c:pt idx="9">
                  <c:v>43899</c:v>
                </c:pt>
                <c:pt idx="10">
                  <c:v>43906</c:v>
                </c:pt>
                <c:pt idx="11">
                  <c:v>43910</c:v>
                </c:pt>
                <c:pt idx="12">
                  <c:v>43920</c:v>
                </c:pt>
                <c:pt idx="13">
                  <c:v>43927</c:v>
                </c:pt>
                <c:pt idx="14">
                  <c:v>43934</c:v>
                </c:pt>
                <c:pt idx="15">
                  <c:v>43941</c:v>
                </c:pt>
                <c:pt idx="16">
                  <c:v>43948</c:v>
                </c:pt>
                <c:pt idx="17">
                  <c:v>43955</c:v>
                </c:pt>
                <c:pt idx="18">
                  <c:v>43962</c:v>
                </c:pt>
                <c:pt idx="19">
                  <c:v>43969</c:v>
                </c:pt>
                <c:pt idx="20">
                  <c:v>43977</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44082</c:v>
                </c:pt>
                <c:pt idx="36">
                  <c:v>44088</c:v>
                </c:pt>
                <c:pt idx="37">
                  <c:v>44095</c:v>
                </c:pt>
                <c:pt idx="38">
                  <c:v>44102</c:v>
                </c:pt>
                <c:pt idx="39">
                  <c:v>44109</c:v>
                </c:pt>
                <c:pt idx="40">
                  <c:v>44116</c:v>
                </c:pt>
                <c:pt idx="41">
                  <c:v>44123</c:v>
                </c:pt>
                <c:pt idx="42">
                  <c:v>44130</c:v>
                </c:pt>
                <c:pt idx="43">
                  <c:v>44137</c:v>
                </c:pt>
                <c:pt idx="44">
                  <c:v>44144</c:v>
                </c:pt>
              </c:numCache>
            </c:numRef>
          </c:cat>
          <c:val>
            <c:numRef>
              <c:f>'21'!$R$2:$R$46</c:f>
              <c:numCache>
                <c:formatCode>0</c:formatCode>
                <c:ptCount val="45"/>
                <c:pt idx="0">
                  <c:v>187.57811999999998</c:v>
                </c:pt>
                <c:pt idx="1">
                  <c:v>193.91646</c:v>
                </c:pt>
                <c:pt idx="2">
                  <c:v>199.70364000000001</c:v>
                </c:pt>
                <c:pt idx="3">
                  <c:v>195.20249999999999</c:v>
                </c:pt>
                <c:pt idx="4">
                  <c:v>188.7723</c:v>
                </c:pt>
                <c:pt idx="5">
                  <c:v>190.51764</c:v>
                </c:pt>
                <c:pt idx="6">
                  <c:v>196.02923999999999</c:v>
                </c:pt>
                <c:pt idx="7">
                  <c:v>185.55719999999999</c:v>
                </c:pt>
                <c:pt idx="8">
                  <c:v>178.75955999999999</c:v>
                </c:pt>
                <c:pt idx="9">
                  <c:v>173.61539999999999</c:v>
                </c:pt>
                <c:pt idx="10">
                  <c:v>166.90961999999999</c:v>
                </c:pt>
                <c:pt idx="11">
                  <c:v>180.32118</c:v>
                </c:pt>
                <c:pt idx="12">
                  <c:v>187.66997999999998</c:v>
                </c:pt>
                <c:pt idx="13">
                  <c:v>184.73045999999999</c:v>
                </c:pt>
                <c:pt idx="14">
                  <c:v>190.15019999999998</c:v>
                </c:pt>
                <c:pt idx="15">
                  <c:v>190.33392000000001</c:v>
                </c:pt>
                <c:pt idx="16">
                  <c:v>182.43395999999998</c:v>
                </c:pt>
                <c:pt idx="17">
                  <c:v>185.37348</c:v>
                </c:pt>
                <c:pt idx="18">
                  <c:v>181.51535999999999</c:v>
                </c:pt>
                <c:pt idx="19">
                  <c:v>170.67588000000001</c:v>
                </c:pt>
                <c:pt idx="20">
                  <c:v>171.22703999999999</c:v>
                </c:pt>
                <c:pt idx="21">
                  <c:v>176.92236</c:v>
                </c:pt>
                <c:pt idx="22">
                  <c:v>176.64678000000001</c:v>
                </c:pt>
                <c:pt idx="23">
                  <c:v>171.59448</c:v>
                </c:pt>
                <c:pt idx="24">
                  <c:v>166.45032</c:v>
                </c:pt>
                <c:pt idx="25">
                  <c:v>165.07241999999999</c:v>
                </c:pt>
                <c:pt idx="26">
                  <c:v>165.89915999999999</c:v>
                </c:pt>
                <c:pt idx="27">
                  <c:v>169.29798</c:v>
                </c:pt>
                <c:pt idx="28">
                  <c:v>164.06196</c:v>
                </c:pt>
                <c:pt idx="29">
                  <c:v>165.53172000000001</c:v>
                </c:pt>
                <c:pt idx="30">
                  <c:v>162.22476</c:v>
                </c:pt>
                <c:pt idx="31">
                  <c:v>156.52943999999999</c:v>
                </c:pt>
                <c:pt idx="32">
                  <c:v>164.79684</c:v>
                </c:pt>
                <c:pt idx="33">
                  <c:v>163.9701</c:v>
                </c:pt>
                <c:pt idx="34">
                  <c:v>174.62585999999999</c:v>
                </c:pt>
                <c:pt idx="35">
                  <c:v>172.51308</c:v>
                </c:pt>
                <c:pt idx="36">
                  <c:v>173.98283999999998</c:v>
                </c:pt>
                <c:pt idx="37">
                  <c:v>179.03513999999998</c:v>
                </c:pt>
                <c:pt idx="38">
                  <c:v>177.38165999999998</c:v>
                </c:pt>
                <c:pt idx="39">
                  <c:v>192.63041999999999</c:v>
                </c:pt>
                <c:pt idx="40">
                  <c:v>194.92692</c:v>
                </c:pt>
                <c:pt idx="41">
                  <c:v>206.86872</c:v>
                </c:pt>
                <c:pt idx="42">
                  <c:v>202.82687999999999</c:v>
                </c:pt>
                <c:pt idx="43">
                  <c:v>203.19432</c:v>
                </c:pt>
                <c:pt idx="44">
                  <c:v>203.01059999999998</c:v>
                </c:pt>
              </c:numCache>
            </c:numRef>
          </c:val>
          <c:smooth val="0"/>
          <c:extLst>
            <c:ext xmlns:c16="http://schemas.microsoft.com/office/drawing/2014/chart" uri="{C3380CC4-5D6E-409C-BE32-E72D297353CC}">
              <c16:uniqueId val="{00000000-E14A-4CAB-A8D4-2ABA9753A607}"/>
            </c:ext>
          </c:extLst>
        </c:ser>
        <c:ser>
          <c:idx val="0"/>
          <c:order val="1"/>
          <c:tx>
            <c:strRef>
              <c:f>'21'!$U$1</c:f>
              <c:strCache>
                <c:ptCount val="1"/>
                <c:pt idx="0">
                  <c:v>mar-21</c:v>
                </c:pt>
              </c:strCache>
            </c:strRef>
          </c:tx>
          <c:marker>
            <c:symbol val="none"/>
          </c:marker>
          <c:cat>
            <c:numRef>
              <c:f>'21'!$L$2:$L$46</c:f>
              <c:numCache>
                <c:formatCode>dd/mm/yyyy;@</c:formatCode>
                <c:ptCount val="45"/>
                <c:pt idx="0">
                  <c:v>43836</c:v>
                </c:pt>
                <c:pt idx="1">
                  <c:v>43843</c:v>
                </c:pt>
                <c:pt idx="2">
                  <c:v>43851</c:v>
                </c:pt>
                <c:pt idx="3">
                  <c:v>43857</c:v>
                </c:pt>
                <c:pt idx="4">
                  <c:v>43864</c:v>
                </c:pt>
                <c:pt idx="5">
                  <c:v>43871</c:v>
                </c:pt>
                <c:pt idx="6">
                  <c:v>43879</c:v>
                </c:pt>
                <c:pt idx="7">
                  <c:v>43885</c:v>
                </c:pt>
                <c:pt idx="8">
                  <c:v>43893</c:v>
                </c:pt>
                <c:pt idx="9">
                  <c:v>43899</c:v>
                </c:pt>
                <c:pt idx="10">
                  <c:v>43906</c:v>
                </c:pt>
                <c:pt idx="11">
                  <c:v>43910</c:v>
                </c:pt>
                <c:pt idx="12">
                  <c:v>43920</c:v>
                </c:pt>
                <c:pt idx="13">
                  <c:v>43927</c:v>
                </c:pt>
                <c:pt idx="14">
                  <c:v>43934</c:v>
                </c:pt>
                <c:pt idx="15">
                  <c:v>43941</c:v>
                </c:pt>
                <c:pt idx="16">
                  <c:v>43948</c:v>
                </c:pt>
                <c:pt idx="17">
                  <c:v>43955</c:v>
                </c:pt>
                <c:pt idx="18">
                  <c:v>43962</c:v>
                </c:pt>
                <c:pt idx="19">
                  <c:v>43969</c:v>
                </c:pt>
                <c:pt idx="20">
                  <c:v>43977</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44082</c:v>
                </c:pt>
                <c:pt idx="36">
                  <c:v>44088</c:v>
                </c:pt>
                <c:pt idx="37">
                  <c:v>44095</c:v>
                </c:pt>
                <c:pt idx="38">
                  <c:v>44102</c:v>
                </c:pt>
                <c:pt idx="39">
                  <c:v>44109</c:v>
                </c:pt>
                <c:pt idx="40">
                  <c:v>44116</c:v>
                </c:pt>
                <c:pt idx="41">
                  <c:v>44123</c:v>
                </c:pt>
                <c:pt idx="42">
                  <c:v>44130</c:v>
                </c:pt>
                <c:pt idx="43">
                  <c:v>44137</c:v>
                </c:pt>
                <c:pt idx="44">
                  <c:v>44144</c:v>
                </c:pt>
              </c:numCache>
            </c:numRef>
          </c:cat>
          <c:val>
            <c:numRef>
              <c:f>'21'!$U$2:$U$46</c:f>
              <c:numCache>
                <c:formatCode>0</c:formatCode>
                <c:ptCount val="45"/>
                <c:pt idx="0">
                  <c:v>191.43624</c:v>
                </c:pt>
                <c:pt idx="1">
                  <c:v>197.95829999999998</c:v>
                </c:pt>
                <c:pt idx="2">
                  <c:v>198.87690000000001</c:v>
                </c:pt>
                <c:pt idx="3">
                  <c:v>194.19203999999999</c:v>
                </c:pt>
                <c:pt idx="4">
                  <c:v>188.49671999999998</c:v>
                </c:pt>
                <c:pt idx="5">
                  <c:v>190.33392000000001</c:v>
                </c:pt>
                <c:pt idx="6">
                  <c:v>196.12109999999998</c:v>
                </c:pt>
                <c:pt idx="7">
                  <c:v>186.93510000000001</c:v>
                </c:pt>
                <c:pt idx="8">
                  <c:v>183.07697999999999</c:v>
                </c:pt>
                <c:pt idx="9">
                  <c:v>177.93281999999999</c:v>
                </c:pt>
                <c:pt idx="10">
                  <c:v>171.68634</c:v>
                </c:pt>
                <c:pt idx="11">
                  <c:v>183.81186</c:v>
                </c:pt>
                <c:pt idx="12">
                  <c:v>191.34438</c:v>
                </c:pt>
                <c:pt idx="13">
                  <c:v>188.86416</c:v>
                </c:pt>
                <c:pt idx="14">
                  <c:v>193.54901999999998</c:v>
                </c:pt>
                <c:pt idx="15">
                  <c:v>193.64087999999998</c:v>
                </c:pt>
                <c:pt idx="16">
                  <c:v>186.20022</c:v>
                </c:pt>
                <c:pt idx="17">
                  <c:v>188.86416</c:v>
                </c:pt>
                <c:pt idx="18">
                  <c:v>185.46534</c:v>
                </c:pt>
                <c:pt idx="19">
                  <c:v>174.71771999999999</c:v>
                </c:pt>
                <c:pt idx="20">
                  <c:v>175.36073999999999</c:v>
                </c:pt>
                <c:pt idx="21">
                  <c:v>180.87234000000001</c:v>
                </c:pt>
                <c:pt idx="22">
                  <c:v>180.87234000000001</c:v>
                </c:pt>
                <c:pt idx="23">
                  <c:v>176.37119999999999</c:v>
                </c:pt>
                <c:pt idx="24">
                  <c:v>171.22703999999999</c:v>
                </c:pt>
                <c:pt idx="25">
                  <c:v>169.75728000000001</c:v>
                </c:pt>
                <c:pt idx="26">
                  <c:v>170.21657999999999</c:v>
                </c:pt>
                <c:pt idx="27">
                  <c:v>173.61539999999999</c:v>
                </c:pt>
                <c:pt idx="28">
                  <c:v>168.28752</c:v>
                </c:pt>
                <c:pt idx="29">
                  <c:v>169.66541999999998</c:v>
                </c:pt>
                <c:pt idx="30">
                  <c:v>166.26659999999998</c:v>
                </c:pt>
                <c:pt idx="31">
                  <c:v>160.57128</c:v>
                </c:pt>
                <c:pt idx="32">
                  <c:v>168.28752</c:v>
                </c:pt>
                <c:pt idx="33">
                  <c:v>167.73635999999999</c:v>
                </c:pt>
                <c:pt idx="34">
                  <c:v>178.6677</c:v>
                </c:pt>
                <c:pt idx="35">
                  <c:v>176.55491999999998</c:v>
                </c:pt>
                <c:pt idx="36">
                  <c:v>178.02467999999999</c:v>
                </c:pt>
                <c:pt idx="37">
                  <c:v>183.07697999999999</c:v>
                </c:pt>
                <c:pt idx="38">
                  <c:v>181.05606</c:v>
                </c:pt>
                <c:pt idx="39">
                  <c:v>195.84551999999999</c:v>
                </c:pt>
                <c:pt idx="40">
                  <c:v>198.23388</c:v>
                </c:pt>
                <c:pt idx="41">
                  <c:v>209.4408</c:v>
                </c:pt>
                <c:pt idx="42">
                  <c:v>205.58267999999998</c:v>
                </c:pt>
                <c:pt idx="43">
                  <c:v>205.03152</c:v>
                </c:pt>
                <c:pt idx="44">
                  <c:v>205.85826</c:v>
                </c:pt>
              </c:numCache>
            </c:numRef>
          </c:val>
          <c:smooth val="0"/>
          <c:extLst>
            <c:ext xmlns:c16="http://schemas.microsoft.com/office/drawing/2014/chart" uri="{C3380CC4-5D6E-409C-BE32-E72D297353CC}">
              <c16:uniqueId val="{00000000-8B7B-4F22-8048-7CCFD3B76DC1}"/>
            </c:ext>
          </c:extLst>
        </c:ser>
        <c:dLbls>
          <c:showLegendKey val="0"/>
          <c:showVal val="0"/>
          <c:showCatName val="0"/>
          <c:showSerName val="0"/>
          <c:showPercent val="0"/>
          <c:showBubbleSize val="0"/>
        </c:dLbls>
        <c:smooth val="0"/>
        <c:axId val="242690048"/>
        <c:axId val="979681280"/>
      </c:lineChart>
      <c:dateAx>
        <c:axId val="24269004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1560000" vert="horz"/>
          <a:lstStyle/>
          <a:p>
            <a:pPr>
              <a:defRPr/>
            </a:pPr>
            <a:endParaRPr lang="es-CL"/>
          </a:p>
        </c:txPr>
        <c:crossAx val="979681280"/>
        <c:crosses val="autoZero"/>
        <c:auto val="0"/>
        <c:lblOffset val="100"/>
        <c:baseTimeUnit val="days"/>
        <c:majorUnit val="30"/>
        <c:majorTimeUnit val="days"/>
        <c:minorUnit val="1"/>
        <c:minorTimeUnit val="days"/>
      </c:dateAx>
      <c:valAx>
        <c:axId val="979681280"/>
        <c:scaling>
          <c:orientation val="minMax"/>
          <c:min val="155"/>
        </c:scaling>
        <c:delete val="0"/>
        <c:axPos val="l"/>
        <c:majorGridlines>
          <c:spPr>
            <a:ln w="9525" cap="flat" cmpd="sng" algn="ctr">
              <a:noFill/>
              <a:round/>
            </a:ln>
            <a:effectLst/>
          </c:spPr>
        </c:majorGridlines>
        <c:title>
          <c:tx>
            <c:rich>
              <a:bodyPr/>
              <a:lstStyle/>
              <a:p>
                <a:pPr>
                  <a:defRPr/>
                </a:pPr>
                <a:r>
                  <a:rPr lang="es-CL"/>
                  <a:t>USD/ton</a:t>
                </a:r>
              </a:p>
            </c:rich>
          </c:tx>
          <c:overlay val="0"/>
          <c:spPr>
            <a:noFill/>
            <a:ln w="25400">
              <a:noFill/>
            </a:ln>
          </c:spPr>
        </c:title>
        <c:numFmt formatCode="0" sourceLinked="1"/>
        <c:majorTickMark val="none"/>
        <c:minorTickMark val="none"/>
        <c:tickLblPos val="nextTo"/>
        <c:txPr>
          <a:bodyPr rot="0" vert="horz"/>
          <a:lstStyle/>
          <a:p>
            <a:pPr>
              <a:defRPr/>
            </a:pPr>
            <a:endParaRPr lang="es-CL"/>
          </a:p>
        </c:txPr>
        <c:crossAx val="242690048"/>
        <c:crosses val="autoZero"/>
        <c:crossBetween val="midCat"/>
      </c:valAx>
      <c:spPr>
        <a:noFill/>
        <a:ln w="25400">
          <a:noFill/>
        </a:ln>
      </c:spPr>
    </c:plotArea>
    <c:legend>
      <c:legendPos val="r"/>
      <c:layout>
        <c:manualLayout>
          <c:xMode val="edge"/>
          <c:yMode val="edge"/>
          <c:x val="0.34985232259643068"/>
          <c:y val="0.88973479712498216"/>
          <c:w val="0.29237007102633999"/>
          <c:h val="5.0299199253330977E-2"/>
        </c:manualLayout>
      </c:layout>
      <c:overlay val="0"/>
    </c:legend>
    <c:plotVisOnly val="1"/>
    <c:dispBlanksAs val="gap"/>
    <c:showDLblsOverMax val="0"/>
  </c:chart>
  <c:spPr>
    <a:solidFill>
      <a:schemeClr val="bg1"/>
    </a:solidFill>
    <a:ln w="9525" cap="flat" cmpd="sng" algn="ctr">
      <a:solidFill>
        <a:schemeClr val="tx1"/>
      </a:solidFill>
      <a:round/>
    </a:ln>
    <a:effectLst/>
  </c:spPr>
  <c:txPr>
    <a:bodyPr/>
    <a:lstStyle/>
    <a:p>
      <a:pPr>
        <a:defRPr sz="900" b="0" i="0" u="none" strike="noStrike" baseline="0">
          <a:solidFill>
            <a:srgbClr val="000000"/>
          </a:solidFill>
          <a:latin typeface="+mj-lt"/>
          <a:ea typeface="Arial"/>
          <a:cs typeface="Calibri" panose="020F0502020204030204" pitchFamily="34" charset="0"/>
        </a:defRPr>
      </a:pPr>
      <a:endParaRPr lang="es-CL"/>
    </a:p>
  </c:txPr>
  <c:printSettings>
    <c:headerFooter/>
    <c:pageMargins b="0.75" l="0.7" r="0.7" t="0.75" header="0.3" footer="0.3"/>
    <c:pageSetup orientation="portrait"/>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Gráfico N° 1. Proyecciones de producción y demanda mundial de maíz </a:t>
            </a:r>
          </a:p>
          <a:p>
            <a:pPr>
              <a:defRPr sz="8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Temporada 2020/21 (millones de toneladas)</a:t>
            </a:r>
          </a:p>
        </c:rich>
      </c:tx>
      <c:layout>
        <c:manualLayout>
          <c:xMode val="edge"/>
          <c:yMode val="edge"/>
          <c:x val="0.14053642988347742"/>
          <c:y val="7.8498443508514926E-2"/>
        </c:manualLayout>
      </c:layout>
      <c:overlay val="0"/>
    </c:title>
    <c:autoTitleDeleted val="0"/>
    <c:plotArea>
      <c:layout>
        <c:manualLayout>
          <c:layoutTarget val="inner"/>
          <c:xMode val="edge"/>
          <c:yMode val="edge"/>
          <c:x val="9.7731405655891598E-2"/>
          <c:y val="0.25614788250478593"/>
          <c:w val="0.83769077702496564"/>
          <c:h val="0.46470206075725801"/>
        </c:manualLayout>
      </c:layout>
      <c:barChart>
        <c:barDir val="col"/>
        <c:grouping val="clustered"/>
        <c:varyColors val="0"/>
        <c:ser>
          <c:idx val="1"/>
          <c:order val="0"/>
          <c:tx>
            <c:strRef>
              <c:f>'28'!$E$5</c:f>
              <c:strCache>
                <c:ptCount val="1"/>
                <c:pt idx="0">
                  <c:v>Producción</c:v>
                </c:pt>
              </c:strCache>
            </c:strRef>
          </c:tx>
          <c:spPr>
            <a:pattFill prst="dkUpDiag">
              <a:fgClr>
                <a:srgbClr val="C00000"/>
              </a:fgClr>
              <a:bgClr>
                <a:schemeClr val="bg1"/>
              </a:bgClr>
            </a:pattFill>
          </c:spPr>
          <c:invertIfNegative val="0"/>
          <c:cat>
            <c:numRef>
              <c:f>'28'!$C$6:$C$17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'28'!$E$6:$E$17</c:f>
              <c:numCache>
                <c:formatCode>#,##0</c:formatCode>
                <c:ptCount val="12"/>
                <c:pt idx="0">
                  <c:v>1186.8599999999999</c:v>
                </c:pt>
                <c:pt idx="1">
                  <c:v>1188.48</c:v>
                </c:pt>
                <c:pt idx="2">
                  <c:v>1163.2</c:v>
                </c:pt>
                <c:pt idx="3">
                  <c:v>1171.03</c:v>
                </c:pt>
                <c:pt idx="4">
                  <c:v>1162.3800000000001</c:v>
                </c:pt>
                <c:pt idx="5">
                  <c:v>1158.82</c:v>
                </c:pt>
                <c:pt idx="6">
                  <c:v>1144.6300000000001</c:v>
                </c:pt>
              </c:numCache>
            </c:numRef>
          </c:val>
          <c:extLst>
            <c:ext xmlns:c16="http://schemas.microsoft.com/office/drawing/2014/chart" uri="{C3380CC4-5D6E-409C-BE32-E72D297353CC}">
              <c16:uniqueId val="{00000000-11F8-4D7A-84EF-8CD7F6E79246}"/>
            </c:ext>
          </c:extLst>
        </c:ser>
        <c:ser>
          <c:idx val="0"/>
          <c:order val="1"/>
          <c:tx>
            <c:strRef>
              <c:f>'28'!$F$5</c:f>
              <c:strCache>
                <c:ptCount val="1"/>
                <c:pt idx="0">
                  <c:v>Demanda</c:v>
                </c:pt>
              </c:strCache>
            </c:strRef>
          </c:tx>
          <c:spPr>
            <a:ln>
              <a:prstDash val="sysDash"/>
            </a:ln>
          </c:spPr>
          <c:invertIfNegative val="0"/>
          <c:cat>
            <c:numRef>
              <c:f>'28'!$C$6:$C$17</c:f>
              <c:numCache>
                <c:formatCode>mmm\-yy</c:formatCode>
                <c:ptCount val="1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numCache>
            </c:numRef>
          </c:cat>
          <c:val>
            <c:numRef>
              <c:f>'28'!$F$6:$F$17</c:f>
              <c:numCache>
                <c:formatCode>#,##0</c:formatCode>
                <c:ptCount val="12"/>
                <c:pt idx="0">
                  <c:v>1161.96</c:v>
                </c:pt>
                <c:pt idx="1">
                  <c:v>1163.51</c:v>
                </c:pt>
                <c:pt idx="2">
                  <c:v>1160.0999999999999</c:v>
                </c:pt>
                <c:pt idx="3">
                  <c:v>1164.8699999999999</c:v>
                </c:pt>
                <c:pt idx="4">
                  <c:v>1164.74</c:v>
                </c:pt>
                <c:pt idx="5">
                  <c:v>1162.5999999999999</c:v>
                </c:pt>
                <c:pt idx="6">
                  <c:v>1156.54</c:v>
                </c:pt>
              </c:numCache>
            </c:numRef>
          </c:val>
          <c:extLst>
            <c:ext xmlns:c16="http://schemas.microsoft.com/office/drawing/2014/chart" uri="{C3380CC4-5D6E-409C-BE32-E72D297353CC}">
              <c16:uniqueId val="{00000001-11F8-4D7A-84EF-8CD7F6E79246}"/>
            </c:ext>
          </c:extLst>
        </c:ser>
        <c:dLbls>
          <c:showLegendKey val="0"/>
          <c:showVal val="0"/>
          <c:showCatName val="0"/>
          <c:showSerName val="0"/>
          <c:showPercent val="0"/>
          <c:showBubbleSize val="0"/>
        </c:dLbls>
        <c:gapWidth val="150"/>
        <c:axId val="383279104"/>
        <c:axId val="979684160"/>
      </c:barChart>
      <c:dateAx>
        <c:axId val="383279104"/>
        <c:scaling>
          <c:orientation val="minMax"/>
        </c:scaling>
        <c:delete val="0"/>
        <c:axPos val="b"/>
        <c:numFmt formatCode="mmm/yy" sourceLinked="0"/>
        <c:majorTickMark val="none"/>
        <c:minorTickMark val="none"/>
        <c:tickLblPos val="nextTo"/>
        <c:txPr>
          <a:bodyPr rot="0" vert="horz"/>
          <a:lstStyle/>
          <a:p>
            <a:pPr>
              <a:defRPr sz="900" b="0" i="0" u="none" strike="noStrike" baseline="0">
                <a:solidFill>
                  <a:srgbClr val="000000"/>
                </a:solidFill>
                <a:latin typeface="Arial"/>
                <a:ea typeface="Arial"/>
                <a:cs typeface="Arial"/>
              </a:defRPr>
            </a:pPr>
            <a:endParaRPr lang="es-CL"/>
          </a:p>
        </c:txPr>
        <c:crossAx val="979684160"/>
        <c:crosses val="autoZero"/>
        <c:auto val="0"/>
        <c:lblOffset val="100"/>
        <c:baseTimeUnit val="months"/>
        <c:majorUnit val="1"/>
        <c:majorTimeUnit val="months"/>
        <c:minorUnit val="1"/>
        <c:minorTimeUnit val="months"/>
      </c:dateAx>
      <c:valAx>
        <c:axId val="979684160"/>
        <c:scaling>
          <c:orientation val="minMax"/>
          <c:min val="960"/>
        </c:scaling>
        <c:delete val="0"/>
        <c:axPos val="l"/>
        <c:majorGridlines/>
        <c:title>
          <c:tx>
            <c:rich>
              <a:bodyPr/>
              <a:lstStyle/>
              <a:p>
                <a:pPr>
                  <a:defRPr sz="1000" b="0" i="0" u="none" strike="noStrike" baseline="0">
                    <a:solidFill>
                      <a:srgbClr val="000000"/>
                    </a:solidFill>
                    <a:latin typeface="Arial"/>
                    <a:ea typeface="Arial"/>
                    <a:cs typeface="Arial"/>
                  </a:defRPr>
                </a:pPr>
                <a:r>
                  <a:rPr lang="es-CL"/>
                  <a:t>Millones de toneladas</a:t>
                </a:r>
              </a:p>
            </c:rich>
          </c:tx>
          <c:overlay val="0"/>
        </c:title>
        <c:numFmt formatCode="#,##0" sourceLinked="0"/>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s-CL"/>
          </a:p>
        </c:txPr>
        <c:crossAx val="383279104"/>
        <c:crosses val="autoZero"/>
        <c:crossBetween val="between"/>
      </c:valAx>
    </c:plotArea>
    <c:legend>
      <c:legendPos val="r"/>
      <c:layout>
        <c:manualLayout>
          <c:xMode val="edge"/>
          <c:yMode val="edge"/>
          <c:x val="0.31394548882002304"/>
          <c:y val="0.82062381737166579"/>
          <c:w val="0.31700650741781322"/>
          <c:h val="0.11738823344756324"/>
        </c:manualLayout>
      </c:layout>
      <c:overlay val="0"/>
      <c:txPr>
        <a:bodyPr/>
        <a:lstStyle/>
        <a:p>
          <a:pPr>
            <a:defRPr sz="900" b="0" i="0" u="none" strike="noStrike" baseline="0">
              <a:solidFill>
                <a:srgbClr val="000000"/>
              </a:solidFill>
              <a:latin typeface="Arial"/>
              <a:ea typeface="Arial"/>
              <a:cs typeface="Arial"/>
            </a:defRPr>
          </a:pPr>
          <a:endParaRPr lang="es-CL"/>
        </a:p>
      </c:txPr>
    </c:legend>
    <c:plotVisOnly val="1"/>
    <c:dispBlanksAs val="gap"/>
    <c:showDLblsOverMax val="0"/>
  </c:chart>
  <c:txPr>
    <a:bodyPr/>
    <a:lstStyle/>
    <a:p>
      <a:pPr>
        <a:defRPr sz="800" b="0" i="0" u="none" strike="noStrike" baseline="0">
          <a:solidFill>
            <a:srgbClr val="000000"/>
          </a:solidFill>
          <a:latin typeface="Arial"/>
          <a:ea typeface="Arial"/>
          <a:cs typeface="Arial"/>
        </a:defRPr>
      </a:pPr>
      <a:endParaRPr lang="es-CL"/>
    </a:p>
  </c:txPr>
  <c:printSettings>
    <c:headerFooter/>
    <c:pageMargins b="0.75000000000001465" l="0.70000000000000062" r="0.70000000000000062" t="0.75000000000001465" header="0.30000000000000032" footer="0.30000000000000032"/>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Gráfico N° 2. Producción y demanda mundial de maíz </a:t>
            </a:r>
          </a:p>
          <a:p>
            <a:pPr>
              <a:defRPr sz="8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 a noviembre 2020 (millones de toneladas)</a:t>
            </a:r>
          </a:p>
        </c:rich>
      </c:tx>
      <c:layout>
        <c:manualLayout>
          <c:xMode val="edge"/>
          <c:yMode val="edge"/>
          <c:x val="0.23806657980702056"/>
          <c:y val="2.2307639176681868E-2"/>
        </c:manualLayout>
      </c:layout>
      <c:overlay val="0"/>
      <c:spPr>
        <a:solidFill>
          <a:sysClr val="window" lastClr="FFFFFF"/>
        </a:solidFill>
      </c:spPr>
    </c:title>
    <c:autoTitleDeleted val="0"/>
    <c:plotArea>
      <c:layout>
        <c:manualLayout>
          <c:layoutTarget val="inner"/>
          <c:xMode val="edge"/>
          <c:yMode val="edge"/>
          <c:x val="9.4408882342944547E-2"/>
          <c:y val="0.16669885329009321"/>
          <c:w val="0.76980124247059045"/>
          <c:h val="0.59006594722441741"/>
        </c:manualLayout>
      </c:layout>
      <c:lineChart>
        <c:grouping val="standard"/>
        <c:varyColors val="0"/>
        <c:ser>
          <c:idx val="1"/>
          <c:order val="0"/>
          <c:tx>
            <c:strRef>
              <c:f>'29'!$D$5</c:f>
              <c:strCache>
                <c:ptCount val="1"/>
                <c:pt idx="0">
                  <c:v>Producción</c:v>
                </c:pt>
              </c:strCache>
            </c:strRef>
          </c:tx>
          <c:marker>
            <c:symbol val="circle"/>
            <c:size val="5"/>
          </c:marker>
          <c:dLbls>
            <c:dLbl>
              <c:idx val="0"/>
              <c:layout>
                <c:manualLayout>
                  <c:x val="-4.0021112145693226E-2"/>
                  <c:y val="-4.7956188146742101E-2"/>
                </c:manualLayout>
              </c:layout>
              <c:spPr>
                <a:ln w="19050">
                  <a:solidFill>
                    <a:srgbClr val="C00000"/>
                  </a:solidFill>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D2C-4061-B259-2C9D0C047E9A}"/>
                </c:ext>
              </c:extLst>
            </c:dLbl>
            <c:dLbl>
              <c:idx val="1"/>
              <c:layout>
                <c:manualLayout>
                  <c:x val="-5.2700838001121984E-2"/>
                  <c:y val="-7.2764673903512614E-2"/>
                </c:manualLayout>
              </c:layout>
              <c:spPr>
                <a:ln w="19050">
                  <a:solidFill>
                    <a:srgbClr val="C00000"/>
                  </a:solidFill>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D2C-4061-B259-2C9D0C047E9A}"/>
                </c:ext>
              </c:extLst>
            </c:dLbl>
            <c:dLbl>
              <c:idx val="2"/>
              <c:layout>
                <c:manualLayout>
                  <c:x val="-6.722396663607233E-2"/>
                  <c:y val="-6.2592592592592589E-2"/>
                </c:manualLayout>
              </c:layout>
              <c:spPr>
                <a:ln w="19050">
                  <a:solidFill>
                    <a:srgbClr val="C00000"/>
                  </a:solidFill>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D2C-4061-B259-2C9D0C047E9A}"/>
                </c:ext>
              </c:extLst>
            </c:dLbl>
            <c:dLbl>
              <c:idx val="3"/>
              <c:layout>
                <c:manualLayout>
                  <c:x val="-6.1301225383636936E-2"/>
                  <c:y val="-8.5574511519393409E-2"/>
                </c:manualLayout>
              </c:layout>
              <c:spPr>
                <a:ln w="19050">
                  <a:solidFill>
                    <a:srgbClr val="C00000"/>
                  </a:solidFill>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D2C-4061-B259-2C9D0C047E9A}"/>
                </c:ext>
              </c:extLst>
            </c:dLbl>
            <c:dLbl>
              <c:idx val="4"/>
              <c:layout>
                <c:manualLayout>
                  <c:x val="-3.7097361686388934E-2"/>
                  <c:y val="-7.6370938042544231E-2"/>
                </c:manualLayout>
              </c:layout>
              <c:spPr>
                <a:ln w="19050">
                  <a:solidFill>
                    <a:srgbClr val="C00000"/>
                  </a:solidFill>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D2C-4061-B259-2C9D0C047E9A}"/>
                </c:ext>
              </c:extLst>
            </c:dLbl>
            <c:dLbl>
              <c:idx val="5"/>
              <c:layout>
                <c:manualLayout>
                  <c:x val="-3.7794831379464183E-2"/>
                  <c:y val="-8.3386617986829711E-2"/>
                </c:manualLayout>
              </c:layout>
              <c:spPr>
                <a:ln w="19050">
                  <a:solidFill>
                    <a:srgbClr val="C00000"/>
                  </a:solidFill>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D2C-4061-B259-2C9D0C047E9A}"/>
                </c:ext>
              </c:extLst>
            </c:dLbl>
            <c:dLbl>
              <c:idx val="6"/>
              <c:layout>
                <c:manualLayout>
                  <c:x val="-6.368226977762742E-2"/>
                  <c:y val="-5.2665864683581219E-2"/>
                </c:manualLayout>
              </c:layout>
              <c:spPr>
                <a:ln w="19050">
                  <a:solidFill>
                    <a:srgbClr val="C00000"/>
                  </a:solidFill>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D2C-4061-B259-2C9D0C047E9A}"/>
                </c:ext>
              </c:extLst>
            </c:dLbl>
            <c:dLbl>
              <c:idx val="7"/>
              <c:layout>
                <c:manualLayout>
                  <c:x val="-5.3169734151329244E-2"/>
                  <c:y val="-5.5555555555555601E-2"/>
                </c:manualLayout>
              </c:layout>
              <c:spPr>
                <a:ln w="19050">
                  <a:solidFill>
                    <a:srgbClr val="C00000"/>
                  </a:solidFill>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D2C-4061-B259-2C9D0C047E9A}"/>
                </c:ext>
              </c:extLst>
            </c:dLbl>
            <c:dLbl>
              <c:idx val="8"/>
              <c:layout>
                <c:manualLayout>
                  <c:x val="-4.3136654362326769E-2"/>
                  <c:y val="4.4775241192740206E-2"/>
                </c:manualLayout>
              </c:layout>
              <c:spPr>
                <a:ln w="19050">
                  <a:solidFill>
                    <a:srgbClr val="C00000"/>
                  </a:solidFill>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D2C-4061-B259-2C9D0C047E9A}"/>
                </c:ext>
              </c:extLst>
            </c:dLbl>
            <c:dLbl>
              <c:idx val="9"/>
              <c:layout>
                <c:manualLayout>
                  <c:x val="-3.0695443645083934E-2"/>
                  <c:y val="-6.57894736842105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95D-46DF-B1C8-09F746BF0DCF}"/>
                </c:ext>
              </c:extLst>
            </c:dLbl>
            <c:spPr>
              <a:ln w="19050">
                <a:solidFill>
                  <a:srgbClr val="C00000"/>
                </a:solid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'29'!$B$6:$B$15</c:f>
              <c:strCache>
                <c:ptCount val="10"/>
                <c:pt idx="0">
                  <c:v>2011/2012</c:v>
                </c:pt>
                <c:pt idx="1">
                  <c:v>2012/2013</c:v>
                </c:pt>
                <c:pt idx="2">
                  <c:v>2013/14</c:v>
                </c:pt>
                <c:pt idx="3">
                  <c:v>2014/2015</c:v>
                </c:pt>
                <c:pt idx="4">
                  <c:v>2015/2016</c:v>
                </c:pt>
                <c:pt idx="5">
                  <c:v>2016/2017 </c:v>
                </c:pt>
                <c:pt idx="6">
                  <c:v>2017/18 </c:v>
                </c:pt>
                <c:pt idx="7">
                  <c:v>2018/19 </c:v>
                </c:pt>
                <c:pt idx="8">
                  <c:v>2019/20 estimado</c:v>
                </c:pt>
                <c:pt idx="9">
                  <c:v>2020/21 proyectado</c:v>
                </c:pt>
              </c:strCache>
            </c:strRef>
          </c:cat>
          <c:val>
            <c:numRef>
              <c:f>'29'!$D$6:$D$15</c:f>
              <c:numCache>
                <c:formatCode>#,##0</c:formatCode>
                <c:ptCount val="10"/>
                <c:pt idx="0">
                  <c:v>888.16300000000001</c:v>
                </c:pt>
                <c:pt idx="1">
                  <c:v>867.96600000000001</c:v>
                </c:pt>
                <c:pt idx="2">
                  <c:v>990.47</c:v>
                </c:pt>
                <c:pt idx="3">
                  <c:v>1015.57</c:v>
                </c:pt>
                <c:pt idx="4">
                  <c:v>972.21</c:v>
                </c:pt>
                <c:pt idx="5">
                  <c:v>1123.4100000000001</c:v>
                </c:pt>
                <c:pt idx="6">
                  <c:v>1080.0899999999999</c:v>
                </c:pt>
                <c:pt idx="7">
                  <c:v>1123.3499999999999</c:v>
                </c:pt>
                <c:pt idx="8">
                  <c:v>1116.19</c:v>
                </c:pt>
                <c:pt idx="9" formatCode="0">
                  <c:v>1144.6300000000001</c:v>
                </c:pt>
              </c:numCache>
            </c:numRef>
          </c:val>
          <c:smooth val="0"/>
          <c:extLst>
            <c:ext xmlns:c16="http://schemas.microsoft.com/office/drawing/2014/chart" uri="{C3380CC4-5D6E-409C-BE32-E72D297353CC}">
              <c16:uniqueId val="{00000009-8D2C-4061-B259-2C9D0C047E9A}"/>
            </c:ext>
          </c:extLst>
        </c:ser>
        <c:ser>
          <c:idx val="0"/>
          <c:order val="1"/>
          <c:tx>
            <c:strRef>
              <c:f>'29'!$E$5</c:f>
              <c:strCache>
                <c:ptCount val="1"/>
                <c:pt idx="0">
                  <c:v>Demanda</c:v>
                </c:pt>
              </c:strCache>
            </c:strRef>
          </c:tx>
          <c:spPr>
            <a:ln>
              <a:prstDash val="sysDash"/>
            </a:ln>
          </c:spPr>
          <c:dLbls>
            <c:dLbl>
              <c:idx val="0"/>
              <c:layout>
                <c:manualLayout>
                  <c:x val="-6.0091923471267935E-3"/>
                  <c:y val="5.8572097879191667E-2"/>
                </c:manualLayout>
              </c:layout>
              <c:spPr>
                <a:ln w="25400">
                  <a:solidFill>
                    <a:schemeClr val="accent1"/>
                  </a:solidFill>
                  <a:prstDash val="sysDash"/>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D2C-4061-B259-2C9D0C047E9A}"/>
                </c:ext>
              </c:extLst>
            </c:dLbl>
            <c:dLbl>
              <c:idx val="1"/>
              <c:layout>
                <c:manualLayout>
                  <c:x val="-4.4719783496928386E-3"/>
                  <c:y val="4.0552057941532361E-2"/>
                </c:manualLayout>
              </c:layout>
              <c:spPr>
                <a:ln w="25400">
                  <a:solidFill>
                    <a:schemeClr val="accent1"/>
                  </a:solidFill>
                  <a:prstDash val="sysDash"/>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D2C-4061-B259-2C9D0C047E9A}"/>
                </c:ext>
              </c:extLst>
            </c:dLbl>
            <c:dLbl>
              <c:idx val="2"/>
              <c:layout>
                <c:manualLayout>
                  <c:x val="-2.703202195145207E-2"/>
                  <c:y val="7.2147725143941605E-2"/>
                </c:manualLayout>
              </c:layout>
              <c:spPr>
                <a:ln w="25400">
                  <a:solidFill>
                    <a:schemeClr val="accent1"/>
                  </a:solidFill>
                  <a:prstDash val="sysDash"/>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D2C-4061-B259-2C9D0C047E9A}"/>
                </c:ext>
              </c:extLst>
            </c:dLbl>
            <c:dLbl>
              <c:idx val="3"/>
              <c:layout>
                <c:manualLayout>
                  <c:x val="-4.73548770944489E-3"/>
                  <c:y val="6.6838644055907268E-2"/>
                </c:manualLayout>
              </c:layout>
              <c:spPr>
                <a:ln w="25400">
                  <a:solidFill>
                    <a:schemeClr val="accent1"/>
                  </a:solidFill>
                  <a:prstDash val="sysDash"/>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D2C-4061-B259-2C9D0C047E9A}"/>
                </c:ext>
              </c:extLst>
            </c:dLbl>
            <c:dLbl>
              <c:idx val="4"/>
              <c:layout>
                <c:manualLayout>
                  <c:x val="-2.858188416630273E-2"/>
                  <c:y val="7.1206312213865058E-2"/>
                </c:manualLayout>
              </c:layout>
              <c:spPr>
                <a:ln w="25400">
                  <a:solidFill>
                    <a:schemeClr val="accent1"/>
                  </a:solidFill>
                  <a:prstDash val="sysDash"/>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D2C-4061-B259-2C9D0C047E9A}"/>
                </c:ext>
              </c:extLst>
            </c:dLbl>
            <c:dLbl>
              <c:idx val="5"/>
              <c:layout>
                <c:manualLayout>
                  <c:x val="-4.1025641025641033E-2"/>
                  <c:y val="6.1930783242258723E-2"/>
                </c:manualLayout>
              </c:layout>
              <c:spPr>
                <a:ln w="25400">
                  <a:solidFill>
                    <a:schemeClr val="accent1"/>
                  </a:solidFill>
                  <a:prstDash val="sysDash"/>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D2C-4061-B259-2C9D0C047E9A}"/>
                </c:ext>
              </c:extLst>
            </c:dLbl>
            <c:dLbl>
              <c:idx val="6"/>
              <c:layout>
                <c:manualLayout>
                  <c:x val="-1.6719993831754001E-2"/>
                  <c:y val="8.4511512898304192E-2"/>
                </c:manualLayout>
              </c:layout>
              <c:spPr>
                <a:ln w="25400">
                  <a:solidFill>
                    <a:schemeClr val="accent1"/>
                  </a:solidFill>
                  <a:prstDash val="sysDash"/>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D2C-4061-B259-2C9D0C047E9A}"/>
                </c:ext>
              </c:extLst>
            </c:dLbl>
            <c:dLbl>
              <c:idx val="7"/>
              <c:layout>
                <c:manualLayout>
                  <c:x val="-3.2297109749020315E-2"/>
                  <c:y val="6.0225595841715503E-2"/>
                </c:manualLayout>
              </c:layout>
              <c:spPr>
                <a:ln w="25400">
                  <a:solidFill>
                    <a:schemeClr val="accent1"/>
                  </a:solidFill>
                  <a:prstDash val="sysDash"/>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D2C-4061-B259-2C9D0C047E9A}"/>
                </c:ext>
              </c:extLst>
            </c:dLbl>
            <c:dLbl>
              <c:idx val="8"/>
              <c:layout>
                <c:manualLayout>
                  <c:x val="-3.3636941971513359E-2"/>
                  <c:y val="-4.4322413393242402E-2"/>
                </c:manualLayout>
              </c:layout>
              <c:spPr>
                <a:ln w="25400">
                  <a:solidFill>
                    <a:schemeClr val="accent1"/>
                  </a:solidFill>
                  <a:prstDash val="sysDash"/>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D2C-4061-B259-2C9D0C047E9A}"/>
                </c:ext>
              </c:extLst>
            </c:dLbl>
            <c:dLbl>
              <c:idx val="9"/>
              <c:layout>
                <c:manualLayout>
                  <c:x val="-2.3021582733813089E-2"/>
                  <c:y val="5.70175438596490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389-4F46-AEE9-A8265ECC6588}"/>
                </c:ext>
              </c:extLst>
            </c:dLbl>
            <c:spPr>
              <a:ln w="25400">
                <a:solidFill>
                  <a:schemeClr val="accent1"/>
                </a:solidFill>
                <a:prstDash val="sysDash"/>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'29'!$B$6:$B$15</c:f>
              <c:strCache>
                <c:ptCount val="10"/>
                <c:pt idx="0">
                  <c:v>2011/2012</c:v>
                </c:pt>
                <c:pt idx="1">
                  <c:v>2012/2013</c:v>
                </c:pt>
                <c:pt idx="2">
                  <c:v>2013/14</c:v>
                </c:pt>
                <c:pt idx="3">
                  <c:v>2014/2015</c:v>
                </c:pt>
                <c:pt idx="4">
                  <c:v>2015/2016</c:v>
                </c:pt>
                <c:pt idx="5">
                  <c:v>2016/2017 </c:v>
                </c:pt>
                <c:pt idx="6">
                  <c:v>2017/18 </c:v>
                </c:pt>
                <c:pt idx="7">
                  <c:v>2018/19 </c:v>
                </c:pt>
                <c:pt idx="8">
                  <c:v>2019/20 estimado</c:v>
                </c:pt>
                <c:pt idx="9">
                  <c:v>2020/21 proyectado</c:v>
                </c:pt>
              </c:strCache>
            </c:strRef>
          </c:cat>
          <c:val>
            <c:numRef>
              <c:f>'29'!$E$6:$E$15</c:f>
              <c:numCache>
                <c:formatCode>#,##0</c:formatCode>
                <c:ptCount val="10"/>
                <c:pt idx="0">
                  <c:v>883.69299999999998</c:v>
                </c:pt>
                <c:pt idx="1">
                  <c:v>864.69399999999996</c:v>
                </c:pt>
                <c:pt idx="2">
                  <c:v>948.85</c:v>
                </c:pt>
                <c:pt idx="3">
                  <c:v>980.58</c:v>
                </c:pt>
                <c:pt idx="4">
                  <c:v>968.01</c:v>
                </c:pt>
                <c:pt idx="5">
                  <c:v>1084.1400000000001</c:v>
                </c:pt>
                <c:pt idx="6">
                  <c:v>1090.45</c:v>
                </c:pt>
                <c:pt idx="7">
                  <c:v>1144.29</c:v>
                </c:pt>
                <c:pt idx="8">
                  <c:v>1132.68</c:v>
                </c:pt>
                <c:pt idx="9">
                  <c:v>1156.54</c:v>
                </c:pt>
              </c:numCache>
            </c:numRef>
          </c:val>
          <c:smooth val="0"/>
          <c:extLst>
            <c:ext xmlns:c16="http://schemas.microsoft.com/office/drawing/2014/chart" uri="{C3380CC4-5D6E-409C-BE32-E72D297353CC}">
              <c16:uniqueId val="{00000013-8D2C-4061-B259-2C9D0C047E9A}"/>
            </c:ext>
          </c:extLst>
        </c:ser>
        <c:dLbls>
          <c:showLegendKey val="0"/>
          <c:showVal val="0"/>
          <c:showCatName val="0"/>
          <c:showSerName val="0"/>
          <c:showPercent val="0"/>
          <c:showBubbleSize val="0"/>
        </c:dLbls>
        <c:dropLines>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dropLines>
        <c:marker val="1"/>
        <c:smooth val="0"/>
        <c:axId val="244561408"/>
        <c:axId val="979686464"/>
      </c:lineChart>
      <c:lineChart>
        <c:grouping val="standard"/>
        <c:varyColors val="0"/>
        <c:ser>
          <c:idx val="2"/>
          <c:order val="2"/>
          <c:tx>
            <c:strRef>
              <c:f>'29'!$G$5</c:f>
              <c:strCache>
                <c:ptCount val="1"/>
                <c:pt idx="0">
                  <c:v>Relación stock final/consumo</c:v>
                </c:pt>
              </c:strCache>
            </c:strRef>
          </c:tx>
          <c:val>
            <c:numRef>
              <c:f>'29'!$G$6:$G$15</c:f>
              <c:numCache>
                <c:formatCode>0%</c:formatCode>
                <c:ptCount val="10"/>
                <c:pt idx="0">
                  <c:v>0.15223386402291292</c:v>
                </c:pt>
                <c:pt idx="1">
                  <c:v>0.1593627341001557</c:v>
                </c:pt>
                <c:pt idx="2">
                  <c:v>0.18446540549085735</c:v>
                </c:pt>
                <c:pt idx="3">
                  <c:v>0.21392441208264495</c:v>
                </c:pt>
                <c:pt idx="4">
                  <c:v>0.22099978306009235</c:v>
                </c:pt>
                <c:pt idx="5">
                  <c:v>0.32326083347169182</c:v>
                </c:pt>
                <c:pt idx="6">
                  <c:v>0.31326516575725616</c:v>
                </c:pt>
                <c:pt idx="7">
                  <c:v>0.27950082583960362</c:v>
                </c:pt>
                <c:pt idx="8">
                  <c:v>0.26779849560334779</c:v>
                </c:pt>
                <c:pt idx="9">
                  <c:v>0.26227367838552923</c:v>
                </c:pt>
              </c:numCache>
            </c:numRef>
          </c:val>
          <c:smooth val="0"/>
          <c:extLst>
            <c:ext xmlns:c16="http://schemas.microsoft.com/office/drawing/2014/chart" uri="{C3380CC4-5D6E-409C-BE32-E72D297353CC}">
              <c16:uniqueId val="{00000014-8D2C-4061-B259-2C9D0C047E9A}"/>
            </c:ext>
          </c:extLst>
        </c:ser>
        <c:dLbls>
          <c:showLegendKey val="0"/>
          <c:showVal val="0"/>
          <c:showCatName val="0"/>
          <c:showSerName val="0"/>
          <c:showPercent val="0"/>
          <c:showBubbleSize val="0"/>
        </c:dLbls>
        <c:marker val="1"/>
        <c:smooth val="0"/>
        <c:axId val="244561920"/>
        <c:axId val="979687040"/>
      </c:lineChart>
      <c:catAx>
        <c:axId val="244561408"/>
        <c:scaling>
          <c:orientation val="minMax"/>
        </c:scaling>
        <c:delete val="0"/>
        <c:axPos val="b"/>
        <c:numFmt formatCode="General" sourceLinked="1"/>
        <c:majorTickMark val="none"/>
        <c:minorTickMark val="none"/>
        <c:tickLblPos val="nextTo"/>
        <c:txPr>
          <a:bodyPr rot="1260000" vert="horz"/>
          <a:lstStyle/>
          <a:p>
            <a:pPr>
              <a:defRPr sz="900" b="0" i="0" u="none" strike="noStrike" baseline="0">
                <a:solidFill>
                  <a:srgbClr val="000000"/>
                </a:solidFill>
                <a:latin typeface="Arial"/>
                <a:ea typeface="Arial"/>
                <a:cs typeface="Arial"/>
              </a:defRPr>
            </a:pPr>
            <a:endParaRPr lang="es-CL"/>
          </a:p>
        </c:txPr>
        <c:crossAx val="979686464"/>
        <c:crosses val="autoZero"/>
        <c:auto val="1"/>
        <c:lblAlgn val="ctr"/>
        <c:lblOffset val="100"/>
        <c:noMultiLvlLbl val="0"/>
      </c:catAx>
      <c:valAx>
        <c:axId val="979686464"/>
        <c:scaling>
          <c:orientation val="minMax"/>
          <c:min val="700"/>
        </c:scaling>
        <c:delete val="0"/>
        <c:axPos val="l"/>
        <c:title>
          <c:tx>
            <c:rich>
              <a:bodyPr/>
              <a:lstStyle/>
              <a:p>
                <a:pPr>
                  <a:defRPr sz="1000" b="0" i="0" u="none" strike="noStrike" baseline="0">
                    <a:solidFill>
                      <a:srgbClr val="000000"/>
                    </a:solidFill>
                    <a:latin typeface="Arial"/>
                    <a:ea typeface="Arial"/>
                    <a:cs typeface="Arial"/>
                  </a:defRPr>
                </a:pPr>
                <a:r>
                  <a:rPr lang="es-CL"/>
                  <a:t>Millones de toneladas</a:t>
                </a:r>
              </a:p>
            </c:rich>
          </c:tx>
          <c:layout>
            <c:manualLayout>
              <c:xMode val="edge"/>
              <c:yMode val="edge"/>
              <c:x val="1.4598765082422251E-2"/>
              <c:y val="0.27147741400745962"/>
            </c:manualLayout>
          </c:layout>
          <c:overlay val="0"/>
        </c:title>
        <c:numFmt formatCode="#,##0" sourceLinked="0"/>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s-CL"/>
          </a:p>
        </c:txPr>
        <c:crossAx val="244561408"/>
        <c:crosses val="autoZero"/>
        <c:crossBetween val="between"/>
      </c:valAx>
      <c:catAx>
        <c:axId val="244561920"/>
        <c:scaling>
          <c:orientation val="minMax"/>
        </c:scaling>
        <c:delete val="1"/>
        <c:axPos val="b"/>
        <c:majorTickMark val="out"/>
        <c:minorTickMark val="none"/>
        <c:tickLblPos val="nextTo"/>
        <c:crossAx val="979687040"/>
        <c:crosses val="autoZero"/>
        <c:auto val="1"/>
        <c:lblAlgn val="ctr"/>
        <c:lblOffset val="100"/>
        <c:noMultiLvlLbl val="0"/>
      </c:catAx>
      <c:valAx>
        <c:axId val="979687040"/>
        <c:scaling>
          <c:orientation val="minMax"/>
          <c:max val="0.4"/>
          <c:min val="0.12000000000000001"/>
        </c:scaling>
        <c:delete val="0"/>
        <c:axPos val="r"/>
        <c:numFmt formatCode="0%" sourceLinked="0"/>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s-CL"/>
          </a:p>
        </c:txPr>
        <c:crossAx val="244561920"/>
        <c:crosses val="max"/>
        <c:crossBetween val="between"/>
      </c:valAx>
    </c:plotArea>
    <c:legend>
      <c:legendPos val="r"/>
      <c:layout>
        <c:manualLayout>
          <c:xMode val="edge"/>
          <c:yMode val="edge"/>
          <c:x val="7.6740875016522214E-2"/>
          <c:y val="0.91669360408896239"/>
          <c:w val="0.81297577371173935"/>
          <c:h val="7.2370838513606817E-2"/>
        </c:manualLayout>
      </c:layout>
      <c:overlay val="0"/>
      <c:txPr>
        <a:bodyPr/>
        <a:lstStyle/>
        <a:p>
          <a:pPr>
            <a:defRPr sz="900" b="0" i="0" u="none" strike="noStrike" baseline="0">
              <a:solidFill>
                <a:srgbClr val="000000"/>
              </a:solidFill>
              <a:latin typeface="Arial"/>
              <a:ea typeface="Arial"/>
              <a:cs typeface="Arial"/>
            </a:defRPr>
          </a:pPr>
          <a:endParaRPr lang="es-CL"/>
        </a:p>
      </c:txPr>
    </c:legend>
    <c:plotVisOnly val="1"/>
    <c:dispBlanksAs val="gap"/>
    <c:showDLblsOverMax val="0"/>
  </c:chart>
  <c:txPr>
    <a:bodyPr/>
    <a:lstStyle/>
    <a:p>
      <a:pPr>
        <a:defRPr sz="800" b="0" i="0" u="none" strike="noStrike" baseline="0">
          <a:solidFill>
            <a:srgbClr val="000000"/>
          </a:solidFill>
          <a:latin typeface="Arial"/>
          <a:ea typeface="Arial"/>
          <a:cs typeface="Arial"/>
        </a:defRPr>
      </a:pPr>
      <a:endParaRPr lang="es-CL"/>
    </a:p>
  </c:txPr>
  <c:printSettings>
    <c:headerFooter/>
    <c:pageMargins b="0.75000000000001465" l="0.70000000000000062" r="0.70000000000000062" t="0.75000000000001465" header="0.30000000000000032" footer="0.30000000000000032"/>
    <c:pageSetup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CL"/>
              <a:t>Gráfico 3. Evolución de la superficie sembrada (miles de hectáreas), producción nacional de maíz grano (miles de toneladas) y rendimiento (qqm/ha) </a:t>
            </a:r>
          </a:p>
        </c:rich>
      </c:tx>
      <c:layout>
        <c:manualLayout>
          <c:xMode val="edge"/>
          <c:yMode val="edge"/>
          <c:x val="0.12371237686198316"/>
          <c:y val="2.9563880272541688E-2"/>
        </c:manualLayout>
      </c:layout>
      <c:overlay val="0"/>
      <c:spPr>
        <a:noFill/>
        <a:ln w="25400">
          <a:noFill/>
        </a:ln>
      </c:spPr>
    </c:title>
    <c:autoTitleDeleted val="0"/>
    <c:plotArea>
      <c:layout>
        <c:manualLayout>
          <c:layoutTarget val="inner"/>
          <c:xMode val="edge"/>
          <c:yMode val="edge"/>
          <c:x val="0.1695959880014998"/>
          <c:y val="0.2408820488348048"/>
          <c:w val="0.64760264341957263"/>
          <c:h val="0.40642116705108833"/>
        </c:manualLayout>
      </c:layout>
      <c:barChart>
        <c:barDir val="col"/>
        <c:grouping val="clustered"/>
        <c:varyColors val="0"/>
        <c:ser>
          <c:idx val="1"/>
          <c:order val="0"/>
          <c:tx>
            <c:strRef>
              <c:f>'31'!$D$5</c:f>
              <c:strCache>
                <c:ptCount val="1"/>
                <c:pt idx="0">
                  <c:v> Producción 
(miles de toneladas) </c:v>
                </c:pt>
              </c:strCache>
            </c:strRef>
          </c:tx>
          <c:spPr>
            <a:solidFill>
              <a:srgbClr val="C0504D"/>
            </a:solidFill>
            <a:ln w="25400">
              <a:noFill/>
            </a:ln>
          </c:spPr>
          <c:invertIfNegative val="0"/>
          <c:cat>
            <c:strRef>
              <c:f>'31'!$B$6:$B$15</c:f>
              <c:strCache>
                <c:ptCount val="10"/>
                <c:pt idx="0">
                  <c:v>2010/11</c:v>
                </c:pt>
                <c:pt idx="1">
                  <c:v>2011/12</c:v>
                </c:pt>
                <c:pt idx="2">
                  <c:v>2012/13</c:v>
                </c:pt>
                <c:pt idx="3">
                  <c:v>2013/14</c:v>
                </c:pt>
                <c:pt idx="4">
                  <c:v>2014/15</c:v>
                </c:pt>
                <c:pt idx="5">
                  <c:v>2015/16</c:v>
                </c:pt>
                <c:pt idx="6">
                  <c:v>2016/17</c:v>
                </c:pt>
                <c:pt idx="7">
                  <c:v>2017/18</c:v>
                </c:pt>
                <c:pt idx="8">
                  <c:v>2018/19</c:v>
                </c:pt>
                <c:pt idx="9">
                  <c:v>2019/20</c:v>
                </c:pt>
              </c:strCache>
            </c:strRef>
          </c:cat>
          <c:val>
            <c:numRef>
              <c:f>'31'!$D$6:$D$15</c:f>
              <c:numCache>
                <c:formatCode>_-* #,##0_-;\-* #,##0_-;_-* \-_-;_-@_-</c:formatCode>
                <c:ptCount val="10"/>
                <c:pt idx="0">
                  <c:v>1379.6980000000001</c:v>
                </c:pt>
                <c:pt idx="1">
                  <c:v>1413.644</c:v>
                </c:pt>
                <c:pt idx="2">
                  <c:v>1411.057</c:v>
                </c:pt>
                <c:pt idx="3">
                  <c:v>1115.732</c:v>
                </c:pt>
                <c:pt idx="4">
                  <c:v>1517.8920000000001</c:v>
                </c:pt>
                <c:pt idx="5">
                  <c:v>1149.0391</c:v>
                </c:pt>
                <c:pt idx="6">
                  <c:v>1039.675</c:v>
                </c:pt>
                <c:pt idx="7">
                  <c:v>1087.9098671827173</c:v>
                </c:pt>
                <c:pt idx="8">
                  <c:v>951.06949999999995</c:v>
                </c:pt>
                <c:pt idx="9">
                  <c:v>565.88379999999995</c:v>
                </c:pt>
              </c:numCache>
            </c:numRef>
          </c:val>
          <c:extLst>
            <c:ext xmlns:c16="http://schemas.microsoft.com/office/drawing/2014/chart" uri="{C3380CC4-5D6E-409C-BE32-E72D297353CC}">
              <c16:uniqueId val="{00000000-1D83-40D3-A96A-9137F38F9E1B}"/>
            </c:ext>
          </c:extLst>
        </c:ser>
        <c:dLbls>
          <c:showLegendKey val="0"/>
          <c:showVal val="0"/>
          <c:showCatName val="0"/>
          <c:showSerName val="0"/>
          <c:showPercent val="0"/>
          <c:showBubbleSize val="0"/>
        </c:dLbls>
        <c:gapWidth val="150"/>
        <c:axId val="943778304"/>
        <c:axId val="380903424"/>
      </c:barChart>
      <c:lineChart>
        <c:grouping val="standard"/>
        <c:varyColors val="0"/>
        <c:ser>
          <c:idx val="0"/>
          <c:order val="1"/>
          <c:tx>
            <c:strRef>
              <c:f>'31'!$C$5</c:f>
              <c:strCache>
                <c:ptCount val="1"/>
                <c:pt idx="0">
                  <c:v> Superficie 
(miles de hectáreas) </c:v>
                </c:pt>
              </c:strCache>
            </c:strRef>
          </c:tx>
          <c:spPr>
            <a:ln w="25400">
              <a:solidFill>
                <a:srgbClr val="4F81BD"/>
              </a:solidFill>
              <a:prstDash val="solid"/>
            </a:ln>
          </c:spPr>
          <c:marker>
            <c:symbol val="none"/>
          </c:marker>
          <c:cat>
            <c:strRef>
              <c:f>'31'!$B$6:$B$15</c:f>
              <c:strCache>
                <c:ptCount val="10"/>
                <c:pt idx="0">
                  <c:v>2010/11</c:v>
                </c:pt>
                <c:pt idx="1">
                  <c:v>2011/12</c:v>
                </c:pt>
                <c:pt idx="2">
                  <c:v>2012/13</c:v>
                </c:pt>
                <c:pt idx="3">
                  <c:v>2013/14</c:v>
                </c:pt>
                <c:pt idx="4">
                  <c:v>2014/15</c:v>
                </c:pt>
                <c:pt idx="5">
                  <c:v>2015/16</c:v>
                </c:pt>
                <c:pt idx="6">
                  <c:v>2016/17</c:v>
                </c:pt>
                <c:pt idx="7">
                  <c:v>2017/18</c:v>
                </c:pt>
                <c:pt idx="8">
                  <c:v>2018/19</c:v>
                </c:pt>
                <c:pt idx="9">
                  <c:v>2019/20</c:v>
                </c:pt>
              </c:strCache>
            </c:strRef>
          </c:cat>
          <c:val>
            <c:numRef>
              <c:f>'31'!$C$6:$C$15</c:f>
              <c:numCache>
                <c:formatCode>_-* #,##0_-;\-* #,##0_-;_-* \-_-;_-@_-</c:formatCode>
                <c:ptCount val="10"/>
                <c:pt idx="0">
                  <c:v>102.54600000000001</c:v>
                </c:pt>
                <c:pt idx="1">
                  <c:v>110.233</c:v>
                </c:pt>
                <c:pt idx="2">
                  <c:v>106.34699999999999</c:v>
                </c:pt>
                <c:pt idx="3">
                  <c:v>92.378</c:v>
                </c:pt>
                <c:pt idx="4">
                  <c:v>117.6</c:v>
                </c:pt>
                <c:pt idx="5">
                  <c:v>92.536000000000001</c:v>
                </c:pt>
                <c:pt idx="6">
                  <c:v>86.421000000000006</c:v>
                </c:pt>
                <c:pt idx="7">
                  <c:v>81.597999999999999</c:v>
                </c:pt>
                <c:pt idx="8">
                  <c:v>73.856999999999999</c:v>
                </c:pt>
                <c:pt idx="9">
                  <c:v>54.679000000000002</c:v>
                </c:pt>
              </c:numCache>
            </c:numRef>
          </c:val>
          <c:smooth val="0"/>
          <c:extLst>
            <c:ext xmlns:c16="http://schemas.microsoft.com/office/drawing/2014/chart" uri="{C3380CC4-5D6E-409C-BE32-E72D297353CC}">
              <c16:uniqueId val="{00000001-1D83-40D3-A96A-9137F38F9E1B}"/>
            </c:ext>
          </c:extLst>
        </c:ser>
        <c:ser>
          <c:idx val="2"/>
          <c:order val="2"/>
          <c:tx>
            <c:strRef>
              <c:f>'31'!$E$5</c:f>
              <c:strCache>
                <c:ptCount val="1"/>
                <c:pt idx="0">
                  <c:v> Rendimiento 
(qqm/ha) </c:v>
                </c:pt>
              </c:strCache>
            </c:strRef>
          </c:tx>
          <c:marker>
            <c:symbol val="none"/>
          </c:marker>
          <c:cat>
            <c:strRef>
              <c:f>'31'!$B$6:$B$15</c:f>
              <c:strCache>
                <c:ptCount val="10"/>
                <c:pt idx="0">
                  <c:v>2010/11</c:v>
                </c:pt>
                <c:pt idx="1">
                  <c:v>2011/12</c:v>
                </c:pt>
                <c:pt idx="2">
                  <c:v>2012/13</c:v>
                </c:pt>
                <c:pt idx="3">
                  <c:v>2013/14</c:v>
                </c:pt>
                <c:pt idx="4">
                  <c:v>2014/15</c:v>
                </c:pt>
                <c:pt idx="5">
                  <c:v>2015/16</c:v>
                </c:pt>
                <c:pt idx="6">
                  <c:v>2016/17</c:v>
                </c:pt>
                <c:pt idx="7">
                  <c:v>2017/18</c:v>
                </c:pt>
                <c:pt idx="8">
                  <c:v>2018/19</c:v>
                </c:pt>
                <c:pt idx="9">
                  <c:v>2019/20</c:v>
                </c:pt>
              </c:strCache>
            </c:strRef>
          </c:cat>
          <c:val>
            <c:numRef>
              <c:f>'31'!$E$6:$E$15</c:f>
              <c:numCache>
                <c:formatCode>0.0</c:formatCode>
                <c:ptCount val="10"/>
                <c:pt idx="0">
                  <c:v>134.54430206931522</c:v>
                </c:pt>
                <c:pt idx="1">
                  <c:v>128.24145219671061</c:v>
                </c:pt>
                <c:pt idx="2">
                  <c:v>132.68423180719719</c:v>
                </c:pt>
                <c:pt idx="3">
                  <c:v>120.77897334863279</c:v>
                </c:pt>
                <c:pt idx="4">
                  <c:v>129.07244897959185</c:v>
                </c:pt>
                <c:pt idx="5">
                  <c:v>124.1721167977868</c:v>
                </c:pt>
                <c:pt idx="6">
                  <c:v>120.30351419215236</c:v>
                </c:pt>
                <c:pt idx="7">
                  <c:v>133.32555542816215</c:v>
                </c:pt>
                <c:pt idx="8">
                  <c:v>128.77174810782998</c:v>
                </c:pt>
                <c:pt idx="9">
                  <c:v>103.49198046782128</c:v>
                </c:pt>
              </c:numCache>
            </c:numRef>
          </c:val>
          <c:smooth val="0"/>
          <c:extLst>
            <c:ext xmlns:c16="http://schemas.microsoft.com/office/drawing/2014/chart" uri="{C3380CC4-5D6E-409C-BE32-E72D297353CC}">
              <c16:uniqueId val="{00000002-1D83-40D3-A96A-9137F38F9E1B}"/>
            </c:ext>
          </c:extLst>
        </c:ser>
        <c:dLbls>
          <c:showLegendKey val="0"/>
          <c:showVal val="0"/>
          <c:showCatName val="0"/>
          <c:showSerName val="0"/>
          <c:showPercent val="0"/>
          <c:showBubbleSize val="0"/>
        </c:dLbls>
        <c:marker val="1"/>
        <c:smooth val="0"/>
        <c:axId val="944332800"/>
        <c:axId val="380904000"/>
      </c:lineChart>
      <c:catAx>
        <c:axId val="943778304"/>
        <c:scaling>
          <c:orientation val="minMax"/>
        </c:scaling>
        <c:delete val="0"/>
        <c:axPos val="b"/>
        <c:numFmt formatCode="d/m/yy;@" sourceLinked="0"/>
        <c:majorTickMark val="none"/>
        <c:minorTickMark val="none"/>
        <c:tickLblPos val="nextTo"/>
        <c:spPr>
          <a:noFill/>
          <a:ln w="9525" cap="flat" cmpd="sng" algn="ctr">
            <a:solidFill>
              <a:schemeClr val="tx1">
                <a:lumMod val="15000"/>
                <a:lumOff val="85000"/>
              </a:schemeClr>
            </a:solidFill>
            <a:round/>
          </a:ln>
          <a:effectLst/>
        </c:spPr>
        <c:txPr>
          <a:bodyPr rot="-960000" vert="horz"/>
          <a:lstStyle/>
          <a:p>
            <a:pPr>
              <a:defRPr sz="900" b="0" i="0" u="none" strike="noStrike" baseline="0">
                <a:solidFill>
                  <a:srgbClr val="000000"/>
                </a:solidFill>
                <a:latin typeface="Arial"/>
                <a:ea typeface="Arial"/>
                <a:cs typeface="Arial"/>
              </a:defRPr>
            </a:pPr>
            <a:endParaRPr lang="es-CL"/>
          </a:p>
        </c:txPr>
        <c:crossAx val="380903424"/>
        <c:crosses val="autoZero"/>
        <c:auto val="1"/>
        <c:lblAlgn val="ctr"/>
        <c:lblOffset val="100"/>
        <c:tickLblSkip val="1"/>
        <c:noMultiLvlLbl val="0"/>
      </c:catAx>
      <c:valAx>
        <c:axId val="38090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900" b="0" i="0" u="none" strike="noStrike" baseline="0">
                    <a:solidFill>
                      <a:srgbClr val="000000"/>
                    </a:solidFill>
                    <a:latin typeface="Arial"/>
                    <a:ea typeface="Arial"/>
                    <a:cs typeface="Arial"/>
                  </a:defRPr>
                </a:pPr>
                <a:r>
                  <a:rPr lang="es-CL"/>
                  <a:t>Producción (miles de toneladas)</a:t>
                </a:r>
              </a:p>
            </c:rich>
          </c:tx>
          <c:layout>
            <c:manualLayout>
              <c:xMode val="edge"/>
              <c:yMode val="edge"/>
              <c:x val="5.3140914203906327E-2"/>
              <c:y val="9.2068188446141203E-2"/>
            </c:manualLayout>
          </c:layout>
          <c:overlay val="0"/>
          <c:spPr>
            <a:noFill/>
            <a:ln w="25400">
              <a:noFill/>
            </a:ln>
          </c:spPr>
        </c:title>
        <c:numFmt formatCode="#,##0" sourceLinked="0"/>
        <c:majorTickMark val="none"/>
        <c:minorTickMark val="none"/>
        <c:tickLblPos val="nextTo"/>
        <c:spPr>
          <a:ln w="9525">
            <a:noFill/>
          </a:ln>
        </c:spPr>
        <c:txPr>
          <a:bodyPr rot="0" vert="horz"/>
          <a:lstStyle/>
          <a:p>
            <a:pPr>
              <a:defRPr sz="900" b="0" i="0" u="none" strike="noStrike" baseline="0">
                <a:solidFill>
                  <a:srgbClr val="000000"/>
                </a:solidFill>
                <a:latin typeface="Arial"/>
                <a:ea typeface="Arial"/>
                <a:cs typeface="Arial"/>
              </a:defRPr>
            </a:pPr>
            <a:endParaRPr lang="es-CL"/>
          </a:p>
        </c:txPr>
        <c:crossAx val="943778304"/>
        <c:crosses val="autoZero"/>
        <c:crossBetween val="between"/>
      </c:valAx>
      <c:catAx>
        <c:axId val="944332800"/>
        <c:scaling>
          <c:orientation val="minMax"/>
        </c:scaling>
        <c:delete val="1"/>
        <c:axPos val="b"/>
        <c:numFmt formatCode="General" sourceLinked="1"/>
        <c:majorTickMark val="out"/>
        <c:minorTickMark val="none"/>
        <c:tickLblPos val="nextTo"/>
        <c:crossAx val="380904000"/>
        <c:crosses val="autoZero"/>
        <c:auto val="1"/>
        <c:lblAlgn val="ctr"/>
        <c:lblOffset val="100"/>
        <c:noMultiLvlLbl val="0"/>
      </c:catAx>
      <c:valAx>
        <c:axId val="380904000"/>
        <c:scaling>
          <c:orientation val="minMax"/>
        </c:scaling>
        <c:delete val="0"/>
        <c:axPos val="r"/>
        <c:title>
          <c:tx>
            <c:rich>
              <a:bodyPr/>
              <a:lstStyle/>
              <a:p>
                <a:pPr>
                  <a:defRPr sz="1000" b="0" i="0" u="none" strike="noStrike" baseline="0">
                    <a:solidFill>
                      <a:srgbClr val="000000"/>
                    </a:solidFill>
                    <a:latin typeface="Arial"/>
                    <a:ea typeface="Arial"/>
                    <a:cs typeface="Arial"/>
                  </a:defRPr>
                </a:pPr>
                <a:r>
                  <a:rPr lang="es-CL" sz="900" b="0" i="0" u="none" strike="noStrike" baseline="0">
                    <a:solidFill>
                      <a:srgbClr val="000000"/>
                    </a:solidFill>
                    <a:latin typeface="Arial"/>
                    <a:cs typeface="Arial"/>
                  </a:rPr>
                  <a:t>Superficie (miles de ha) y </a:t>
                </a:r>
              </a:p>
              <a:p>
                <a:pPr>
                  <a:defRPr sz="1000" b="0" i="0" u="none" strike="noStrike" baseline="0">
                    <a:solidFill>
                      <a:srgbClr val="000000"/>
                    </a:solidFill>
                    <a:latin typeface="Arial"/>
                    <a:ea typeface="Arial"/>
                    <a:cs typeface="Arial"/>
                  </a:defRPr>
                </a:pPr>
                <a:r>
                  <a:rPr lang="es-CL" sz="900" b="0" i="0" u="none" strike="noStrike" baseline="0">
                    <a:solidFill>
                      <a:srgbClr val="000000"/>
                    </a:solidFill>
                    <a:latin typeface="Arial"/>
                    <a:cs typeface="Arial"/>
                  </a:rPr>
                  <a:t>rendimiento (qqm/ha)</a:t>
                </a:r>
              </a:p>
            </c:rich>
          </c:tx>
          <c:layout>
            <c:manualLayout>
              <c:xMode val="edge"/>
              <c:yMode val="edge"/>
              <c:x val="0.88533081092136201"/>
              <c:y val="0.18049824580008306"/>
            </c:manualLayout>
          </c:layout>
          <c:overlay val="0"/>
          <c:spPr>
            <a:noFill/>
            <a:ln w="25400">
              <a:noFill/>
            </a:ln>
          </c:spPr>
        </c:title>
        <c:numFmt formatCode="#,##0" sourceLinked="0"/>
        <c:majorTickMark val="out"/>
        <c:minorTickMark val="none"/>
        <c:tickLblPos val="nextTo"/>
        <c:spPr>
          <a:ln w="9525">
            <a:noFill/>
          </a:ln>
        </c:spPr>
        <c:txPr>
          <a:bodyPr rot="0" vert="horz"/>
          <a:lstStyle/>
          <a:p>
            <a:pPr>
              <a:defRPr sz="900" b="0" i="0" u="none" strike="noStrike" baseline="0">
                <a:solidFill>
                  <a:srgbClr val="000000"/>
                </a:solidFill>
                <a:latin typeface="Arial"/>
                <a:ea typeface="Arial"/>
                <a:cs typeface="Arial"/>
              </a:defRPr>
            </a:pPr>
            <a:endParaRPr lang="es-CL"/>
          </a:p>
        </c:txPr>
        <c:crossAx val="944332800"/>
        <c:crosses val="max"/>
        <c:crossBetween val="between"/>
      </c:valAx>
      <c:spPr>
        <a:noFill/>
        <a:ln w="25400">
          <a:noFill/>
        </a:ln>
      </c:spPr>
    </c:plotArea>
    <c:legend>
      <c:legendPos val="r"/>
      <c:layout>
        <c:manualLayout>
          <c:xMode val="edge"/>
          <c:yMode val="edge"/>
          <c:x val="8.2794934724068583E-2"/>
          <c:y val="0.75760120893979166"/>
          <c:w val="0.83281947711081572"/>
          <c:h val="0.14141873679931427"/>
        </c:manualLayout>
      </c:layout>
      <c:overlay val="0"/>
      <c:spPr>
        <a:noFill/>
        <a:ln w="25400">
          <a:noFill/>
        </a:ln>
      </c:spPr>
      <c:txPr>
        <a:bodyPr/>
        <a:lstStyle/>
        <a:p>
          <a:pPr>
            <a:defRPr sz="90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effectLst/>
  </c:spPr>
  <c:txPr>
    <a:bodyPr/>
    <a:lstStyle/>
    <a:p>
      <a:pPr>
        <a:defRPr sz="1000" b="0" i="0" u="none" strike="noStrike" baseline="0">
          <a:solidFill>
            <a:srgbClr val="000000"/>
          </a:solidFill>
          <a:latin typeface="Arial"/>
          <a:ea typeface="Arial"/>
          <a:cs typeface="Arial"/>
        </a:defRPr>
      </a:pPr>
      <a:endParaRPr lang="es-CL"/>
    </a:p>
  </c:txPr>
  <c:printSettings>
    <c:headerFooter/>
    <c:pageMargins b="0.75000000000001465" l="0.70000000000000062" r="0.70000000000000062" t="0.75000000000001465" header="0.30000000000000032" footer="0.30000000000000032"/>
    <c:pageSetup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Gráfico N</a:t>
            </a:r>
            <a:r>
              <a:rPr lang="es-CL" sz="900" b="1" i="0" u="none" strike="noStrike" baseline="0">
                <a:solidFill>
                  <a:srgbClr val="000000"/>
                </a:solidFill>
                <a:latin typeface="Arial MT"/>
                <a:cs typeface="Arial"/>
              </a:rPr>
              <a:t>°</a:t>
            </a:r>
            <a:r>
              <a:rPr lang="es-CL" sz="900" b="1" i="0" u="none" strike="noStrike" baseline="0">
                <a:solidFill>
                  <a:srgbClr val="000000"/>
                </a:solidFill>
                <a:latin typeface="Arial"/>
                <a:cs typeface="Arial"/>
              </a:rPr>
              <a:t> 4. Producción, importación y disponibilidad aparente de maíz grano</a:t>
            </a:r>
          </a:p>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Período 2010 - 2019</a:t>
            </a:r>
          </a:p>
          <a:p>
            <a:pPr>
              <a:defRPr sz="1400" b="0" i="0" u="none" strike="noStrike" baseline="0">
                <a:solidFill>
                  <a:srgbClr val="000000"/>
                </a:solidFill>
                <a:latin typeface="Arial MT"/>
                <a:ea typeface="Arial MT"/>
                <a:cs typeface="Arial MT"/>
              </a:defRPr>
            </a:pPr>
            <a:endParaRPr lang="es-CL" sz="900" b="1" i="0" u="none" strike="noStrike" baseline="0">
              <a:solidFill>
                <a:srgbClr val="000000"/>
              </a:solidFill>
              <a:latin typeface="Arial"/>
              <a:cs typeface="Arial"/>
            </a:endParaRPr>
          </a:p>
        </c:rich>
      </c:tx>
      <c:layout>
        <c:manualLayout>
          <c:xMode val="edge"/>
          <c:yMode val="edge"/>
          <c:x val="0.13120211648185126"/>
          <c:y val="4.3408035534019786E-5"/>
        </c:manualLayout>
      </c:layout>
      <c:overlay val="0"/>
      <c:spPr>
        <a:noFill/>
        <a:ln w="25400">
          <a:noFill/>
        </a:ln>
      </c:spPr>
    </c:title>
    <c:autoTitleDeleted val="0"/>
    <c:plotArea>
      <c:layout>
        <c:manualLayout>
          <c:layoutTarget val="inner"/>
          <c:xMode val="edge"/>
          <c:yMode val="edge"/>
          <c:x val="0.11627906976744186"/>
          <c:y val="0.14402173913043681"/>
          <c:w val="0.81121751025991751"/>
          <c:h val="0.5838196710907424"/>
        </c:manualLayout>
      </c:layout>
      <c:barChart>
        <c:barDir val="col"/>
        <c:grouping val="stacked"/>
        <c:varyColors val="0"/>
        <c:ser>
          <c:idx val="0"/>
          <c:order val="0"/>
          <c:tx>
            <c:strRef>
              <c:f>'35'!$C$6</c:f>
              <c:strCache>
                <c:ptCount val="1"/>
                <c:pt idx="0">
                  <c:v>Producción</c:v>
                </c:pt>
              </c:strCache>
            </c:strRef>
          </c:tx>
          <c:invertIfNegative val="0"/>
          <c:cat>
            <c:numRef>
              <c:f>'35'!$B$7:$B$16</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'35'!$C$7:$C$16</c:f>
              <c:numCache>
                <c:formatCode>#,##0_);\(#,##0\)</c:formatCode>
                <c:ptCount val="10"/>
                <c:pt idx="0">
                  <c:v>1292649.96</c:v>
                </c:pt>
                <c:pt idx="1">
                  <c:v>1379698.1595000001</c:v>
                </c:pt>
                <c:pt idx="2">
                  <c:v>1413644</c:v>
                </c:pt>
                <c:pt idx="3">
                  <c:v>1411057.0441826645</c:v>
                </c:pt>
                <c:pt idx="4">
                  <c:v>1115732</c:v>
                </c:pt>
                <c:pt idx="5">
                  <c:v>1517892</c:v>
                </c:pt>
                <c:pt idx="6">
                  <c:v>1149039.1000000001</c:v>
                </c:pt>
                <c:pt idx="7">
                  <c:v>1039676</c:v>
                </c:pt>
                <c:pt idx="8">
                  <c:v>1087909.8671827174</c:v>
                </c:pt>
                <c:pt idx="9">
                  <c:v>951070</c:v>
                </c:pt>
              </c:numCache>
            </c:numRef>
          </c:val>
          <c:extLst>
            <c:ext xmlns:c16="http://schemas.microsoft.com/office/drawing/2014/chart" uri="{C3380CC4-5D6E-409C-BE32-E72D297353CC}">
              <c16:uniqueId val="{00000000-84AC-4A66-8628-B9D3FB741781}"/>
            </c:ext>
          </c:extLst>
        </c:ser>
        <c:ser>
          <c:idx val="2"/>
          <c:order val="1"/>
          <c:tx>
            <c:strRef>
              <c:f>'35'!$E$6</c:f>
              <c:strCache>
                <c:ptCount val="1"/>
                <c:pt idx="0">
                  <c:v>Importación</c:v>
                </c:pt>
              </c:strCache>
            </c:strRef>
          </c:tx>
          <c:invertIfNegative val="0"/>
          <c:cat>
            <c:numRef>
              <c:f>'35'!$B$7:$B$16</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'35'!$E$7:$E$16</c:f>
              <c:numCache>
                <c:formatCode>#,##0_);\(#,##0\)</c:formatCode>
                <c:ptCount val="10"/>
                <c:pt idx="0">
                  <c:v>596478.2009999993</c:v>
                </c:pt>
                <c:pt idx="1">
                  <c:v>666016.16</c:v>
                </c:pt>
                <c:pt idx="2">
                  <c:v>873303.59099999967</c:v>
                </c:pt>
                <c:pt idx="3">
                  <c:v>1092901.9909999999</c:v>
                </c:pt>
                <c:pt idx="4">
                  <c:v>1410364.561</c:v>
                </c:pt>
                <c:pt idx="5">
                  <c:v>1528818.3489999999</c:v>
                </c:pt>
                <c:pt idx="6">
                  <c:v>1462676.1939999999</c:v>
                </c:pt>
                <c:pt idx="7">
                  <c:v>1590526.189</c:v>
                </c:pt>
                <c:pt idx="8">
                  <c:v>1918486.1880699999</c:v>
                </c:pt>
                <c:pt idx="9">
                  <c:v>2366707.7000000002</c:v>
                </c:pt>
              </c:numCache>
            </c:numRef>
          </c:val>
          <c:extLst>
            <c:ext xmlns:c16="http://schemas.microsoft.com/office/drawing/2014/chart" uri="{C3380CC4-5D6E-409C-BE32-E72D297353CC}">
              <c16:uniqueId val="{00000001-84AC-4A66-8628-B9D3FB741781}"/>
            </c:ext>
          </c:extLst>
        </c:ser>
        <c:dLbls>
          <c:showLegendKey val="0"/>
          <c:showVal val="0"/>
          <c:showCatName val="0"/>
          <c:showSerName val="0"/>
          <c:showPercent val="0"/>
          <c:showBubbleSize val="0"/>
        </c:dLbls>
        <c:gapWidth val="150"/>
        <c:overlap val="100"/>
        <c:axId val="943902208"/>
        <c:axId val="380906304"/>
      </c:barChart>
      <c:lineChart>
        <c:grouping val="standard"/>
        <c:varyColors val="0"/>
        <c:ser>
          <c:idx val="5"/>
          <c:order val="2"/>
          <c:tx>
            <c:strRef>
              <c:f>'35'!$G$6</c:f>
              <c:strCache>
                <c:ptCount val="1"/>
                <c:pt idx="0">
                  <c:v>Disponibilidad aparente</c:v>
                </c:pt>
              </c:strCache>
            </c:strRef>
          </c:tx>
          <c:marker>
            <c:symbol val="none"/>
          </c:marker>
          <c:cat>
            <c:numRef>
              <c:f>'35'!$B$7:$B$15</c:f>
              <c:numCache>
                <c:formatCode>General</c:formatCode>
                <c:ptCount val="9"/>
                <c:pt idx="0">
                  <c:v>2010</c:v>
                </c:pt>
                <c:pt idx="1">
                  <c:v>2011</c:v>
                </c:pt>
                <c:pt idx="2">
                  <c:v>2012</c:v>
                </c:pt>
                <c:pt idx="3">
                  <c:v>2013</c:v>
                </c:pt>
                <c:pt idx="4">
                  <c:v>2014</c:v>
                </c:pt>
                <c:pt idx="5">
                  <c:v>2015</c:v>
                </c:pt>
                <c:pt idx="6">
                  <c:v>2016</c:v>
                </c:pt>
                <c:pt idx="7">
                  <c:v>2017</c:v>
                </c:pt>
                <c:pt idx="8">
                  <c:v>2018</c:v>
                </c:pt>
              </c:numCache>
            </c:numRef>
          </c:cat>
          <c:val>
            <c:numRef>
              <c:f>'35'!$G$7:$G$16</c:f>
              <c:numCache>
                <c:formatCode>#,##0_);\(#,##0\)</c:formatCode>
                <c:ptCount val="10"/>
                <c:pt idx="0">
                  <c:v>1889128.1609999994</c:v>
                </c:pt>
                <c:pt idx="1">
                  <c:v>2045714.3195000002</c:v>
                </c:pt>
                <c:pt idx="2">
                  <c:v>2286947.5909999995</c:v>
                </c:pt>
                <c:pt idx="3">
                  <c:v>2503959.0351826642</c:v>
                </c:pt>
                <c:pt idx="4">
                  <c:v>2526096.5609999998</c:v>
                </c:pt>
                <c:pt idx="5">
                  <c:v>3046710.3489999999</c:v>
                </c:pt>
                <c:pt idx="6">
                  <c:v>2611715.2939999998</c:v>
                </c:pt>
                <c:pt idx="7">
                  <c:v>2630202.1890000002</c:v>
                </c:pt>
                <c:pt idx="8">
                  <c:v>3006396.0552527173</c:v>
                </c:pt>
                <c:pt idx="9" formatCode="#,##0_);\(#,##0\)">
                  <c:v>3317777.7</c:v>
                </c:pt>
              </c:numCache>
            </c:numRef>
          </c:val>
          <c:smooth val="0"/>
          <c:extLst>
            <c:ext xmlns:c16="http://schemas.microsoft.com/office/drawing/2014/chart" uri="{C3380CC4-5D6E-409C-BE32-E72D297353CC}">
              <c16:uniqueId val="{00000002-84AC-4A66-8628-B9D3FB741781}"/>
            </c:ext>
          </c:extLst>
        </c:ser>
        <c:dLbls>
          <c:showLegendKey val="0"/>
          <c:showVal val="0"/>
          <c:showCatName val="0"/>
          <c:showSerName val="0"/>
          <c:showPercent val="0"/>
          <c:showBubbleSize val="0"/>
        </c:dLbls>
        <c:marker val="1"/>
        <c:smooth val="0"/>
        <c:axId val="943902208"/>
        <c:axId val="380906304"/>
      </c:lineChart>
      <c:catAx>
        <c:axId val="943902208"/>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CL"/>
          </a:p>
        </c:txPr>
        <c:crossAx val="380906304"/>
        <c:crosses val="autoZero"/>
        <c:auto val="1"/>
        <c:lblAlgn val="ctr"/>
        <c:lblOffset val="100"/>
        <c:tickLblSkip val="1"/>
        <c:tickMarkSkip val="1"/>
        <c:noMultiLvlLbl val="0"/>
      </c:catAx>
      <c:valAx>
        <c:axId val="380906304"/>
        <c:scaling>
          <c:orientation val="minMax"/>
          <c:min val="0"/>
        </c:scaling>
        <c:delete val="0"/>
        <c:axPos val="l"/>
        <c:majorGridlines>
          <c:spPr>
            <a:ln w="3175">
              <a:solidFill>
                <a:srgbClr val="000000"/>
              </a:solidFill>
              <a:prstDash val="solid"/>
            </a:ln>
          </c:spPr>
        </c:majorGridlines>
        <c:title>
          <c:tx>
            <c:rich>
              <a:bodyPr/>
              <a:lstStyle/>
              <a:p>
                <a:pPr>
                  <a:defRPr sz="900" b="0" i="0" u="none" strike="noStrike" baseline="0">
                    <a:solidFill>
                      <a:srgbClr val="000000"/>
                    </a:solidFill>
                    <a:latin typeface="Arial"/>
                    <a:ea typeface="Arial"/>
                    <a:cs typeface="Arial"/>
                  </a:defRPr>
                </a:pPr>
                <a:r>
                  <a:rPr lang="es-CL"/>
                  <a:t>Millones de toneladas</a:t>
                </a:r>
              </a:p>
            </c:rich>
          </c:tx>
          <c:layout>
            <c:manualLayout>
              <c:xMode val="edge"/>
              <c:yMode val="edge"/>
              <c:x val="2.2501684897043375E-2"/>
              <c:y val="0.27742950400430716"/>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CL"/>
          </a:p>
        </c:txPr>
        <c:crossAx val="943902208"/>
        <c:crosses val="autoZero"/>
        <c:crossBetween val="between"/>
        <c:dispUnits>
          <c:builtInUnit val="millions"/>
        </c:dispUnits>
      </c:valAx>
      <c:spPr>
        <a:noFill/>
        <a:ln w="25400">
          <a:noFill/>
        </a:ln>
      </c:spPr>
    </c:plotArea>
    <c:legend>
      <c:legendPos val="b"/>
      <c:layout>
        <c:manualLayout>
          <c:xMode val="edge"/>
          <c:yMode val="edge"/>
          <c:x val="3.3537530296751182E-2"/>
          <c:y val="0.80771855441146778"/>
          <c:w val="0.91923578930624106"/>
          <c:h val="6.4104583080961008E-2"/>
        </c:manualLayout>
      </c:layout>
      <c:overlay val="0"/>
      <c:txPr>
        <a:bodyPr/>
        <a:lstStyle/>
        <a:p>
          <a:pPr>
            <a:defRPr sz="900" b="0" i="0" u="none" strike="noStrike" baseline="0">
              <a:solidFill>
                <a:srgbClr val="000000"/>
              </a:solidFill>
              <a:latin typeface="Arial"/>
              <a:ea typeface="Arial"/>
              <a:cs typeface="Arial"/>
            </a:defRPr>
          </a:pPr>
          <a:endParaRPr lang="es-CL"/>
        </a:p>
      </c:txPr>
    </c:legend>
    <c:plotVisOnly val="0"/>
    <c:dispBlanksAs val="gap"/>
    <c:showDLblsOverMax val="0"/>
  </c:chart>
  <c:spPr>
    <a:solidFill>
      <a:srgbClr val="FFFFFF"/>
    </a:solidFill>
  </c:spPr>
  <c:txPr>
    <a:bodyPr/>
    <a:lstStyle/>
    <a:p>
      <a:pPr>
        <a:defRPr sz="1400" b="0" i="0" u="none" strike="noStrike" baseline="0">
          <a:solidFill>
            <a:srgbClr val="000000"/>
          </a:solidFill>
          <a:latin typeface="Arial MT"/>
          <a:ea typeface="Arial MT"/>
          <a:cs typeface="Arial MT"/>
        </a:defRPr>
      </a:pPr>
      <a:endParaRPr lang="es-CL"/>
    </a:p>
  </c:txPr>
  <c:printSettings>
    <c:headerFooter alignWithMargins="0"/>
    <c:pageMargins b="1" l="0.75000000000000688" r="0.75000000000000688" t="1" header="0.51180555555555562" footer="0.51180555555555562"/>
    <c:pageSetup firstPageNumber="0"/>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MT"/>
                <a:ea typeface="Arial MT"/>
                <a:cs typeface="Arial MT"/>
              </a:defRPr>
            </a:pPr>
            <a:r>
              <a:rPr lang="es-CL" sz="1000" b="1" i="0" u="none" strike="noStrike" baseline="0">
                <a:solidFill>
                  <a:srgbClr val="000000"/>
                </a:solidFill>
                <a:latin typeface="Arial"/>
                <a:cs typeface="Arial"/>
              </a:rPr>
              <a:t>Gráfico N</a:t>
            </a:r>
            <a:r>
              <a:rPr lang="es-CL" sz="1000" b="1" i="0" u="none" strike="noStrike" baseline="0">
                <a:solidFill>
                  <a:srgbClr val="000000"/>
                </a:solidFill>
                <a:latin typeface="Arial MT"/>
                <a:cs typeface="Arial"/>
              </a:rPr>
              <a:t>°</a:t>
            </a:r>
            <a:r>
              <a:rPr lang="es-CL" sz="1000" b="1" i="0" u="none" strike="noStrike" baseline="0">
                <a:solidFill>
                  <a:srgbClr val="000000"/>
                </a:solidFill>
                <a:latin typeface="Arial"/>
                <a:cs typeface="Arial"/>
              </a:rPr>
              <a:t> 5. Chile. Evolución mensual de las importaciones de maíz grano</a:t>
            </a:r>
          </a:p>
          <a:p>
            <a:pPr>
              <a:defRPr sz="1400" b="0" i="0" u="none" strike="noStrike" baseline="0">
                <a:solidFill>
                  <a:srgbClr val="000000"/>
                </a:solidFill>
                <a:latin typeface="Arial MT"/>
                <a:ea typeface="Arial MT"/>
                <a:cs typeface="Arial MT"/>
              </a:defRPr>
            </a:pPr>
            <a:r>
              <a:rPr lang="es-CL" sz="1000" b="1" i="0" u="none" strike="noStrike" baseline="0">
                <a:solidFill>
                  <a:srgbClr val="000000"/>
                </a:solidFill>
                <a:latin typeface="Arial"/>
                <a:cs typeface="Arial"/>
              </a:rPr>
              <a:t>Período  2016 - 2020</a:t>
            </a:r>
          </a:p>
          <a:p>
            <a:pPr>
              <a:defRPr sz="1400" b="0" i="0" u="none" strike="noStrike" baseline="0">
                <a:solidFill>
                  <a:srgbClr val="000000"/>
                </a:solidFill>
                <a:latin typeface="Arial MT"/>
                <a:ea typeface="Arial MT"/>
                <a:cs typeface="Arial MT"/>
              </a:defRPr>
            </a:pPr>
            <a:endParaRPr lang="es-CL" sz="1000" b="1" i="0" u="none" strike="noStrike" baseline="0">
              <a:solidFill>
                <a:srgbClr val="000000"/>
              </a:solidFill>
              <a:latin typeface="Arial"/>
              <a:cs typeface="Arial"/>
            </a:endParaRPr>
          </a:p>
        </c:rich>
      </c:tx>
      <c:layout>
        <c:manualLayout>
          <c:xMode val="edge"/>
          <c:yMode val="edge"/>
          <c:x val="0.17093030037911927"/>
          <c:y val="2.4088767750185074E-2"/>
        </c:manualLayout>
      </c:layout>
      <c:overlay val="0"/>
      <c:spPr>
        <a:noFill/>
        <a:ln w="25400">
          <a:noFill/>
        </a:ln>
      </c:spPr>
    </c:title>
    <c:autoTitleDeleted val="0"/>
    <c:plotArea>
      <c:layout>
        <c:manualLayout>
          <c:layoutTarget val="inner"/>
          <c:xMode val="edge"/>
          <c:yMode val="edge"/>
          <c:x val="0.15234293549473241"/>
          <c:y val="0.14402176121173707"/>
          <c:w val="0.81121751025991751"/>
          <c:h val="0.59279845936417708"/>
        </c:manualLayout>
      </c:layout>
      <c:barChart>
        <c:barDir val="col"/>
        <c:grouping val="clustered"/>
        <c:varyColors val="0"/>
        <c:ser>
          <c:idx val="1"/>
          <c:order val="0"/>
          <c:tx>
            <c:strRef>
              <c:f>'36'!$C$6</c:f>
              <c:strCache>
                <c:ptCount val="1"/>
                <c:pt idx="0">
                  <c:v>2016</c:v>
                </c:pt>
              </c:strCache>
            </c:strRef>
          </c:tx>
          <c:spPr>
            <a:pattFill prst="ltUpDiag">
              <a:fgClr>
                <a:srgbClr val="C00000"/>
              </a:fgClr>
              <a:bgClr>
                <a:schemeClr val="bg1"/>
              </a:bgClr>
            </a:pattFill>
            <a:ln>
              <a:solidFill>
                <a:srgbClr val="C00000"/>
              </a:solidFill>
            </a:ln>
          </c:spPr>
          <c:invertIfNegative val="0"/>
          <c:cat>
            <c:strRef>
              <c:f>'36'!$B$7:$B$18</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'36'!$C$7:$C$18</c:f>
              <c:numCache>
                <c:formatCode>#,##0</c:formatCode>
                <c:ptCount val="12"/>
                <c:pt idx="0">
                  <c:v>71063.398000000001</c:v>
                </c:pt>
                <c:pt idx="1">
                  <c:v>147048.473</c:v>
                </c:pt>
                <c:pt idx="2">
                  <c:v>86832.453999999998</c:v>
                </c:pt>
                <c:pt idx="3">
                  <c:v>12275.09</c:v>
                </c:pt>
                <c:pt idx="4">
                  <c:v>45601.582999999999</c:v>
                </c:pt>
                <c:pt idx="5">
                  <c:v>149229.326</c:v>
                </c:pt>
                <c:pt idx="6">
                  <c:v>106233.986</c:v>
                </c:pt>
                <c:pt idx="7">
                  <c:v>272112.70600000001</c:v>
                </c:pt>
                <c:pt idx="8">
                  <c:v>112910.19100000001</c:v>
                </c:pt>
                <c:pt idx="9">
                  <c:v>199786.717</c:v>
                </c:pt>
                <c:pt idx="10">
                  <c:v>105208.44500000001</c:v>
                </c:pt>
                <c:pt idx="11">
                  <c:v>154373.82500000001</c:v>
                </c:pt>
              </c:numCache>
            </c:numRef>
          </c:val>
          <c:extLst>
            <c:ext xmlns:c16="http://schemas.microsoft.com/office/drawing/2014/chart" uri="{C3380CC4-5D6E-409C-BE32-E72D297353CC}">
              <c16:uniqueId val="{00000000-FB1B-4964-BD3E-576F1C886E72}"/>
            </c:ext>
          </c:extLst>
        </c:ser>
        <c:ser>
          <c:idx val="2"/>
          <c:order val="1"/>
          <c:tx>
            <c:strRef>
              <c:f>'36'!$D$6</c:f>
              <c:strCache>
                <c:ptCount val="1"/>
                <c:pt idx="0">
                  <c:v>2017</c:v>
                </c:pt>
              </c:strCache>
            </c:strRef>
          </c:tx>
          <c:invertIfNegative val="0"/>
          <c:cat>
            <c:strRef>
              <c:f>'36'!$B$7:$B$18</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'36'!$D$7:$D$18</c:f>
              <c:numCache>
                <c:formatCode>#,##0</c:formatCode>
                <c:ptCount val="12"/>
                <c:pt idx="0">
                  <c:v>123573.572</c:v>
                </c:pt>
                <c:pt idx="1">
                  <c:v>122237.484</c:v>
                </c:pt>
                <c:pt idx="2">
                  <c:v>35503.595999999998</c:v>
                </c:pt>
                <c:pt idx="3">
                  <c:v>7254.9740000000002</c:v>
                </c:pt>
                <c:pt idx="4">
                  <c:v>31633.142</c:v>
                </c:pt>
                <c:pt idx="5">
                  <c:v>50358.28</c:v>
                </c:pt>
                <c:pt idx="6">
                  <c:v>188221.28</c:v>
                </c:pt>
                <c:pt idx="7">
                  <c:v>241462.57</c:v>
                </c:pt>
                <c:pt idx="8">
                  <c:v>223707.29500000001</c:v>
                </c:pt>
                <c:pt idx="9">
                  <c:v>180514.016</c:v>
                </c:pt>
                <c:pt idx="10">
                  <c:v>233675.29699999999</c:v>
                </c:pt>
                <c:pt idx="11">
                  <c:v>152384.68299999999</c:v>
                </c:pt>
              </c:numCache>
            </c:numRef>
          </c:val>
          <c:extLst>
            <c:ext xmlns:c16="http://schemas.microsoft.com/office/drawing/2014/chart" uri="{C3380CC4-5D6E-409C-BE32-E72D297353CC}">
              <c16:uniqueId val="{00000001-FB1B-4964-BD3E-576F1C886E72}"/>
            </c:ext>
          </c:extLst>
        </c:ser>
        <c:ser>
          <c:idx val="3"/>
          <c:order val="2"/>
          <c:tx>
            <c:strRef>
              <c:f>'36'!$E$6</c:f>
              <c:strCache>
                <c:ptCount val="1"/>
                <c:pt idx="0">
                  <c:v>2018</c:v>
                </c:pt>
              </c:strCache>
            </c:strRef>
          </c:tx>
          <c:invertIfNegative val="0"/>
          <c:cat>
            <c:strRef>
              <c:f>'36'!$B$7:$B$18</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'36'!$E$7:$E$18</c:f>
              <c:numCache>
                <c:formatCode>#,##0</c:formatCode>
                <c:ptCount val="12"/>
                <c:pt idx="0">
                  <c:v>178988.753</c:v>
                </c:pt>
                <c:pt idx="1">
                  <c:v>116325.951</c:v>
                </c:pt>
                <c:pt idx="2">
                  <c:v>157653.57500000001</c:v>
                </c:pt>
                <c:pt idx="3">
                  <c:v>44290.14</c:v>
                </c:pt>
                <c:pt idx="4">
                  <c:v>73076.376999999993</c:v>
                </c:pt>
                <c:pt idx="5">
                  <c:v>170531.42981</c:v>
                </c:pt>
                <c:pt idx="6">
                  <c:v>252816.71930000003</c:v>
                </c:pt>
                <c:pt idx="7">
                  <c:v>176338.86595999997</c:v>
                </c:pt>
                <c:pt idx="8">
                  <c:v>152839.46731000001</c:v>
                </c:pt>
                <c:pt idx="9">
                  <c:v>301372.16352</c:v>
                </c:pt>
                <c:pt idx="10">
                  <c:v>80243.48517</c:v>
                </c:pt>
                <c:pt idx="11">
                  <c:v>214009.261</c:v>
                </c:pt>
              </c:numCache>
            </c:numRef>
          </c:val>
          <c:extLst>
            <c:ext xmlns:c16="http://schemas.microsoft.com/office/drawing/2014/chart" uri="{C3380CC4-5D6E-409C-BE32-E72D297353CC}">
              <c16:uniqueId val="{00000002-FB1B-4964-BD3E-576F1C886E72}"/>
            </c:ext>
          </c:extLst>
        </c:ser>
        <c:ser>
          <c:idx val="0"/>
          <c:order val="3"/>
          <c:tx>
            <c:strRef>
              <c:f>'36'!$F$6</c:f>
              <c:strCache>
                <c:ptCount val="1"/>
                <c:pt idx="0">
                  <c:v>2019</c:v>
                </c:pt>
              </c:strCache>
            </c:strRef>
          </c:tx>
          <c:spPr>
            <a:pattFill prst="pct60">
              <a:fgClr>
                <a:srgbClr val="0070C0"/>
              </a:fgClr>
              <a:bgClr>
                <a:schemeClr val="bg1"/>
              </a:bgClr>
            </a:pattFill>
            <a:ln>
              <a:solidFill>
                <a:srgbClr val="0070C0"/>
              </a:solidFill>
            </a:ln>
          </c:spPr>
          <c:invertIfNegative val="0"/>
          <c:cat>
            <c:strRef>
              <c:f>'36'!$B$7:$B$18</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'36'!$F$7:$F$18</c:f>
              <c:numCache>
                <c:formatCode>#,##0</c:formatCode>
                <c:ptCount val="12"/>
                <c:pt idx="0">
                  <c:v>210065</c:v>
                </c:pt>
                <c:pt idx="1">
                  <c:v>298256.8</c:v>
                </c:pt>
                <c:pt idx="2">
                  <c:v>120993</c:v>
                </c:pt>
                <c:pt idx="3">
                  <c:v>35949</c:v>
                </c:pt>
                <c:pt idx="4">
                  <c:v>156074</c:v>
                </c:pt>
                <c:pt idx="5">
                  <c:v>132890.9</c:v>
                </c:pt>
                <c:pt idx="6">
                  <c:v>260760</c:v>
                </c:pt>
                <c:pt idx="7">
                  <c:v>211372</c:v>
                </c:pt>
                <c:pt idx="8">
                  <c:v>225844</c:v>
                </c:pt>
                <c:pt idx="9">
                  <c:v>231780</c:v>
                </c:pt>
                <c:pt idx="10">
                  <c:v>214971</c:v>
                </c:pt>
                <c:pt idx="11">
                  <c:v>267752</c:v>
                </c:pt>
              </c:numCache>
            </c:numRef>
          </c:val>
          <c:extLst>
            <c:ext xmlns:c16="http://schemas.microsoft.com/office/drawing/2014/chart" uri="{C3380CC4-5D6E-409C-BE32-E72D297353CC}">
              <c16:uniqueId val="{00000003-FB1B-4964-BD3E-576F1C886E72}"/>
            </c:ext>
          </c:extLst>
        </c:ser>
        <c:ser>
          <c:idx val="4"/>
          <c:order val="4"/>
          <c:tx>
            <c:strRef>
              <c:f>'36'!$G$6</c:f>
              <c:strCache>
                <c:ptCount val="1"/>
                <c:pt idx="0">
                  <c:v>2020</c:v>
                </c:pt>
              </c:strCache>
            </c:strRef>
          </c:tx>
          <c:invertIfNegative val="0"/>
          <c:val>
            <c:numRef>
              <c:f>'36'!$G$7:$G$18</c:f>
              <c:numCache>
                <c:formatCode>#,##0</c:formatCode>
                <c:ptCount val="12"/>
                <c:pt idx="0">
                  <c:v>189863.11424</c:v>
                </c:pt>
                <c:pt idx="1">
                  <c:v>210122.08674999996</c:v>
                </c:pt>
                <c:pt idx="2">
                  <c:v>236367.36278</c:v>
                </c:pt>
                <c:pt idx="3">
                  <c:v>163687.78844</c:v>
                </c:pt>
                <c:pt idx="4">
                  <c:v>154544.45334000001</c:v>
                </c:pt>
                <c:pt idx="5">
                  <c:v>176351.1024</c:v>
                </c:pt>
                <c:pt idx="6">
                  <c:v>314078</c:v>
                </c:pt>
                <c:pt idx="7">
                  <c:v>320739.91644</c:v>
                </c:pt>
                <c:pt idx="8">
                  <c:v>269826.26050999999</c:v>
                </c:pt>
                <c:pt idx="9">
                  <c:v>349715.25824</c:v>
                </c:pt>
              </c:numCache>
            </c:numRef>
          </c:val>
          <c:extLst>
            <c:ext xmlns:c16="http://schemas.microsoft.com/office/drawing/2014/chart" uri="{C3380CC4-5D6E-409C-BE32-E72D297353CC}">
              <c16:uniqueId val="{00000004-FB1B-4964-BD3E-576F1C886E72}"/>
            </c:ext>
          </c:extLst>
        </c:ser>
        <c:dLbls>
          <c:showLegendKey val="0"/>
          <c:showVal val="0"/>
          <c:showCatName val="0"/>
          <c:showSerName val="0"/>
          <c:showPercent val="0"/>
          <c:showBubbleSize val="0"/>
        </c:dLbls>
        <c:gapWidth val="150"/>
        <c:axId val="384009728"/>
        <c:axId val="380908608"/>
      </c:barChart>
      <c:catAx>
        <c:axId val="384009728"/>
        <c:scaling>
          <c:orientation val="minMax"/>
        </c:scaling>
        <c:delete val="0"/>
        <c:axPos val="b"/>
        <c:numFmt formatCode="General" sourceLinked="1"/>
        <c:majorTickMark val="out"/>
        <c:minorTickMark val="none"/>
        <c:tickLblPos val="low"/>
        <c:spPr>
          <a:ln w="3175">
            <a:solidFill>
              <a:srgbClr val="000000"/>
            </a:solidFill>
            <a:prstDash val="solid"/>
          </a:ln>
        </c:spPr>
        <c:txPr>
          <a:bodyPr rot="-900000" vert="horz"/>
          <a:lstStyle/>
          <a:p>
            <a:pPr>
              <a:defRPr sz="900" b="0" i="0" u="none" strike="noStrike" baseline="0">
                <a:solidFill>
                  <a:srgbClr val="000000"/>
                </a:solidFill>
                <a:latin typeface="Arial"/>
                <a:ea typeface="Arial"/>
                <a:cs typeface="Arial"/>
              </a:defRPr>
            </a:pPr>
            <a:endParaRPr lang="es-CL"/>
          </a:p>
        </c:txPr>
        <c:crossAx val="380908608"/>
        <c:crosses val="autoZero"/>
        <c:auto val="1"/>
        <c:lblAlgn val="ctr"/>
        <c:lblOffset val="100"/>
        <c:tickLblSkip val="1"/>
        <c:tickMarkSkip val="1"/>
        <c:noMultiLvlLbl val="0"/>
      </c:catAx>
      <c:valAx>
        <c:axId val="380908608"/>
        <c:scaling>
          <c:orientation val="minMax"/>
        </c:scaling>
        <c:delete val="0"/>
        <c:axPos val="l"/>
        <c:majorGridlines>
          <c:spPr>
            <a:ln w="3175">
              <a:solidFill>
                <a:srgbClr val="000000"/>
              </a:solidFill>
              <a:prstDash val="solid"/>
            </a:ln>
          </c:spPr>
        </c:majorGridlines>
        <c:title>
          <c:tx>
            <c:rich>
              <a:bodyPr/>
              <a:lstStyle/>
              <a:p>
                <a:pPr>
                  <a:defRPr sz="900" b="0" i="0" u="none" strike="noStrike" baseline="0">
                    <a:solidFill>
                      <a:srgbClr val="000000"/>
                    </a:solidFill>
                    <a:latin typeface="Arial"/>
                    <a:ea typeface="Arial"/>
                    <a:cs typeface="Arial"/>
                  </a:defRPr>
                </a:pPr>
                <a:r>
                  <a:rPr lang="es-CL"/>
                  <a:t>Toneladas</a:t>
                </a:r>
              </a:p>
            </c:rich>
          </c:tx>
          <c:layout>
            <c:manualLayout>
              <c:xMode val="edge"/>
              <c:yMode val="edge"/>
              <c:x val="2.698809045265738E-2"/>
              <c:y val="0.34942560064607309"/>
            </c:manualLayout>
          </c:layout>
          <c:overlay val="0"/>
          <c:spPr>
            <a:noFill/>
            <a:ln w="25400">
              <a:noFill/>
            </a:ln>
          </c:spPr>
        </c:title>
        <c:numFmt formatCode="#,##0" sourceLinked="0"/>
        <c:majorTickMark val="out"/>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CL"/>
          </a:p>
        </c:txPr>
        <c:crossAx val="384009728"/>
        <c:crosses val="autoZero"/>
        <c:crossBetween val="between"/>
      </c:valAx>
      <c:spPr>
        <a:noFill/>
        <a:ln w="25400">
          <a:noFill/>
        </a:ln>
      </c:spPr>
    </c:plotArea>
    <c:legend>
      <c:legendPos val="r"/>
      <c:layout>
        <c:manualLayout>
          <c:xMode val="edge"/>
          <c:yMode val="edge"/>
          <c:x val="0.18479771109692369"/>
          <c:y val="0.8557971599703883"/>
          <c:w val="0.68750372419663752"/>
          <c:h val="8.8647284474056121E-2"/>
        </c:manualLayout>
      </c:layout>
      <c:overlay val="0"/>
      <c:spPr>
        <a:solidFill>
          <a:srgbClr val="FFFFFF"/>
        </a:solidFill>
        <a:ln w="25400">
          <a:noFill/>
        </a:ln>
      </c:spPr>
      <c:txPr>
        <a:bodyPr/>
        <a:lstStyle/>
        <a:p>
          <a:pPr>
            <a:defRPr sz="900" b="0" i="0" u="none" strike="noStrike" baseline="0">
              <a:solidFill>
                <a:srgbClr val="000000"/>
              </a:solidFill>
              <a:latin typeface="Arial"/>
              <a:ea typeface="Arial"/>
              <a:cs typeface="Arial"/>
            </a:defRPr>
          </a:pPr>
          <a:endParaRPr lang="es-CL"/>
        </a:p>
      </c:txPr>
    </c:legend>
    <c:plotVisOnly val="0"/>
    <c:dispBlanksAs val="gap"/>
    <c:showDLblsOverMax val="0"/>
  </c:chart>
  <c:spPr>
    <a:solidFill>
      <a:srgbClr val="FFFFFF"/>
    </a:solidFill>
  </c:spPr>
  <c:txPr>
    <a:bodyPr/>
    <a:lstStyle/>
    <a:p>
      <a:pPr>
        <a:defRPr sz="1400" b="0" i="0" u="none" strike="noStrike" baseline="0">
          <a:solidFill>
            <a:srgbClr val="000000"/>
          </a:solidFill>
          <a:latin typeface="Arial MT"/>
          <a:ea typeface="Arial MT"/>
          <a:cs typeface="Arial MT"/>
        </a:defRPr>
      </a:pPr>
      <a:endParaRPr lang="es-CL"/>
    </a:p>
  </c:txPr>
  <c:printSettings>
    <c:headerFooter alignWithMargins="0"/>
    <c:pageMargins b="1" l="0.75000000000000666" r="0.75000000000000666" t="1" header="0.51180555555555562" footer="0.51180555555555562"/>
    <c:pageSetup firstPageNumber="0"/>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Gráfico N° 6. Chile. Participación por país de origen en las </a:t>
            </a:r>
          </a:p>
          <a:p>
            <a:pPr>
              <a:defRPr sz="10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importaciones de maíz grano 2020   (%)</a:t>
            </a:r>
          </a:p>
        </c:rich>
      </c:tx>
      <c:layout>
        <c:manualLayout>
          <c:xMode val="edge"/>
          <c:yMode val="edge"/>
          <c:x val="0.27147234146752064"/>
          <c:y val="6.059709203016287E-2"/>
        </c:manualLayout>
      </c:layout>
      <c:overlay val="1"/>
    </c:title>
    <c:autoTitleDeleted val="0"/>
    <c:view3D>
      <c:rotX val="75"/>
      <c:rotY val="0"/>
      <c:rAngAx val="0"/>
      <c:perspective val="0"/>
    </c:view3D>
    <c:floor>
      <c:thickness val="0"/>
    </c:floor>
    <c:sideWall>
      <c:thickness val="0"/>
    </c:sideWall>
    <c:backWall>
      <c:thickness val="0"/>
    </c:backWall>
    <c:plotArea>
      <c:layout>
        <c:manualLayout>
          <c:layoutTarget val="inner"/>
          <c:xMode val="edge"/>
          <c:yMode val="edge"/>
          <c:x val="0"/>
          <c:y val="0.18632037661958917"/>
          <c:w val="1"/>
          <c:h val="0.79000724909386322"/>
        </c:manualLayout>
      </c:layout>
      <c:pie3DChart>
        <c:varyColors val="1"/>
        <c:ser>
          <c:idx val="0"/>
          <c:order val="0"/>
          <c:explosion val="16"/>
          <c:dPt>
            <c:idx val="0"/>
            <c:bubble3D val="0"/>
            <c:spPr>
              <a:solidFill>
                <a:srgbClr val="FF9933"/>
              </a:solidFill>
            </c:spPr>
            <c:extLst>
              <c:ext xmlns:c16="http://schemas.microsoft.com/office/drawing/2014/chart" uri="{C3380CC4-5D6E-409C-BE32-E72D297353CC}">
                <c16:uniqueId val="{00000000-0177-4097-AAC3-FB3FD7B92062}"/>
              </c:ext>
            </c:extLst>
          </c:dPt>
          <c:dPt>
            <c:idx val="1"/>
            <c:bubble3D val="0"/>
            <c:spPr>
              <a:solidFill>
                <a:srgbClr val="0070C0"/>
              </a:solidFill>
            </c:spPr>
            <c:extLst>
              <c:ext xmlns:c16="http://schemas.microsoft.com/office/drawing/2014/chart" uri="{C3380CC4-5D6E-409C-BE32-E72D297353CC}">
                <c16:uniqueId val="{00000001-0177-4097-AAC3-FB3FD7B92062}"/>
              </c:ext>
            </c:extLst>
          </c:dPt>
          <c:dPt>
            <c:idx val="2"/>
            <c:bubble3D val="0"/>
            <c:spPr>
              <a:solidFill>
                <a:srgbClr val="199791"/>
              </a:solidFill>
            </c:spPr>
            <c:extLst>
              <c:ext xmlns:c16="http://schemas.microsoft.com/office/drawing/2014/chart" uri="{C3380CC4-5D6E-409C-BE32-E72D297353CC}">
                <c16:uniqueId val="{00000002-0177-4097-AAC3-FB3FD7B92062}"/>
              </c:ext>
            </c:extLst>
          </c:dPt>
          <c:dPt>
            <c:idx val="3"/>
            <c:bubble3D val="0"/>
            <c:extLst>
              <c:ext xmlns:c16="http://schemas.microsoft.com/office/drawing/2014/chart" uri="{C3380CC4-5D6E-409C-BE32-E72D297353CC}">
                <c16:uniqueId val="{00000003-0177-4097-AAC3-FB3FD7B92062}"/>
              </c:ext>
            </c:extLst>
          </c:dPt>
          <c:dLbls>
            <c:dLbl>
              <c:idx val="0"/>
              <c:layout>
                <c:manualLayout>
                  <c:x val="8.8176352705410896E-2"/>
                  <c:y val="-2.962962962962963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177-4097-AAC3-FB3FD7B92062}"/>
                </c:ext>
              </c:extLst>
            </c:dLbl>
            <c:dLbl>
              <c:idx val="1"/>
              <c:layout>
                <c:manualLayout>
                  <c:x val="-7.8056682818079912E-2"/>
                  <c:y val="0.1174449860434112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77-4097-AAC3-FB3FD7B92062}"/>
                </c:ext>
              </c:extLst>
            </c:dLbl>
            <c:dLbl>
              <c:idx val="2"/>
              <c:delete val="1"/>
              <c:extLst>
                <c:ext xmlns:c15="http://schemas.microsoft.com/office/drawing/2012/chart" uri="{CE6537A1-D6FC-4f65-9D91-7224C49458BB}"/>
                <c:ext xmlns:c16="http://schemas.microsoft.com/office/drawing/2014/chart" uri="{C3380CC4-5D6E-409C-BE32-E72D297353CC}">
                  <c16:uniqueId val="{00000002-0177-4097-AAC3-FB3FD7B92062}"/>
                </c:ext>
              </c:extLst>
            </c:dLbl>
            <c:dLbl>
              <c:idx val="3"/>
              <c:delete val="1"/>
              <c:extLst>
                <c:ext xmlns:c15="http://schemas.microsoft.com/office/drawing/2012/chart" uri="{CE6537A1-D6FC-4f65-9D91-7224C49458BB}"/>
                <c:ext xmlns:c16="http://schemas.microsoft.com/office/drawing/2014/chart" uri="{C3380CC4-5D6E-409C-BE32-E72D297353CC}">
                  <c16:uniqueId val="{00000003-0177-4097-AAC3-FB3FD7B92062}"/>
                </c:ext>
              </c:extLst>
            </c:dLbl>
            <c:spPr>
              <a:solidFill>
                <a:sysClr val="window" lastClr="FFFFFF"/>
              </a:solidFill>
              <a:ln>
                <a:noFill/>
              </a:ln>
              <a:effectLst/>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s-CL"/>
              </a:p>
            </c:tx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'37'!$M$10:$P$10</c:f>
              <c:strCache>
                <c:ptCount val="4"/>
                <c:pt idx="0">
                  <c:v>Argentina</c:v>
                </c:pt>
                <c:pt idx="1">
                  <c:v>Estados Unidos</c:v>
                </c:pt>
                <c:pt idx="2">
                  <c:v>Paraguay</c:v>
                </c:pt>
                <c:pt idx="3">
                  <c:v>Otros</c:v>
                </c:pt>
              </c:strCache>
            </c:strRef>
          </c:cat>
          <c:val>
            <c:numRef>
              <c:f>'37'!$M$11:$P$11</c:f>
              <c:numCache>
                <c:formatCode>0.0%</c:formatCode>
                <c:ptCount val="4"/>
                <c:pt idx="0">
                  <c:v>0.92956211666406008</c:v>
                </c:pt>
                <c:pt idx="1">
                  <c:v>6.9940513326741852E-2</c:v>
                </c:pt>
                <c:pt idx="2">
                  <c:v>0</c:v>
                </c:pt>
                <c:pt idx="3">
                  <c:v>4.9737000919806984E-4</c:v>
                </c:pt>
              </c:numCache>
            </c:numRef>
          </c:val>
          <c:extLst>
            <c:ext xmlns:c16="http://schemas.microsoft.com/office/drawing/2014/chart" uri="{C3380CC4-5D6E-409C-BE32-E72D297353CC}">
              <c16:uniqueId val="{00000004-0177-4097-AAC3-FB3FD7B92062}"/>
            </c:ext>
          </c:extLst>
        </c:ser>
        <c:ser>
          <c:idx val="1"/>
          <c:order val="1"/>
          <c:tx>
            <c:strRef>
              <c:f>'37'!$B$22</c:f>
              <c:strCache>
                <c:ptCount val="1"/>
                <c:pt idx="0">
                  <c:v>Fuente: elaborado por Odepa con información del Servicio Nacional de Aduanas.   </c:v>
                </c:pt>
              </c:strCache>
            </c:strRef>
          </c:tx>
          <c:dPt>
            <c:idx val="0"/>
            <c:bubble3D val="0"/>
            <c:extLst>
              <c:ext xmlns:c16="http://schemas.microsoft.com/office/drawing/2014/chart" uri="{C3380CC4-5D6E-409C-BE32-E72D297353CC}">
                <c16:uniqueId val="{00000005-0177-4097-AAC3-FB3FD7B92062}"/>
              </c:ext>
            </c:extLst>
          </c:dPt>
          <c:dPt>
            <c:idx val="1"/>
            <c:bubble3D val="0"/>
            <c:extLst>
              <c:ext xmlns:c16="http://schemas.microsoft.com/office/drawing/2014/chart" uri="{C3380CC4-5D6E-409C-BE32-E72D297353CC}">
                <c16:uniqueId val="{00000006-0177-4097-AAC3-FB3FD7B92062}"/>
              </c:ext>
            </c:extLst>
          </c:dPt>
          <c:dPt>
            <c:idx val="2"/>
            <c:bubble3D val="0"/>
            <c:extLst>
              <c:ext xmlns:c16="http://schemas.microsoft.com/office/drawing/2014/chart" uri="{C3380CC4-5D6E-409C-BE32-E72D297353CC}">
                <c16:uniqueId val="{00000007-0177-4097-AAC3-FB3FD7B92062}"/>
              </c:ext>
            </c:extLst>
          </c:dPt>
          <c:dPt>
            <c:idx val="3"/>
            <c:bubble3D val="0"/>
            <c:extLst>
              <c:ext xmlns:c16="http://schemas.microsoft.com/office/drawing/2014/chart" uri="{C3380CC4-5D6E-409C-BE32-E72D297353CC}">
                <c16:uniqueId val="{00000008-0177-4097-AAC3-FB3FD7B92062}"/>
              </c:ext>
            </c:extLst>
          </c:dPt>
          <c:cat>
            <c:strRef>
              <c:f>'37'!$M$10:$P$10</c:f>
              <c:strCache>
                <c:ptCount val="4"/>
                <c:pt idx="0">
                  <c:v>Argentina</c:v>
                </c:pt>
                <c:pt idx="1">
                  <c:v>Estados Unidos</c:v>
                </c:pt>
                <c:pt idx="2">
                  <c:v>Paraguay</c:v>
                </c:pt>
                <c:pt idx="3">
                  <c:v>Otros</c:v>
                </c:pt>
              </c:strCache>
            </c:strRef>
          </c:cat>
          <c:val>
            <c:numRef>
              <c:f>'37'!$C$22:$J$22</c:f>
              <c:numCache>
                <c:formatCode>General</c:formatCode>
                <c:ptCount val="8"/>
              </c:numCache>
            </c:numRef>
          </c:val>
          <c:extLst>
            <c:ext xmlns:c16="http://schemas.microsoft.com/office/drawing/2014/chart" uri="{C3380CC4-5D6E-409C-BE32-E72D297353CC}">
              <c16:uniqueId val="{00000009-0177-4097-AAC3-FB3FD7B92062}"/>
            </c:ext>
          </c:extLst>
        </c:ser>
        <c:ser>
          <c:idx val="2"/>
          <c:order val="2"/>
          <c:tx>
            <c:strRef>
              <c:f>'37'!$B$22</c:f>
              <c:strCache>
                <c:ptCount val="1"/>
                <c:pt idx="0">
                  <c:v>Fuente: elaborado por Odepa con información del Servicio Nacional de Aduanas.   </c:v>
                </c:pt>
              </c:strCache>
            </c:strRef>
          </c:tx>
          <c:dPt>
            <c:idx val="0"/>
            <c:bubble3D val="0"/>
            <c:extLst>
              <c:ext xmlns:c16="http://schemas.microsoft.com/office/drawing/2014/chart" uri="{C3380CC4-5D6E-409C-BE32-E72D297353CC}">
                <c16:uniqueId val="{0000000A-0177-4097-AAC3-FB3FD7B92062}"/>
              </c:ext>
            </c:extLst>
          </c:dPt>
          <c:dPt>
            <c:idx val="1"/>
            <c:bubble3D val="0"/>
            <c:extLst>
              <c:ext xmlns:c16="http://schemas.microsoft.com/office/drawing/2014/chart" uri="{C3380CC4-5D6E-409C-BE32-E72D297353CC}">
                <c16:uniqueId val="{0000000B-0177-4097-AAC3-FB3FD7B92062}"/>
              </c:ext>
            </c:extLst>
          </c:dPt>
          <c:dPt>
            <c:idx val="2"/>
            <c:bubble3D val="0"/>
            <c:extLst>
              <c:ext xmlns:c16="http://schemas.microsoft.com/office/drawing/2014/chart" uri="{C3380CC4-5D6E-409C-BE32-E72D297353CC}">
                <c16:uniqueId val="{0000000C-0177-4097-AAC3-FB3FD7B92062}"/>
              </c:ext>
            </c:extLst>
          </c:dPt>
          <c:dPt>
            <c:idx val="3"/>
            <c:bubble3D val="0"/>
            <c:extLst>
              <c:ext xmlns:c16="http://schemas.microsoft.com/office/drawing/2014/chart" uri="{C3380CC4-5D6E-409C-BE32-E72D297353CC}">
                <c16:uniqueId val="{0000000D-0177-4097-AAC3-FB3FD7B92062}"/>
              </c:ext>
            </c:extLst>
          </c:dPt>
          <c:cat>
            <c:strRef>
              <c:f>'37'!$M$10:$P$10</c:f>
              <c:strCache>
                <c:ptCount val="4"/>
                <c:pt idx="0">
                  <c:v>Argentina</c:v>
                </c:pt>
                <c:pt idx="1">
                  <c:v>Estados Unidos</c:v>
                </c:pt>
                <c:pt idx="2">
                  <c:v>Paraguay</c:v>
                </c:pt>
                <c:pt idx="3">
                  <c:v>Otros</c:v>
                </c:pt>
              </c:strCache>
            </c:strRef>
          </c:cat>
          <c:val>
            <c:numRef>
              <c:f>'37'!$C$22:$J$22</c:f>
              <c:numCache>
                <c:formatCode>General</c:formatCode>
                <c:ptCount val="8"/>
              </c:numCache>
            </c:numRef>
          </c:val>
          <c:extLst>
            <c:ext xmlns:c16="http://schemas.microsoft.com/office/drawing/2014/chart" uri="{C3380CC4-5D6E-409C-BE32-E72D297353CC}">
              <c16:uniqueId val="{0000000E-0177-4097-AAC3-FB3FD7B92062}"/>
            </c:ext>
          </c:extLst>
        </c:ser>
        <c:dLbls>
          <c:showLegendKey val="0"/>
          <c:showVal val="0"/>
          <c:showCatName val="0"/>
          <c:showSerName val="0"/>
          <c:showPercent val="0"/>
          <c:showBubbleSize val="0"/>
          <c:showLeaderLines val="1"/>
        </c:dLbls>
      </c:pie3DChart>
      <c:spPr>
        <a:noFill/>
        <a:ln w="25400">
          <a:noFill/>
        </a:ln>
      </c:spPr>
    </c:plotArea>
    <c:plotVisOnly val="0"/>
    <c:dispBlanksAs val="gap"/>
    <c:showDLblsOverMax val="0"/>
  </c:chart>
  <c:txPr>
    <a:bodyPr/>
    <a:lstStyle/>
    <a:p>
      <a:pPr>
        <a:defRPr sz="1000" b="0" i="0" u="none" strike="noStrike" baseline="0">
          <a:solidFill>
            <a:srgbClr val="000000"/>
          </a:solidFill>
          <a:latin typeface="Arial"/>
          <a:ea typeface="Arial"/>
          <a:cs typeface="Arial"/>
        </a:defRPr>
      </a:pPr>
      <a:endParaRPr lang="es-CL"/>
    </a:p>
  </c:txPr>
  <c:printSettings>
    <c:headerFooter/>
    <c:pageMargins b="0.75000000000001465" l="0.70000000000000062" r="0.70000000000000062" t="0.75000000000001465" header="0.30000000000000032" footer="0.30000000000000032"/>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s-CL" sz="900" b="1" i="0" u="none" strike="noStrike" baseline="0">
                <a:solidFill>
                  <a:srgbClr val="000000"/>
                </a:solidFill>
                <a:latin typeface="Arial"/>
                <a:cs typeface="Arial"/>
              </a:rPr>
              <a:t>Gráfico N° 2. Relación entre producción y demanda mundial de trigo </a:t>
            </a:r>
          </a:p>
          <a:p>
            <a:pPr>
              <a:defRPr sz="800" b="0" i="0" u="none" strike="noStrike" baseline="0">
                <a:solidFill>
                  <a:srgbClr val="000000"/>
                </a:solidFill>
                <a:latin typeface="Arial"/>
                <a:ea typeface="Arial"/>
                <a:cs typeface="Arial"/>
              </a:defRPr>
            </a:pPr>
            <a:r>
              <a:rPr lang="es-CL" sz="900" b="1" i="0" u="none" strike="noStrike" baseline="0">
                <a:solidFill>
                  <a:srgbClr val="000000"/>
                </a:solidFill>
                <a:latin typeface="Arial"/>
                <a:cs typeface="Arial"/>
              </a:rPr>
              <a:t>a noviembre 2020 (millones de toneladas)</a:t>
            </a:r>
          </a:p>
        </c:rich>
      </c:tx>
      <c:layout>
        <c:manualLayout>
          <c:xMode val="edge"/>
          <c:yMode val="edge"/>
          <c:x val="0.19374669200832656"/>
          <c:y val="3.5256353825337046E-2"/>
        </c:manualLayout>
      </c:layout>
      <c:overlay val="0"/>
    </c:title>
    <c:autoTitleDeleted val="0"/>
    <c:plotArea>
      <c:layout>
        <c:manualLayout>
          <c:layoutTarget val="inner"/>
          <c:xMode val="edge"/>
          <c:yMode val="edge"/>
          <c:x val="9.7731342202914295E-2"/>
          <c:y val="0.22456595099525606"/>
          <c:w val="0.8035493410801946"/>
          <c:h val="0.47375610740965074"/>
        </c:manualLayout>
      </c:layout>
      <c:lineChart>
        <c:grouping val="standard"/>
        <c:varyColors val="0"/>
        <c:ser>
          <c:idx val="1"/>
          <c:order val="0"/>
          <c:tx>
            <c:strRef>
              <c:f>'5'!$C$5</c:f>
              <c:strCache>
                <c:ptCount val="1"/>
                <c:pt idx="0">
                  <c:v>Producción</c:v>
                </c:pt>
              </c:strCache>
            </c:strRef>
          </c:tx>
          <c:marker>
            <c:symbol val="circle"/>
            <c:size val="5"/>
          </c:marker>
          <c:dLbls>
            <c:dLbl>
              <c:idx val="0"/>
              <c:layout>
                <c:manualLayout>
                  <c:x val="-5.4879410906969982E-2"/>
                  <c:y val="-7.1120224555264011E-2"/>
                </c:manualLayout>
              </c:layout>
              <c:spPr>
                <a:ln w="19050">
                  <a:solidFill>
                    <a:srgbClr val="C00000"/>
                  </a:solidFill>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858-4A05-8F72-593C59DF80A9}"/>
                </c:ext>
              </c:extLst>
            </c:dLbl>
            <c:dLbl>
              <c:idx val="1"/>
              <c:layout>
                <c:manualLayout>
                  <c:x val="-5.5607028288130647E-2"/>
                  <c:y val="-5.7689195100612427E-2"/>
                </c:manualLayout>
              </c:layout>
              <c:spPr>
                <a:ln w="19050">
                  <a:solidFill>
                    <a:srgbClr val="C00000"/>
                  </a:solidFill>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58-4A05-8F72-593C59DF80A9}"/>
                </c:ext>
              </c:extLst>
            </c:dLbl>
            <c:dLbl>
              <c:idx val="2"/>
              <c:layout>
                <c:manualLayout>
                  <c:x val="-4.0265091863517094E-2"/>
                  <c:y val="-5.3536380869058077E-2"/>
                </c:manualLayout>
              </c:layout>
              <c:spPr>
                <a:ln w="19050">
                  <a:solidFill>
                    <a:srgbClr val="C00000"/>
                  </a:solidFill>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858-4A05-8F72-593C59DF80A9}"/>
                </c:ext>
              </c:extLst>
            </c:dLbl>
            <c:dLbl>
              <c:idx val="3"/>
              <c:layout>
                <c:manualLayout>
                  <c:x val="-3.4688033197181847E-2"/>
                  <c:y val="6.2477331446107134E-2"/>
                </c:manualLayout>
              </c:layout>
              <c:spPr>
                <a:ln w="19050">
                  <a:solidFill>
                    <a:srgbClr val="C00000"/>
                  </a:solidFill>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58-4A05-8F72-593C59DF80A9}"/>
                </c:ext>
              </c:extLst>
            </c:dLbl>
            <c:dLbl>
              <c:idx val="4"/>
              <c:layout>
                <c:manualLayout>
                  <c:x val="-3.709733669811225E-2"/>
                  <c:y val="-9.3059958414289157E-2"/>
                </c:manualLayout>
              </c:layout>
              <c:spPr>
                <a:ln w="19050">
                  <a:solidFill>
                    <a:srgbClr val="C00000"/>
                  </a:solidFill>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58-4A05-8F72-593C59DF80A9}"/>
                </c:ext>
              </c:extLst>
            </c:dLbl>
            <c:dLbl>
              <c:idx val="5"/>
              <c:layout>
                <c:manualLayout>
                  <c:x val="-3.8432850639199739E-2"/>
                  <c:y val="8.0133501098923934E-2"/>
                </c:manualLayout>
              </c:layout>
              <c:spPr>
                <a:ln w="19050">
                  <a:solidFill>
                    <a:srgbClr val="C00000"/>
                  </a:solidFill>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58-4A05-8F72-593C59DF80A9}"/>
                </c:ext>
              </c:extLst>
            </c:dLbl>
            <c:dLbl>
              <c:idx val="6"/>
              <c:layout>
                <c:manualLayout>
                  <c:x val="-4.8208515602216458E-2"/>
                  <c:y val="-4.803623505395159E-2"/>
                </c:manualLayout>
              </c:layout>
              <c:spPr>
                <a:ln w="19050">
                  <a:solidFill>
                    <a:srgbClr val="C00000"/>
                  </a:solidFill>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58-4A05-8F72-593C59DF80A9}"/>
                </c:ext>
              </c:extLst>
            </c:dLbl>
            <c:dLbl>
              <c:idx val="7"/>
              <c:layout>
                <c:manualLayout>
                  <c:x val="-3.3333333333333333E-2"/>
                  <c:y val="-4.6296296296296294E-2"/>
                </c:manualLayout>
              </c:layout>
              <c:spPr>
                <a:ln w="19050">
                  <a:solidFill>
                    <a:srgbClr val="C00000"/>
                  </a:solidFill>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858-4A05-8F72-593C59DF80A9}"/>
                </c:ext>
              </c:extLst>
            </c:dLbl>
            <c:dLbl>
              <c:idx val="8"/>
              <c:layout>
                <c:manualLayout>
                  <c:x val="-3.888888888888889E-2"/>
                  <c:y val="-5.555555555555558E-2"/>
                </c:manualLayout>
              </c:layout>
              <c:spPr>
                <a:ln w="19050">
                  <a:solidFill>
                    <a:srgbClr val="C00000"/>
                  </a:solidFill>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858-4A05-8F72-593C59DF80A9}"/>
                </c:ext>
              </c:extLst>
            </c:dLbl>
            <c:dLbl>
              <c:idx val="9"/>
              <c:layout>
                <c:manualLayout>
                  <c:x val="-1.1065008522379923E-2"/>
                  <c:y val="-3.2432432432432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FB8-4D4F-95E8-8AB8EAA85750}"/>
                </c:ext>
              </c:extLst>
            </c:dLbl>
            <c:spPr>
              <a:ln w="19050">
                <a:solidFill>
                  <a:srgbClr val="C00000"/>
                </a:solid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'5'!$A$6:$A$15</c:f>
              <c:strCache>
                <c:ptCount val="10"/>
                <c:pt idx="0">
                  <c:v>2011/12</c:v>
                </c:pt>
                <c:pt idx="1">
                  <c:v>2012/13</c:v>
                </c:pt>
                <c:pt idx="2">
                  <c:v>2013/14</c:v>
                </c:pt>
                <c:pt idx="3">
                  <c:v>2014/15 </c:v>
                </c:pt>
                <c:pt idx="4">
                  <c:v>2015/16 </c:v>
                </c:pt>
                <c:pt idx="5">
                  <c:v>2016/17 </c:v>
                </c:pt>
                <c:pt idx="6">
                  <c:v>2017/18 </c:v>
                </c:pt>
                <c:pt idx="7">
                  <c:v>2018/19</c:v>
                </c:pt>
                <c:pt idx="8">
                  <c:v>2019/20 estimado</c:v>
                </c:pt>
                <c:pt idx="9">
                  <c:v>2020/21 proyectado</c:v>
                </c:pt>
              </c:strCache>
            </c:strRef>
          </c:cat>
          <c:val>
            <c:numRef>
              <c:f>'5'!$C$6:$C$15</c:f>
              <c:numCache>
                <c:formatCode>#,##0</c:formatCode>
                <c:ptCount val="10"/>
                <c:pt idx="0">
                  <c:v>695.95</c:v>
                </c:pt>
                <c:pt idx="1">
                  <c:v>658.649</c:v>
                </c:pt>
                <c:pt idx="2">
                  <c:v>715.36</c:v>
                </c:pt>
                <c:pt idx="3">
                  <c:v>728.26</c:v>
                </c:pt>
                <c:pt idx="4">
                  <c:v>735.21</c:v>
                </c:pt>
                <c:pt idx="5">
                  <c:v>756.4</c:v>
                </c:pt>
                <c:pt idx="6">
                  <c:v>762.88</c:v>
                </c:pt>
                <c:pt idx="7">
                  <c:v>730.9</c:v>
                </c:pt>
                <c:pt idx="8">
                  <c:v>764.94</c:v>
                </c:pt>
                <c:pt idx="9">
                  <c:v>772.38</c:v>
                </c:pt>
              </c:numCache>
            </c:numRef>
          </c:val>
          <c:smooth val="0"/>
          <c:extLst>
            <c:ext xmlns:c16="http://schemas.microsoft.com/office/drawing/2014/chart" uri="{C3380CC4-5D6E-409C-BE32-E72D297353CC}">
              <c16:uniqueId val="{00000009-C858-4A05-8F72-593C59DF80A9}"/>
            </c:ext>
          </c:extLst>
        </c:ser>
        <c:ser>
          <c:idx val="0"/>
          <c:order val="1"/>
          <c:tx>
            <c:strRef>
              <c:f>'5'!$D$5</c:f>
              <c:strCache>
                <c:ptCount val="1"/>
                <c:pt idx="0">
                  <c:v>Demanda</c:v>
                </c:pt>
              </c:strCache>
            </c:strRef>
          </c:tx>
          <c:spPr>
            <a:ln>
              <a:prstDash val="sysDash"/>
            </a:ln>
          </c:spPr>
          <c:dLbls>
            <c:dLbl>
              <c:idx val="0"/>
              <c:layout>
                <c:manualLayout>
                  <c:x val="-1.5300816564596092E-2"/>
                  <c:y val="5.1596675415572966E-2"/>
                </c:manualLayout>
              </c:layout>
              <c:spPr>
                <a:ln w="25400">
                  <a:solidFill>
                    <a:schemeClr val="accent1"/>
                  </a:solidFill>
                  <a:prstDash val="sysDash"/>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858-4A05-8F72-593C59DF80A9}"/>
                </c:ext>
              </c:extLst>
            </c:dLbl>
            <c:dLbl>
              <c:idx val="1"/>
              <c:layout>
                <c:manualLayout>
                  <c:x val="-2.7098133566637504E-2"/>
                  <c:y val="5.5030985710119572E-2"/>
                </c:manualLayout>
              </c:layout>
              <c:spPr>
                <a:ln w="25400">
                  <a:solidFill>
                    <a:schemeClr val="accent1"/>
                  </a:solidFill>
                  <a:prstDash val="sysDash"/>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858-4A05-8F72-593C59DF80A9}"/>
                </c:ext>
              </c:extLst>
            </c:dLbl>
            <c:dLbl>
              <c:idx val="2"/>
              <c:layout>
                <c:manualLayout>
                  <c:x val="-2.1300670749489648E-2"/>
                  <c:y val="3.9484179060950718E-2"/>
                </c:manualLayout>
              </c:layout>
              <c:spPr>
                <a:ln w="25400">
                  <a:solidFill>
                    <a:schemeClr val="accent1"/>
                  </a:solidFill>
                  <a:prstDash val="sysDash"/>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858-4A05-8F72-593C59DF80A9}"/>
                </c:ext>
              </c:extLst>
            </c:dLbl>
            <c:dLbl>
              <c:idx val="3"/>
              <c:layout>
                <c:manualLayout>
                  <c:x val="-4.4116797900262468E-2"/>
                  <c:y val="-6.6161417322834648E-2"/>
                </c:manualLayout>
              </c:layout>
              <c:spPr>
                <a:ln w="25400">
                  <a:solidFill>
                    <a:schemeClr val="accent1"/>
                  </a:solidFill>
                  <a:prstDash val="sysDash"/>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858-4A05-8F72-593C59DF80A9}"/>
                </c:ext>
              </c:extLst>
            </c:dLbl>
            <c:dLbl>
              <c:idx val="4"/>
              <c:layout>
                <c:manualLayout>
                  <c:x val="-3.9743657042869709E-2"/>
                  <c:y val="8.5079104695246432E-2"/>
                </c:manualLayout>
              </c:layout>
              <c:spPr>
                <a:ln w="25400">
                  <a:solidFill>
                    <a:schemeClr val="accent1"/>
                  </a:solidFill>
                  <a:prstDash val="sysDash"/>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858-4A05-8F72-593C59DF80A9}"/>
                </c:ext>
              </c:extLst>
            </c:dLbl>
            <c:dLbl>
              <c:idx val="5"/>
              <c:layout>
                <c:manualLayout>
                  <c:x val="-4.2877515310586242E-2"/>
                  <c:y val="-7.6957932341790658E-2"/>
                </c:manualLayout>
              </c:layout>
              <c:spPr>
                <a:ln w="25400">
                  <a:solidFill>
                    <a:schemeClr val="accent1"/>
                  </a:solidFill>
                  <a:prstDash val="sysDash"/>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858-4A05-8F72-593C59DF80A9}"/>
                </c:ext>
              </c:extLst>
            </c:dLbl>
            <c:dLbl>
              <c:idx val="6"/>
              <c:layout>
                <c:manualLayout>
                  <c:x val="-4.3304899387576555E-2"/>
                  <c:y val="5.3506488772236807E-2"/>
                </c:manualLayout>
              </c:layout>
              <c:spPr>
                <a:ln w="25400">
                  <a:solidFill>
                    <a:schemeClr val="accent1"/>
                  </a:solidFill>
                  <a:prstDash val="sysDash"/>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858-4A05-8F72-593C59DF80A9}"/>
                </c:ext>
              </c:extLst>
            </c:dLbl>
            <c:dLbl>
              <c:idx val="7"/>
              <c:layout>
                <c:manualLayout>
                  <c:x val="-3.3333333333333333E-2"/>
                  <c:y val="6.018518518518514E-2"/>
                </c:manualLayout>
              </c:layout>
              <c:spPr>
                <a:ln w="25400">
                  <a:solidFill>
                    <a:schemeClr val="accent1"/>
                  </a:solidFill>
                  <a:prstDash val="sysDash"/>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858-4A05-8F72-593C59DF80A9}"/>
                </c:ext>
              </c:extLst>
            </c:dLbl>
            <c:dLbl>
              <c:idx val="8"/>
              <c:layout>
                <c:manualLayout>
                  <c:x val="-2.592592592592606E-2"/>
                  <c:y val="5.5555555555555552E-2"/>
                </c:manualLayout>
              </c:layout>
              <c:spPr>
                <a:ln w="25400">
                  <a:solidFill>
                    <a:schemeClr val="accent1"/>
                  </a:solidFill>
                  <a:prstDash val="sysDash"/>
                </a:ln>
              </c:spPr>
              <c:txPr>
                <a:bodyPr/>
                <a:lstStyle/>
                <a:p>
                  <a:pPr>
                    <a:defRPr sz="8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858-4A05-8F72-593C59DF80A9}"/>
                </c:ext>
              </c:extLst>
            </c:dLbl>
            <c:spPr>
              <a:ln w="25400">
                <a:solidFill>
                  <a:schemeClr val="accent1"/>
                </a:solidFill>
                <a:prstDash val="sysDash"/>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'5'!$A$6:$A$15</c:f>
              <c:strCache>
                <c:ptCount val="10"/>
                <c:pt idx="0">
                  <c:v>2011/12</c:v>
                </c:pt>
                <c:pt idx="1">
                  <c:v>2012/13</c:v>
                </c:pt>
                <c:pt idx="2">
                  <c:v>2013/14</c:v>
                </c:pt>
                <c:pt idx="3">
                  <c:v>2014/15 </c:v>
                </c:pt>
                <c:pt idx="4">
                  <c:v>2015/16 </c:v>
                </c:pt>
                <c:pt idx="5">
                  <c:v>2016/17 </c:v>
                </c:pt>
                <c:pt idx="6">
                  <c:v>2017/18 </c:v>
                </c:pt>
                <c:pt idx="7">
                  <c:v>2018/19</c:v>
                </c:pt>
                <c:pt idx="8">
                  <c:v>2019/20 estimado</c:v>
                </c:pt>
                <c:pt idx="9">
                  <c:v>2020/21 proyectado</c:v>
                </c:pt>
              </c:strCache>
            </c:strRef>
          </c:cat>
          <c:val>
            <c:numRef>
              <c:f>'5'!$D$6:$D$15</c:f>
              <c:numCache>
                <c:formatCode>#,##0</c:formatCode>
                <c:ptCount val="10"/>
                <c:pt idx="0">
                  <c:v>697.43299999999999</c:v>
                </c:pt>
                <c:pt idx="1">
                  <c:v>679.38300000000004</c:v>
                </c:pt>
                <c:pt idx="2">
                  <c:v>698.33</c:v>
                </c:pt>
                <c:pt idx="3">
                  <c:v>705.74</c:v>
                </c:pt>
                <c:pt idx="4">
                  <c:v>711.16</c:v>
                </c:pt>
                <c:pt idx="5">
                  <c:v>739.09</c:v>
                </c:pt>
                <c:pt idx="6">
                  <c:v>741.98</c:v>
                </c:pt>
                <c:pt idx="7">
                  <c:v>734.75</c:v>
                </c:pt>
                <c:pt idx="8">
                  <c:v>748.3</c:v>
                </c:pt>
                <c:pt idx="9">
                  <c:v>752.68</c:v>
                </c:pt>
              </c:numCache>
            </c:numRef>
          </c:val>
          <c:smooth val="0"/>
          <c:extLst>
            <c:ext xmlns:c16="http://schemas.microsoft.com/office/drawing/2014/chart" uri="{C3380CC4-5D6E-409C-BE32-E72D297353CC}">
              <c16:uniqueId val="{00000013-C858-4A05-8F72-593C59DF80A9}"/>
            </c:ext>
          </c:extLst>
        </c:ser>
        <c:dLbls>
          <c:showLegendKey val="0"/>
          <c:showVal val="0"/>
          <c:showCatName val="0"/>
          <c:showSerName val="0"/>
          <c:showPercent val="0"/>
          <c:showBubbleSize val="0"/>
        </c:dLbls>
        <c:dropLines>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dropLines>
        <c:marker val="1"/>
        <c:smooth val="0"/>
        <c:axId val="990447104"/>
        <c:axId val="979641472"/>
      </c:lineChart>
      <c:lineChart>
        <c:grouping val="standard"/>
        <c:varyColors val="0"/>
        <c:ser>
          <c:idx val="2"/>
          <c:order val="2"/>
          <c:tx>
            <c:strRef>
              <c:f>'5'!$G$5</c:f>
              <c:strCache>
                <c:ptCount val="1"/>
                <c:pt idx="0">
                  <c:v>Relación existencias finales/consumo</c:v>
                </c:pt>
              </c:strCache>
            </c:strRef>
          </c:tx>
          <c:cat>
            <c:strRef>
              <c:f>'5'!$A$6:$A$15</c:f>
              <c:strCache>
                <c:ptCount val="10"/>
                <c:pt idx="0">
                  <c:v>2011/12</c:v>
                </c:pt>
                <c:pt idx="1">
                  <c:v>2012/13</c:v>
                </c:pt>
                <c:pt idx="2">
                  <c:v>2013/14</c:v>
                </c:pt>
                <c:pt idx="3">
                  <c:v>2014/15 </c:v>
                </c:pt>
                <c:pt idx="4">
                  <c:v>2015/16 </c:v>
                </c:pt>
                <c:pt idx="5">
                  <c:v>2016/17 </c:v>
                </c:pt>
                <c:pt idx="6">
                  <c:v>2017/18 </c:v>
                </c:pt>
                <c:pt idx="7">
                  <c:v>2018/19</c:v>
                </c:pt>
                <c:pt idx="8">
                  <c:v>2019/20 estimado</c:v>
                </c:pt>
                <c:pt idx="9">
                  <c:v>2020/21 proyectado</c:v>
                </c:pt>
              </c:strCache>
            </c:strRef>
          </c:cat>
          <c:val>
            <c:numRef>
              <c:f>'5'!$G$6:$G$15</c:f>
              <c:numCache>
                <c:formatCode>0%</c:formatCode>
                <c:ptCount val="10"/>
                <c:pt idx="0">
                  <c:v>0.28338779495664818</c:v>
                </c:pt>
                <c:pt idx="1">
                  <c:v>0.26039803763120356</c:v>
                </c:pt>
                <c:pt idx="2">
                  <c:v>0.27793450088067245</c:v>
                </c:pt>
                <c:pt idx="3">
                  <c:v>0.30776206534984551</c:v>
                </c:pt>
                <c:pt idx="4">
                  <c:v>0.34132965858597225</c:v>
                </c:pt>
                <c:pt idx="5">
                  <c:v>0.34132965858597225</c:v>
                </c:pt>
                <c:pt idx="6">
                  <c:v>0.34132965858597225</c:v>
                </c:pt>
                <c:pt idx="7">
                  <c:v>0.34132965858597225</c:v>
                </c:pt>
                <c:pt idx="8">
                  <c:v>0.40192436188694375</c:v>
                </c:pt>
                <c:pt idx="9">
                  <c:v>0.42574533666365522</c:v>
                </c:pt>
              </c:numCache>
            </c:numRef>
          </c:val>
          <c:smooth val="0"/>
          <c:extLst>
            <c:ext xmlns:c16="http://schemas.microsoft.com/office/drawing/2014/chart" uri="{C3380CC4-5D6E-409C-BE32-E72D297353CC}">
              <c16:uniqueId val="{00000014-C858-4A05-8F72-593C59DF80A9}"/>
            </c:ext>
          </c:extLst>
        </c:ser>
        <c:dLbls>
          <c:showLegendKey val="0"/>
          <c:showVal val="0"/>
          <c:showCatName val="0"/>
          <c:showSerName val="0"/>
          <c:showPercent val="0"/>
          <c:showBubbleSize val="0"/>
        </c:dLbls>
        <c:marker val="1"/>
        <c:smooth val="0"/>
        <c:axId val="990447616"/>
        <c:axId val="979642048"/>
      </c:lineChart>
      <c:catAx>
        <c:axId val="990447104"/>
        <c:scaling>
          <c:orientation val="minMax"/>
        </c:scaling>
        <c:delete val="0"/>
        <c:axPos val="b"/>
        <c:numFmt formatCode="General" sourceLinked="1"/>
        <c:majorTickMark val="out"/>
        <c:minorTickMark val="none"/>
        <c:tickLblPos val="nextTo"/>
        <c:txPr>
          <a:bodyPr rot="1140000" vert="horz"/>
          <a:lstStyle/>
          <a:p>
            <a:pPr>
              <a:defRPr sz="900" b="0" i="0" u="none" strike="noStrike" baseline="0">
                <a:solidFill>
                  <a:srgbClr val="000000"/>
                </a:solidFill>
                <a:latin typeface="Arial"/>
                <a:ea typeface="Arial"/>
                <a:cs typeface="Arial"/>
              </a:defRPr>
            </a:pPr>
            <a:endParaRPr lang="es-CL"/>
          </a:p>
        </c:txPr>
        <c:crossAx val="979641472"/>
        <c:crosses val="autoZero"/>
        <c:auto val="1"/>
        <c:lblAlgn val="ctr"/>
        <c:lblOffset val="100"/>
        <c:noMultiLvlLbl val="0"/>
      </c:catAx>
      <c:valAx>
        <c:axId val="979641472"/>
        <c:scaling>
          <c:orientation val="minMax"/>
          <c:min val="550"/>
        </c:scaling>
        <c:delete val="0"/>
        <c:axPos val="l"/>
        <c:title>
          <c:tx>
            <c:rich>
              <a:bodyPr/>
              <a:lstStyle/>
              <a:p>
                <a:pPr>
                  <a:defRPr sz="900" b="0" i="0" u="none" strike="noStrike" baseline="0">
                    <a:solidFill>
                      <a:srgbClr val="000000"/>
                    </a:solidFill>
                    <a:latin typeface="Arial"/>
                    <a:ea typeface="Arial"/>
                    <a:cs typeface="Arial"/>
                  </a:defRPr>
                </a:pPr>
                <a:r>
                  <a:rPr lang="es-CL"/>
                  <a:t>Millones de toneladas</a:t>
                </a:r>
              </a:p>
            </c:rich>
          </c:tx>
          <c:overlay val="0"/>
        </c:title>
        <c:numFmt formatCode="#,##0" sourceLinked="0"/>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s-CL"/>
          </a:p>
        </c:txPr>
        <c:crossAx val="990447104"/>
        <c:crosses val="autoZero"/>
        <c:crossBetween val="between"/>
      </c:valAx>
      <c:catAx>
        <c:axId val="990447616"/>
        <c:scaling>
          <c:orientation val="minMax"/>
        </c:scaling>
        <c:delete val="1"/>
        <c:axPos val="t"/>
        <c:numFmt formatCode="General" sourceLinked="1"/>
        <c:majorTickMark val="out"/>
        <c:minorTickMark val="none"/>
        <c:tickLblPos val="nextTo"/>
        <c:crossAx val="979642048"/>
        <c:crosses val="max"/>
        <c:auto val="1"/>
        <c:lblAlgn val="ctr"/>
        <c:lblOffset val="100"/>
        <c:noMultiLvlLbl val="0"/>
      </c:catAx>
      <c:valAx>
        <c:axId val="979642048"/>
        <c:scaling>
          <c:orientation val="minMax"/>
          <c:max val="0.5"/>
          <c:min val="0.2"/>
        </c:scaling>
        <c:delete val="0"/>
        <c:axPos val="r"/>
        <c:title>
          <c:tx>
            <c:rich>
              <a:bodyPr/>
              <a:lstStyle/>
              <a:p>
                <a:pPr>
                  <a:defRPr sz="900" b="0" i="0" u="none" strike="noStrike" baseline="0">
                    <a:solidFill>
                      <a:srgbClr val="000000"/>
                    </a:solidFill>
                    <a:latin typeface="Arial"/>
                    <a:ea typeface="Arial"/>
                    <a:cs typeface="Arial"/>
                  </a:defRPr>
                </a:pPr>
                <a:r>
                  <a:rPr lang="es-CL"/>
                  <a:t>Porcentaje</a:t>
                </a:r>
              </a:p>
            </c:rich>
          </c:tx>
          <c:layout>
            <c:manualLayout>
              <c:xMode val="edge"/>
              <c:yMode val="edge"/>
              <c:x val="0.9601222192053579"/>
              <c:y val="0.40684533998467587"/>
            </c:manualLayout>
          </c:layout>
          <c:overlay val="0"/>
        </c:title>
        <c:numFmt formatCode="0%"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s-CL"/>
          </a:p>
        </c:txPr>
        <c:crossAx val="990447616"/>
        <c:crosses val="max"/>
        <c:crossBetween val="between"/>
      </c:valAx>
    </c:plotArea>
    <c:legend>
      <c:legendPos val="r"/>
      <c:layout>
        <c:manualLayout>
          <c:xMode val="edge"/>
          <c:yMode val="edge"/>
          <c:x val="8.0002461761245355E-2"/>
          <c:y val="0.79195317976557278"/>
          <c:w val="0.76002389356502842"/>
          <c:h val="0.14907353972057846"/>
        </c:manualLayout>
      </c:layout>
      <c:overlay val="0"/>
      <c:txPr>
        <a:bodyPr/>
        <a:lstStyle/>
        <a:p>
          <a:pPr>
            <a:defRPr sz="900" b="0" i="0" u="none" strike="noStrike" baseline="0">
              <a:solidFill>
                <a:srgbClr val="000000"/>
              </a:solidFill>
              <a:latin typeface="Arial"/>
              <a:ea typeface="Arial"/>
              <a:cs typeface="Arial"/>
            </a:defRPr>
          </a:pPr>
          <a:endParaRPr lang="es-CL"/>
        </a:p>
      </c:txPr>
    </c:legend>
    <c:plotVisOnly val="1"/>
    <c:dispBlanksAs val="gap"/>
    <c:showDLblsOverMax val="0"/>
  </c:chart>
  <c:txPr>
    <a:bodyPr/>
    <a:lstStyle/>
    <a:p>
      <a:pPr>
        <a:defRPr sz="800" b="0" i="0" u="none" strike="noStrike" baseline="0">
          <a:solidFill>
            <a:srgbClr val="000000"/>
          </a:solidFill>
          <a:latin typeface="Arial"/>
          <a:ea typeface="Arial"/>
          <a:cs typeface="Arial"/>
        </a:defRPr>
      </a:pPr>
      <a:endParaRPr lang="es-CL"/>
    </a:p>
  </c:txPr>
  <c:printSettings>
    <c:headerFooter/>
    <c:pageMargins b="0.75000000000001465" l="0.70000000000000062" r="0.70000000000000062" t="0.75000000000001465" header="0.30000000000000032" footer="0.30000000000000032"/>
    <c:pageSetup orientation="portrait"/>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MT"/>
                <a:ea typeface="Arial MT"/>
                <a:cs typeface="Arial MT"/>
              </a:defRPr>
            </a:pPr>
            <a:r>
              <a:rPr lang="es-CL" sz="1000" b="1" i="0" u="none" strike="noStrike" baseline="0">
                <a:solidFill>
                  <a:srgbClr val="000000"/>
                </a:solidFill>
                <a:latin typeface="Arial"/>
                <a:cs typeface="Arial"/>
              </a:rPr>
              <a:t>Gráfico Nº 7. Chile. Volumen de Importaciones de productos sustitutos</a:t>
            </a:r>
          </a:p>
          <a:p>
            <a:pPr>
              <a:defRPr sz="1400" b="0" i="0" u="none" strike="noStrike" baseline="0">
                <a:solidFill>
                  <a:srgbClr val="000000"/>
                </a:solidFill>
                <a:latin typeface="Arial MT"/>
                <a:ea typeface="Arial MT"/>
                <a:cs typeface="Arial MT"/>
              </a:defRPr>
            </a:pPr>
            <a:r>
              <a:rPr lang="es-CL" sz="1000" b="1" i="0" u="none" strike="noStrike" baseline="0">
                <a:solidFill>
                  <a:srgbClr val="000000"/>
                </a:solidFill>
                <a:latin typeface="Arial"/>
                <a:cs typeface="Arial"/>
              </a:rPr>
              <a:t>2015 - 2020</a:t>
            </a:r>
          </a:p>
        </c:rich>
      </c:tx>
      <c:layout>
        <c:manualLayout>
          <c:xMode val="edge"/>
          <c:yMode val="edge"/>
          <c:x val="0.13394672604699923"/>
          <c:y val="2.8161495487045312E-2"/>
        </c:manualLayout>
      </c:layout>
      <c:overlay val="0"/>
      <c:spPr>
        <a:noFill/>
        <a:ln w="25400">
          <a:noFill/>
        </a:ln>
      </c:spPr>
    </c:title>
    <c:autoTitleDeleted val="0"/>
    <c:plotArea>
      <c:layout>
        <c:manualLayout>
          <c:layoutTarget val="inner"/>
          <c:xMode val="edge"/>
          <c:yMode val="edge"/>
          <c:x val="0.16047167537310217"/>
          <c:y val="0.22847419072615927"/>
          <c:w val="0.67014960629921261"/>
          <c:h val="0.37181372946938335"/>
        </c:manualLayout>
      </c:layout>
      <c:barChart>
        <c:barDir val="col"/>
        <c:grouping val="clustered"/>
        <c:varyColors val="0"/>
        <c:ser>
          <c:idx val="3"/>
          <c:order val="0"/>
          <c:tx>
            <c:strRef>
              <c:f>'38'!$B$8</c:f>
              <c:strCache>
                <c:ptCount val="1"/>
                <c:pt idx="0">
                  <c:v>2015</c:v>
                </c:pt>
              </c:strCache>
            </c:strRef>
          </c:tx>
          <c:invertIfNegative val="0"/>
          <c:cat>
            <c:strRef>
              <c:f>'38'!$D$7:$F$7</c:f>
              <c:strCache>
                <c:ptCount val="3"/>
                <c:pt idx="0">
                  <c:v>Maíz partido</c:v>
                </c:pt>
                <c:pt idx="1">
                  <c:v>Sorgo</c:v>
                </c:pt>
                <c:pt idx="2">
                  <c:v>Preparaciones que contienen maíz</c:v>
                </c:pt>
              </c:strCache>
            </c:strRef>
          </c:cat>
          <c:val>
            <c:numRef>
              <c:f>'38'!$D$8:$F$8</c:f>
              <c:numCache>
                <c:formatCode>#,##0</c:formatCode>
                <c:ptCount val="3"/>
                <c:pt idx="0">
                  <c:v>130543.42199999999</c:v>
                </c:pt>
                <c:pt idx="1">
                  <c:v>130333.974</c:v>
                </c:pt>
                <c:pt idx="2">
                  <c:v>475516.49200000003</c:v>
                </c:pt>
              </c:numCache>
            </c:numRef>
          </c:val>
          <c:extLst>
            <c:ext xmlns:c16="http://schemas.microsoft.com/office/drawing/2014/chart" uri="{C3380CC4-5D6E-409C-BE32-E72D297353CC}">
              <c16:uniqueId val="{00000001-F3A3-416E-AE85-D0BC37D0BBCB}"/>
            </c:ext>
          </c:extLst>
        </c:ser>
        <c:ser>
          <c:idx val="2"/>
          <c:order val="1"/>
          <c:tx>
            <c:strRef>
              <c:f>'38'!$B$9</c:f>
              <c:strCache>
                <c:ptCount val="1"/>
                <c:pt idx="0">
                  <c:v>2016</c:v>
                </c:pt>
              </c:strCache>
            </c:strRef>
          </c:tx>
          <c:invertIfNegative val="0"/>
          <c:cat>
            <c:strRef>
              <c:f>'38'!$D$7:$F$7</c:f>
              <c:strCache>
                <c:ptCount val="3"/>
                <c:pt idx="0">
                  <c:v>Maíz partido</c:v>
                </c:pt>
                <c:pt idx="1">
                  <c:v>Sorgo</c:v>
                </c:pt>
                <c:pt idx="2">
                  <c:v>Preparaciones que contienen maíz</c:v>
                </c:pt>
              </c:strCache>
            </c:strRef>
          </c:cat>
          <c:val>
            <c:numRef>
              <c:f>'38'!$D$9:$F$9</c:f>
              <c:numCache>
                <c:formatCode>#,##0</c:formatCode>
                <c:ptCount val="3"/>
                <c:pt idx="0">
                  <c:v>15733.459000000001</c:v>
                </c:pt>
                <c:pt idx="1">
                  <c:v>27159.784</c:v>
                </c:pt>
                <c:pt idx="2">
                  <c:v>227386</c:v>
                </c:pt>
              </c:numCache>
            </c:numRef>
          </c:val>
          <c:extLst>
            <c:ext xmlns:c16="http://schemas.microsoft.com/office/drawing/2014/chart" uri="{C3380CC4-5D6E-409C-BE32-E72D297353CC}">
              <c16:uniqueId val="{00000002-F3A3-416E-AE85-D0BC37D0BBCB}"/>
            </c:ext>
          </c:extLst>
        </c:ser>
        <c:ser>
          <c:idx val="0"/>
          <c:order val="2"/>
          <c:tx>
            <c:strRef>
              <c:f>'38'!$B$10</c:f>
              <c:strCache>
                <c:ptCount val="1"/>
                <c:pt idx="0">
                  <c:v>2017</c:v>
                </c:pt>
              </c:strCache>
            </c:strRef>
          </c:tx>
          <c:spPr>
            <a:solidFill>
              <a:srgbClr val="FFCC00"/>
            </a:solidFill>
            <a:ln w="25400">
              <a:solidFill>
                <a:srgbClr val="FFC000"/>
              </a:solidFill>
              <a:prstDash val="solid"/>
            </a:ln>
          </c:spPr>
          <c:invertIfNegative val="0"/>
          <c:cat>
            <c:strRef>
              <c:f>'38'!$D$7:$F$7</c:f>
              <c:strCache>
                <c:ptCount val="3"/>
                <c:pt idx="0">
                  <c:v>Maíz partido</c:v>
                </c:pt>
                <c:pt idx="1">
                  <c:v>Sorgo</c:v>
                </c:pt>
                <c:pt idx="2">
                  <c:v>Preparaciones que contienen maíz</c:v>
                </c:pt>
              </c:strCache>
            </c:strRef>
          </c:cat>
          <c:val>
            <c:numRef>
              <c:f>'38'!$D$10:$F$10</c:f>
              <c:numCache>
                <c:formatCode>#,##0</c:formatCode>
                <c:ptCount val="3"/>
                <c:pt idx="0">
                  <c:v>6718.7069999999994</c:v>
                </c:pt>
                <c:pt idx="1">
                  <c:v>53655.113000000005</c:v>
                </c:pt>
                <c:pt idx="2">
                  <c:v>104092</c:v>
                </c:pt>
              </c:numCache>
            </c:numRef>
          </c:val>
          <c:extLst>
            <c:ext xmlns:c16="http://schemas.microsoft.com/office/drawing/2014/chart" uri="{C3380CC4-5D6E-409C-BE32-E72D297353CC}">
              <c16:uniqueId val="{00000003-F3A3-416E-AE85-D0BC37D0BBCB}"/>
            </c:ext>
          </c:extLst>
        </c:ser>
        <c:ser>
          <c:idx val="1"/>
          <c:order val="3"/>
          <c:tx>
            <c:strRef>
              <c:f>'38'!$B$11</c:f>
              <c:strCache>
                <c:ptCount val="1"/>
                <c:pt idx="0">
                  <c:v>2018</c:v>
                </c:pt>
              </c:strCache>
            </c:strRef>
          </c:tx>
          <c:spPr>
            <a:pattFill prst="dkDnDiag">
              <a:fgClr>
                <a:schemeClr val="accent3">
                  <a:lumMod val="75000"/>
                </a:schemeClr>
              </a:fgClr>
              <a:bgClr>
                <a:schemeClr val="bg1"/>
              </a:bgClr>
            </a:pattFill>
            <a:ln w="25400">
              <a:solidFill>
                <a:schemeClr val="accent3">
                  <a:lumMod val="75000"/>
                </a:schemeClr>
              </a:solidFill>
              <a:prstDash val="solid"/>
            </a:ln>
          </c:spPr>
          <c:invertIfNegative val="0"/>
          <c:cat>
            <c:strRef>
              <c:f>'38'!$D$7:$F$7</c:f>
              <c:strCache>
                <c:ptCount val="3"/>
                <c:pt idx="0">
                  <c:v>Maíz partido</c:v>
                </c:pt>
                <c:pt idx="1">
                  <c:v>Sorgo</c:v>
                </c:pt>
                <c:pt idx="2">
                  <c:v>Preparaciones que contienen maíz</c:v>
                </c:pt>
              </c:strCache>
            </c:strRef>
          </c:cat>
          <c:val>
            <c:numRef>
              <c:f>'38'!$D$11:$F$11</c:f>
              <c:numCache>
                <c:formatCode>#,##0</c:formatCode>
                <c:ptCount val="3"/>
                <c:pt idx="0">
                  <c:v>5892.6107100000008</c:v>
                </c:pt>
                <c:pt idx="1">
                  <c:v>49561.083280000006</c:v>
                </c:pt>
                <c:pt idx="2">
                  <c:v>107022.41454</c:v>
                </c:pt>
              </c:numCache>
            </c:numRef>
          </c:val>
          <c:extLst>
            <c:ext xmlns:c16="http://schemas.microsoft.com/office/drawing/2014/chart" uri="{C3380CC4-5D6E-409C-BE32-E72D297353CC}">
              <c16:uniqueId val="{00000004-F3A3-416E-AE85-D0BC37D0BBCB}"/>
            </c:ext>
          </c:extLst>
        </c:ser>
        <c:ser>
          <c:idx val="5"/>
          <c:order val="4"/>
          <c:tx>
            <c:strRef>
              <c:f>'38'!$B$12</c:f>
              <c:strCache>
                <c:ptCount val="1"/>
                <c:pt idx="0">
                  <c:v>2019 </c:v>
                </c:pt>
              </c:strCache>
            </c:strRef>
          </c:tx>
          <c:invertIfNegative val="0"/>
          <c:cat>
            <c:strRef>
              <c:f>'38'!$D$7:$F$7</c:f>
              <c:strCache>
                <c:ptCount val="3"/>
                <c:pt idx="0">
                  <c:v>Maíz partido</c:v>
                </c:pt>
                <c:pt idx="1">
                  <c:v>Sorgo</c:v>
                </c:pt>
                <c:pt idx="2">
                  <c:v>Preparaciones que contienen maíz</c:v>
                </c:pt>
              </c:strCache>
            </c:strRef>
          </c:cat>
          <c:val>
            <c:numRef>
              <c:f>'38'!$D$12:$F$12</c:f>
              <c:numCache>
                <c:formatCode>#,##0</c:formatCode>
                <c:ptCount val="3"/>
                <c:pt idx="0">
                  <c:v>9269.3809999999994</c:v>
                </c:pt>
                <c:pt idx="1">
                  <c:v>30978.243129999999</c:v>
                </c:pt>
                <c:pt idx="2">
                  <c:v>41359.577440000001</c:v>
                </c:pt>
              </c:numCache>
            </c:numRef>
          </c:val>
          <c:extLst>
            <c:ext xmlns:c16="http://schemas.microsoft.com/office/drawing/2014/chart" uri="{C3380CC4-5D6E-409C-BE32-E72D297353CC}">
              <c16:uniqueId val="{00000005-F3A3-416E-AE85-D0BC37D0BBCB}"/>
            </c:ext>
          </c:extLst>
        </c:ser>
        <c:ser>
          <c:idx val="4"/>
          <c:order val="5"/>
          <c:tx>
            <c:strRef>
              <c:f>'38'!$B$13</c:f>
              <c:strCache>
                <c:ptCount val="1"/>
                <c:pt idx="0">
                  <c:v>2020*</c:v>
                </c:pt>
              </c:strCache>
            </c:strRef>
          </c:tx>
          <c:invertIfNegative val="0"/>
          <c:val>
            <c:numRef>
              <c:f>'38'!$D$13:$F$13</c:f>
              <c:numCache>
                <c:formatCode>#,##0</c:formatCode>
                <c:ptCount val="3"/>
                <c:pt idx="0">
                  <c:v>24777.365980000002</c:v>
                </c:pt>
                <c:pt idx="1">
                  <c:v>9206.0946800000002</c:v>
                </c:pt>
                <c:pt idx="2">
                  <c:v>34091.487419999998</c:v>
                </c:pt>
              </c:numCache>
            </c:numRef>
          </c:val>
          <c:extLst>
            <c:ext xmlns:c16="http://schemas.microsoft.com/office/drawing/2014/chart" uri="{C3380CC4-5D6E-409C-BE32-E72D297353CC}">
              <c16:uniqueId val="{00000001-00B1-494E-A1D5-088669502365}"/>
            </c:ext>
          </c:extLst>
        </c:ser>
        <c:dLbls>
          <c:showLegendKey val="0"/>
          <c:showVal val="0"/>
          <c:showCatName val="0"/>
          <c:showSerName val="0"/>
          <c:showPercent val="0"/>
          <c:showBubbleSize val="0"/>
        </c:dLbls>
        <c:gapWidth val="150"/>
        <c:axId val="945866240"/>
        <c:axId val="984097920"/>
      </c:barChart>
      <c:catAx>
        <c:axId val="945866240"/>
        <c:scaling>
          <c:orientation val="minMax"/>
        </c:scaling>
        <c:delete val="0"/>
        <c:axPos val="b"/>
        <c:numFmt formatCode="General" sourceLinked="1"/>
        <c:majorTickMark val="out"/>
        <c:minorTickMark val="none"/>
        <c:tickLblPos val="low"/>
        <c:spPr>
          <a:ln w="3175">
            <a:solidFill>
              <a:srgbClr val="000000"/>
            </a:solidFill>
            <a:prstDash val="solid"/>
          </a:ln>
        </c:spPr>
        <c:txPr>
          <a:bodyPr rot="-1440000" vert="horz"/>
          <a:lstStyle/>
          <a:p>
            <a:pPr>
              <a:defRPr sz="900" b="0" i="0" u="none" strike="noStrike" baseline="0">
                <a:solidFill>
                  <a:srgbClr val="000000"/>
                </a:solidFill>
                <a:latin typeface="Arial"/>
                <a:ea typeface="Arial"/>
                <a:cs typeface="Arial"/>
              </a:defRPr>
            </a:pPr>
            <a:endParaRPr lang="es-CL"/>
          </a:p>
        </c:txPr>
        <c:crossAx val="984097920"/>
        <c:crosses val="autoZero"/>
        <c:auto val="1"/>
        <c:lblAlgn val="ctr"/>
        <c:lblOffset val="100"/>
        <c:tickLblSkip val="1"/>
        <c:tickMarkSkip val="1"/>
        <c:noMultiLvlLbl val="0"/>
      </c:catAx>
      <c:valAx>
        <c:axId val="984097920"/>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s-CL"/>
                  <a:t>Miles de  toneladas</a:t>
                </a:r>
              </a:p>
            </c:rich>
          </c:tx>
          <c:layout>
            <c:manualLayout>
              <c:xMode val="edge"/>
              <c:yMode val="edge"/>
              <c:x val="5.4513593964019801E-2"/>
              <c:y val="0.17942290129094365"/>
            </c:manualLayout>
          </c:layout>
          <c:overlay val="0"/>
          <c:spPr>
            <a:noFill/>
            <a:ln w="25400">
              <a:noFill/>
            </a:ln>
          </c:spPr>
        </c:title>
        <c:numFmt formatCode="#,##0" sourceLinked="1"/>
        <c:majorTickMark val="out"/>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CL"/>
          </a:p>
        </c:txPr>
        <c:crossAx val="945866240"/>
        <c:crosses val="autoZero"/>
        <c:crossBetween val="between"/>
        <c:dispUnits>
          <c:builtInUnit val="thousands"/>
        </c:dispUnits>
      </c:valAx>
      <c:spPr>
        <a:solidFill>
          <a:srgbClr val="FFFFFF"/>
        </a:solidFill>
        <a:ln w="12700">
          <a:solidFill>
            <a:srgbClr val="808080"/>
          </a:solidFill>
          <a:prstDash val="solid"/>
        </a:ln>
      </c:spPr>
    </c:plotArea>
    <c:legend>
      <c:legendPos val="r"/>
      <c:layout>
        <c:manualLayout>
          <c:xMode val="edge"/>
          <c:yMode val="edge"/>
          <c:x val="0.84939663154350609"/>
          <c:y val="0.22884703675363463"/>
          <c:w val="7.0175545298217026E-2"/>
          <c:h val="0.37937847110803941"/>
        </c:manualLayout>
      </c:layout>
      <c:overlay val="0"/>
      <c:txPr>
        <a:bodyPr/>
        <a:lstStyle/>
        <a:p>
          <a:pPr>
            <a:defRPr sz="825" b="0" i="0" u="none" strike="noStrike" baseline="0">
              <a:solidFill>
                <a:srgbClr val="000000"/>
              </a:solidFill>
              <a:latin typeface="Arial"/>
              <a:ea typeface="Arial"/>
              <a:cs typeface="Arial"/>
            </a:defRPr>
          </a:pPr>
          <a:endParaRPr lang="es-CL"/>
        </a:p>
      </c:txPr>
    </c:legend>
    <c:plotVisOnly val="0"/>
    <c:dispBlanksAs val="gap"/>
    <c:showDLblsOverMax val="0"/>
  </c:chart>
  <c:spPr>
    <a:solidFill>
      <a:srgbClr val="FFFFFF"/>
    </a:solidFill>
  </c:spPr>
  <c:txPr>
    <a:bodyPr/>
    <a:lstStyle/>
    <a:p>
      <a:pPr>
        <a:defRPr sz="1400" b="0" i="0" u="none" strike="noStrike" baseline="0">
          <a:solidFill>
            <a:srgbClr val="000000"/>
          </a:solidFill>
          <a:latin typeface="Arial MT"/>
          <a:ea typeface="Arial MT"/>
          <a:cs typeface="Arial MT"/>
        </a:defRPr>
      </a:pPr>
      <a:endParaRPr lang="es-CL"/>
    </a:p>
  </c:txPr>
  <c:printSettings>
    <c:headerFooter alignWithMargins="0"/>
    <c:pageMargins b="1" l="0.75000000000000644" r="0.75000000000000644" t="1" header="0.51180555555555562" footer="0.51180555555555562"/>
    <c:pageSetup firstPageNumber="0" orientation="portrait"/>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Gráfico Nº 8. Costo promedio ponderado de las importaciones de productos sustitutos</a:t>
            </a:r>
          </a:p>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Período 2015 - 2020</a:t>
            </a:r>
          </a:p>
          <a:p>
            <a:pPr>
              <a:defRPr sz="1400" b="0" i="0" u="none" strike="noStrike" baseline="0">
                <a:solidFill>
                  <a:srgbClr val="000000"/>
                </a:solidFill>
                <a:latin typeface="Arial MT"/>
                <a:ea typeface="Arial MT"/>
                <a:cs typeface="Arial MT"/>
              </a:defRPr>
            </a:pPr>
            <a:endParaRPr lang="es-CL" sz="900" b="1" i="0" u="none" strike="noStrike" baseline="0">
              <a:solidFill>
                <a:srgbClr val="000000"/>
              </a:solidFill>
              <a:latin typeface="Arial"/>
              <a:cs typeface="Arial"/>
            </a:endParaRPr>
          </a:p>
        </c:rich>
      </c:tx>
      <c:layout>
        <c:manualLayout>
          <c:xMode val="edge"/>
          <c:yMode val="edge"/>
          <c:x val="0.13567774958362763"/>
          <c:y val="3.1802485532681911E-2"/>
        </c:manualLayout>
      </c:layout>
      <c:overlay val="0"/>
      <c:spPr>
        <a:noFill/>
        <a:ln w="25400">
          <a:noFill/>
        </a:ln>
      </c:spPr>
    </c:title>
    <c:autoTitleDeleted val="0"/>
    <c:plotArea>
      <c:layout>
        <c:manualLayout>
          <c:layoutTarget val="inner"/>
          <c:xMode val="edge"/>
          <c:yMode val="edge"/>
          <c:x val="0.12942973549217876"/>
          <c:y val="0.18283556660680569"/>
          <c:w val="0.84070594018557043"/>
          <c:h val="0.5851636966431828"/>
        </c:manualLayout>
      </c:layout>
      <c:lineChart>
        <c:grouping val="standard"/>
        <c:varyColors val="0"/>
        <c:ser>
          <c:idx val="1"/>
          <c:order val="0"/>
          <c:tx>
            <c:strRef>
              <c:f>'39'!$E$7</c:f>
              <c:strCache>
                <c:ptCount val="1"/>
                <c:pt idx="0">
                  <c:v>Maíz partido</c:v>
                </c:pt>
              </c:strCache>
            </c:strRef>
          </c:tx>
          <c:cat>
            <c:strRef>
              <c:f>'39'!$C$8:$C$13</c:f>
              <c:strCache>
                <c:ptCount val="6"/>
                <c:pt idx="0">
                  <c:v>2015</c:v>
                </c:pt>
                <c:pt idx="1">
                  <c:v>2016</c:v>
                </c:pt>
                <c:pt idx="2">
                  <c:v>2017</c:v>
                </c:pt>
                <c:pt idx="3">
                  <c:v>2018</c:v>
                </c:pt>
                <c:pt idx="4">
                  <c:v>2019</c:v>
                </c:pt>
                <c:pt idx="5">
                  <c:v>2020*</c:v>
                </c:pt>
              </c:strCache>
            </c:strRef>
          </c:cat>
          <c:val>
            <c:numRef>
              <c:f>'39'!$E$8:$E$13</c:f>
              <c:numCache>
                <c:formatCode>#,##0</c:formatCode>
                <c:ptCount val="6"/>
                <c:pt idx="0">
                  <c:v>190.27359341016816</c:v>
                </c:pt>
                <c:pt idx="1">
                  <c:v>207</c:v>
                </c:pt>
                <c:pt idx="2">
                  <c:v>287</c:v>
                </c:pt>
                <c:pt idx="3">
                  <c:v>342.94811407654373</c:v>
                </c:pt>
                <c:pt idx="4" formatCode="0">
                  <c:v>345.8535247035349</c:v>
                </c:pt>
                <c:pt idx="5" formatCode="0">
                  <c:v>226.93563084072761</c:v>
                </c:pt>
              </c:numCache>
            </c:numRef>
          </c:val>
          <c:smooth val="0"/>
          <c:extLst>
            <c:ext xmlns:c16="http://schemas.microsoft.com/office/drawing/2014/chart" uri="{C3380CC4-5D6E-409C-BE32-E72D297353CC}">
              <c16:uniqueId val="{00000001-3991-432A-9A38-D3DA5DA21343}"/>
            </c:ext>
          </c:extLst>
        </c:ser>
        <c:ser>
          <c:idx val="5"/>
          <c:order val="1"/>
          <c:tx>
            <c:strRef>
              <c:f>'39'!$F$7</c:f>
              <c:strCache>
                <c:ptCount val="1"/>
                <c:pt idx="0">
                  <c:v>Sorgo</c:v>
                </c:pt>
              </c:strCache>
            </c:strRef>
          </c:tx>
          <c:cat>
            <c:strRef>
              <c:f>'39'!$C$8:$C$13</c:f>
              <c:strCache>
                <c:ptCount val="6"/>
                <c:pt idx="0">
                  <c:v>2015</c:v>
                </c:pt>
                <c:pt idx="1">
                  <c:v>2016</c:v>
                </c:pt>
                <c:pt idx="2">
                  <c:v>2017</c:v>
                </c:pt>
                <c:pt idx="3">
                  <c:v>2018</c:v>
                </c:pt>
                <c:pt idx="4">
                  <c:v>2019</c:v>
                </c:pt>
                <c:pt idx="5">
                  <c:v>2020*</c:v>
                </c:pt>
              </c:strCache>
            </c:strRef>
          </c:cat>
          <c:val>
            <c:numRef>
              <c:f>'39'!$F$8:$F$13</c:f>
              <c:numCache>
                <c:formatCode>#,##0</c:formatCode>
                <c:ptCount val="6"/>
                <c:pt idx="0">
                  <c:v>157.55825875454391</c:v>
                </c:pt>
                <c:pt idx="1">
                  <c:v>186</c:v>
                </c:pt>
                <c:pt idx="2">
                  <c:v>178</c:v>
                </c:pt>
                <c:pt idx="3">
                  <c:v>169.25566820801745</c:v>
                </c:pt>
                <c:pt idx="4" formatCode="0">
                  <c:v>207.776432</c:v>
                </c:pt>
                <c:pt idx="5" formatCode="0">
                  <c:v>169.93074581284631</c:v>
                </c:pt>
              </c:numCache>
            </c:numRef>
          </c:val>
          <c:smooth val="0"/>
          <c:extLst>
            <c:ext xmlns:c16="http://schemas.microsoft.com/office/drawing/2014/chart" uri="{C3380CC4-5D6E-409C-BE32-E72D297353CC}">
              <c16:uniqueId val="{00000002-3991-432A-9A38-D3DA5DA21343}"/>
            </c:ext>
          </c:extLst>
        </c:ser>
        <c:ser>
          <c:idx val="2"/>
          <c:order val="2"/>
          <c:tx>
            <c:strRef>
              <c:f>'39'!$G$7</c:f>
              <c:strCache>
                <c:ptCount val="1"/>
                <c:pt idx="0">
                  <c:v>Preparaciones que contienen maíz</c:v>
                </c:pt>
              </c:strCache>
            </c:strRef>
          </c:tx>
          <c:cat>
            <c:strRef>
              <c:f>'39'!$C$8:$C$13</c:f>
              <c:strCache>
                <c:ptCount val="6"/>
                <c:pt idx="0">
                  <c:v>2015</c:v>
                </c:pt>
                <c:pt idx="1">
                  <c:v>2016</c:v>
                </c:pt>
                <c:pt idx="2">
                  <c:v>2017</c:v>
                </c:pt>
                <c:pt idx="3">
                  <c:v>2018</c:v>
                </c:pt>
                <c:pt idx="4">
                  <c:v>2019</c:v>
                </c:pt>
                <c:pt idx="5">
                  <c:v>2020*</c:v>
                </c:pt>
              </c:strCache>
            </c:strRef>
          </c:cat>
          <c:val>
            <c:numRef>
              <c:f>'39'!$G$8:$G$13</c:f>
              <c:numCache>
                <c:formatCode>#,##0</c:formatCode>
                <c:ptCount val="6"/>
                <c:pt idx="0">
                  <c:v>349.71610196013978</c:v>
                </c:pt>
                <c:pt idx="1">
                  <c:v>356</c:v>
                </c:pt>
                <c:pt idx="2">
                  <c:v>351</c:v>
                </c:pt>
                <c:pt idx="3">
                  <c:v>399.55360741689088</c:v>
                </c:pt>
                <c:pt idx="4" formatCode="0">
                  <c:v>393.02788645411334</c:v>
                </c:pt>
                <c:pt idx="5" formatCode="0">
                  <c:v>360.4488332585849</c:v>
                </c:pt>
              </c:numCache>
            </c:numRef>
          </c:val>
          <c:smooth val="0"/>
          <c:extLst>
            <c:ext xmlns:c16="http://schemas.microsoft.com/office/drawing/2014/chart" uri="{C3380CC4-5D6E-409C-BE32-E72D297353CC}">
              <c16:uniqueId val="{00000003-3991-432A-9A38-D3DA5DA21343}"/>
            </c:ext>
          </c:extLst>
        </c:ser>
        <c:dLbls>
          <c:showLegendKey val="0"/>
          <c:showVal val="0"/>
          <c:showCatName val="0"/>
          <c:showSerName val="0"/>
          <c:showPercent val="0"/>
          <c:showBubbleSize val="0"/>
        </c:dLbls>
        <c:marker val="1"/>
        <c:smooth val="0"/>
        <c:axId val="946216448"/>
        <c:axId val="984100224"/>
        <c:extLst>
          <c:ext xmlns:c15="http://schemas.microsoft.com/office/drawing/2012/chart" uri="{02D57815-91ED-43cb-92C2-25804820EDAC}">
            <c15:filteredLineSeries>
              <c15:ser>
                <c:idx val="3"/>
                <c:order val="3"/>
                <c:tx>
                  <c:strRef>
                    <c:extLst>
                      <c:ext uri="{02D57815-91ED-43cb-92C2-25804820EDAC}">
                        <c15:formulaRef>
                          <c15:sqref>'37'!#REF!</c15:sqref>
                        </c15:formulaRef>
                      </c:ext>
                    </c:extLst>
                    <c:strCache>
                      <c:ptCount val="1"/>
                      <c:pt idx="0">
                        <c:v>#REF!</c:v>
                      </c:pt>
                    </c:strCache>
                  </c:strRef>
                </c:tx>
                <c:cat>
                  <c:strRef>
                    <c:extLst>
                      <c:ext uri="{02D57815-91ED-43cb-92C2-25804820EDAC}">
                        <c15:formulaRef>
                          <c15:sqref>'39'!$C$8:$C$13</c15:sqref>
                        </c15:formulaRef>
                      </c:ext>
                    </c:extLst>
                    <c:strCache>
                      <c:ptCount val="6"/>
                      <c:pt idx="0">
                        <c:v>2015</c:v>
                      </c:pt>
                      <c:pt idx="1">
                        <c:v>2016</c:v>
                      </c:pt>
                      <c:pt idx="2">
                        <c:v>2017</c:v>
                      </c:pt>
                      <c:pt idx="3">
                        <c:v>2018</c:v>
                      </c:pt>
                      <c:pt idx="4">
                        <c:v>2019</c:v>
                      </c:pt>
                      <c:pt idx="5">
                        <c:v>2020*</c:v>
                      </c:pt>
                    </c:strCache>
                  </c:strRef>
                </c:cat>
                <c:val>
                  <c:numRef>
                    <c:extLst>
                      <c:ext uri="{02D57815-91ED-43cb-92C2-25804820EDAC}">
                        <c15:formulaRef>
                          <c15:sqref>'37'!#REF!</c15:sqref>
                        </c15:formulaRef>
                      </c:ext>
                    </c:extLst>
                    <c:numCache>
                      <c:formatCode>General</c:formatCode>
                      <c:ptCount val="1"/>
                      <c:pt idx="0">
                        <c:v>1</c:v>
                      </c:pt>
                    </c:numCache>
                  </c:numRef>
                </c:val>
                <c:smooth val="0"/>
                <c:extLst>
                  <c:ext xmlns:c16="http://schemas.microsoft.com/office/drawing/2014/chart" uri="{C3380CC4-5D6E-409C-BE32-E72D297353CC}">
                    <c16:uniqueId val="{00000004-3991-432A-9A38-D3DA5DA21343}"/>
                  </c:ext>
                </c:extLst>
              </c15:ser>
            </c15:filteredLineSeries>
          </c:ext>
        </c:extLst>
      </c:lineChart>
      <c:catAx>
        <c:axId val="946216448"/>
        <c:scaling>
          <c:orientation val="minMax"/>
        </c:scaling>
        <c:delete val="0"/>
        <c:axPos val="b"/>
        <c:numFmt formatCode="General" sourceLinked="1"/>
        <c:majorTickMark val="out"/>
        <c:minorTickMark val="none"/>
        <c:tickLblPos val="low"/>
        <c:spPr>
          <a:ln w="3175">
            <a:solidFill>
              <a:srgbClr val="000000"/>
            </a:solidFill>
            <a:prstDash val="solid"/>
          </a:ln>
        </c:spPr>
        <c:txPr>
          <a:bodyPr rot="-1560000" vert="horz"/>
          <a:lstStyle/>
          <a:p>
            <a:pPr>
              <a:defRPr sz="900" b="0" i="0" u="none" strike="noStrike" baseline="0">
                <a:solidFill>
                  <a:srgbClr val="000000"/>
                </a:solidFill>
                <a:latin typeface="Arial"/>
                <a:ea typeface="Arial"/>
                <a:cs typeface="Arial"/>
              </a:defRPr>
            </a:pPr>
            <a:endParaRPr lang="es-CL"/>
          </a:p>
        </c:txPr>
        <c:crossAx val="984100224"/>
        <c:crosses val="autoZero"/>
        <c:auto val="1"/>
        <c:lblAlgn val="ctr"/>
        <c:lblOffset val="100"/>
        <c:noMultiLvlLbl val="0"/>
      </c:catAx>
      <c:valAx>
        <c:axId val="984100224"/>
        <c:scaling>
          <c:orientation val="minMax"/>
          <c:max val="500"/>
          <c:min val="150"/>
        </c:scaling>
        <c:delete val="0"/>
        <c:axPos val="l"/>
        <c:majorGridlines>
          <c:spPr>
            <a:ln w="3175">
              <a:solidFill>
                <a:srgbClr val="000000"/>
              </a:solidFill>
              <a:prstDash val="solid"/>
            </a:ln>
          </c:spPr>
        </c:majorGridlines>
        <c:title>
          <c:tx>
            <c:rich>
              <a:bodyPr/>
              <a:lstStyle/>
              <a:p>
                <a:pPr>
                  <a:defRPr sz="900" b="0" i="0" u="none" strike="noStrike" baseline="0">
                    <a:solidFill>
                      <a:srgbClr val="000000"/>
                    </a:solidFill>
                    <a:latin typeface="Arial"/>
                    <a:ea typeface="Arial"/>
                    <a:cs typeface="Arial"/>
                  </a:defRPr>
                </a:pPr>
                <a:r>
                  <a:rPr lang="es-CL"/>
                  <a:t> USD / tonelada CIF</a:t>
                </a:r>
              </a:p>
            </c:rich>
          </c:tx>
          <c:layout>
            <c:manualLayout>
              <c:xMode val="edge"/>
              <c:yMode val="edge"/>
              <c:x val="1.6234424185348924E-2"/>
              <c:y val="0.28314043575878317"/>
            </c:manualLayout>
          </c:layout>
          <c:overlay val="0"/>
          <c:spPr>
            <a:noFill/>
            <a:ln w="25400">
              <a:noFill/>
            </a:ln>
          </c:spPr>
        </c:title>
        <c:numFmt formatCode="#,##0" sourceLinked="1"/>
        <c:majorTickMark val="out"/>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CL"/>
          </a:p>
        </c:txPr>
        <c:crossAx val="946216448"/>
        <c:crosses val="autoZero"/>
        <c:crossBetween val="between"/>
      </c:valAx>
      <c:spPr>
        <a:solidFill>
          <a:srgbClr val="FFFFFF"/>
        </a:solidFill>
        <a:ln w="12700">
          <a:solidFill>
            <a:srgbClr val="808080"/>
          </a:solidFill>
          <a:prstDash val="solid"/>
        </a:ln>
      </c:spPr>
    </c:plotArea>
    <c:legend>
      <c:legendPos val="r"/>
      <c:layout>
        <c:manualLayout>
          <c:xMode val="edge"/>
          <c:yMode val="edge"/>
          <c:x val="4.6513197478222204E-2"/>
          <c:y val="0.85203972310478748"/>
          <c:w val="0.95348687664041998"/>
          <c:h val="9.7278015686635674E-2"/>
        </c:manualLayout>
      </c:layout>
      <c:overlay val="0"/>
      <c:txPr>
        <a:bodyPr/>
        <a:lstStyle/>
        <a:p>
          <a:pPr>
            <a:defRPr sz="900" b="0" i="0" u="none" strike="noStrike" baseline="0">
              <a:solidFill>
                <a:srgbClr val="000000"/>
              </a:solidFill>
              <a:latin typeface="Arial"/>
              <a:ea typeface="Arial"/>
              <a:cs typeface="Arial"/>
            </a:defRPr>
          </a:pPr>
          <a:endParaRPr lang="es-CL"/>
        </a:p>
      </c:txPr>
    </c:legend>
    <c:plotVisOnly val="0"/>
    <c:dispBlanksAs val="gap"/>
    <c:showDLblsOverMax val="0"/>
  </c:chart>
  <c:spPr>
    <a:solidFill>
      <a:srgbClr val="FFFFFF"/>
    </a:solidFill>
  </c:spPr>
  <c:txPr>
    <a:bodyPr/>
    <a:lstStyle/>
    <a:p>
      <a:pPr>
        <a:defRPr sz="1400" b="0" i="0" u="none" strike="noStrike" baseline="0">
          <a:solidFill>
            <a:srgbClr val="000000"/>
          </a:solidFill>
          <a:latin typeface="Arial MT"/>
          <a:ea typeface="Arial MT"/>
          <a:cs typeface="Arial MT"/>
        </a:defRPr>
      </a:pPr>
      <a:endParaRPr lang="es-CL"/>
    </a:p>
  </c:txPr>
  <c:printSettings>
    <c:headerFooter alignWithMargins="0"/>
    <c:pageMargins b="1" l="0.75000000000000666" r="0.75000000000000666" t="1" header="0.51180555555555562" footer="0.51180555555555562"/>
    <c:pageSetup firstPageNumber="0"/>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Gráfico N</a:t>
            </a:r>
            <a:r>
              <a:rPr lang="es-CL" sz="900" b="1" i="0" u="none" strike="noStrike" baseline="0">
                <a:solidFill>
                  <a:srgbClr val="000000"/>
                </a:solidFill>
                <a:latin typeface="Arial MT"/>
                <a:cs typeface="Arial"/>
              </a:rPr>
              <a:t>°</a:t>
            </a:r>
            <a:r>
              <a:rPr lang="es-CL" sz="900" b="1" i="0" u="none" strike="noStrike" baseline="0">
                <a:solidFill>
                  <a:srgbClr val="000000"/>
                </a:solidFill>
                <a:latin typeface="Arial"/>
                <a:cs typeface="Arial"/>
              </a:rPr>
              <a:t> 9. Evolución del precio promedio nacional ($/qqm) </a:t>
            </a:r>
          </a:p>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Años: 2016 - 2020</a:t>
            </a:r>
          </a:p>
        </c:rich>
      </c:tx>
      <c:layout>
        <c:manualLayout>
          <c:xMode val="edge"/>
          <c:yMode val="edge"/>
          <c:x val="0.22877048796777227"/>
          <c:y val="2.6515151515151516E-2"/>
        </c:manualLayout>
      </c:layout>
      <c:overlay val="0"/>
      <c:spPr>
        <a:noFill/>
        <a:ln w="25400">
          <a:noFill/>
        </a:ln>
      </c:spPr>
    </c:title>
    <c:autoTitleDeleted val="0"/>
    <c:plotArea>
      <c:layout>
        <c:manualLayout>
          <c:layoutTarget val="inner"/>
          <c:xMode val="edge"/>
          <c:yMode val="edge"/>
          <c:x val="0.15912970283315397"/>
          <c:y val="0.14402173913043675"/>
          <c:w val="0.79028995698947646"/>
          <c:h val="0.63224637681160001"/>
        </c:manualLayout>
      </c:layout>
      <c:lineChart>
        <c:grouping val="standard"/>
        <c:varyColors val="0"/>
        <c:ser>
          <c:idx val="5"/>
          <c:order val="0"/>
          <c:tx>
            <c:strRef>
              <c:f>'40'!$D$6</c:f>
              <c:strCache>
                <c:ptCount val="1"/>
                <c:pt idx="0">
                  <c:v>2017</c:v>
                </c:pt>
              </c:strCache>
            </c:strRef>
          </c:tx>
          <c:spPr>
            <a:ln>
              <a:solidFill>
                <a:srgbClr val="FF0000"/>
              </a:solidFill>
            </a:ln>
          </c:spPr>
          <c:marker>
            <c:spPr>
              <a:solidFill>
                <a:srgbClr val="FFFF00"/>
              </a:solidFill>
            </c:spPr>
          </c:marker>
          <c:cat>
            <c:strRef>
              <c:f>'40'!$B$7:$B$18</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'40'!$D$7:$D$18</c:f>
              <c:numCache>
                <c:formatCode>#,##0_ ;\-#,##0\ </c:formatCode>
                <c:ptCount val="12"/>
                <c:pt idx="0">
                  <c:v>14627.272727272728</c:v>
                </c:pt>
                <c:pt idx="1">
                  <c:v>14786.666666666668</c:v>
                </c:pt>
                <c:pt idx="2">
                  <c:v>13878.947368421052</c:v>
                </c:pt>
                <c:pt idx="3">
                  <c:v>12795.192307692309</c:v>
                </c:pt>
                <c:pt idx="4">
                  <c:v>12685.576923076924</c:v>
                </c:pt>
                <c:pt idx="5">
                  <c:v>12827.173913043478</c:v>
                </c:pt>
                <c:pt idx="6">
                  <c:v>13130.000000000002</c:v>
                </c:pt>
                <c:pt idx="7">
                  <c:v>13104.166666666666</c:v>
                </c:pt>
                <c:pt idx="8">
                  <c:v>12803</c:v>
                </c:pt>
                <c:pt idx="9">
                  <c:v>12589</c:v>
                </c:pt>
                <c:pt idx="10">
                  <c:v>12563.265306122448</c:v>
                </c:pt>
                <c:pt idx="11">
                  <c:v>12536.170212765957</c:v>
                </c:pt>
              </c:numCache>
            </c:numRef>
          </c:val>
          <c:smooth val="0"/>
          <c:extLst>
            <c:ext xmlns:c16="http://schemas.microsoft.com/office/drawing/2014/chart" uri="{C3380CC4-5D6E-409C-BE32-E72D297353CC}">
              <c16:uniqueId val="{00000000-8C46-4ACD-8E92-028C8AB7B211}"/>
            </c:ext>
          </c:extLst>
        </c:ser>
        <c:ser>
          <c:idx val="0"/>
          <c:order val="1"/>
          <c:tx>
            <c:strRef>
              <c:f>'40'!$E$6</c:f>
              <c:strCache>
                <c:ptCount val="1"/>
                <c:pt idx="0">
                  <c:v>2018</c:v>
                </c:pt>
              </c:strCache>
            </c:strRef>
          </c:tx>
          <c:cat>
            <c:strRef>
              <c:f>'40'!$B$7:$B$18</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'40'!$E$7:$E$18</c:f>
              <c:numCache>
                <c:formatCode>#,##0_ ;\-#,##0\ </c:formatCode>
                <c:ptCount val="12"/>
                <c:pt idx="0">
                  <c:v>12520.689655172413</c:v>
                </c:pt>
                <c:pt idx="1">
                  <c:v>12833.333333333334</c:v>
                </c:pt>
                <c:pt idx="2">
                  <c:v>12913</c:v>
                </c:pt>
                <c:pt idx="3">
                  <c:v>12711</c:v>
                </c:pt>
                <c:pt idx="4">
                  <c:v>13074</c:v>
                </c:pt>
                <c:pt idx="5">
                  <c:v>13359.259259259257</c:v>
                </c:pt>
                <c:pt idx="6">
                  <c:v>13311</c:v>
                </c:pt>
                <c:pt idx="7">
                  <c:v>13489</c:v>
                </c:pt>
                <c:pt idx="8">
                  <c:v>13654</c:v>
                </c:pt>
                <c:pt idx="9">
                  <c:v>13760</c:v>
                </c:pt>
                <c:pt idx="10">
                  <c:v>14340</c:v>
                </c:pt>
                <c:pt idx="11">
                  <c:v>15260</c:v>
                </c:pt>
              </c:numCache>
            </c:numRef>
          </c:val>
          <c:smooth val="0"/>
          <c:extLst>
            <c:ext xmlns:c16="http://schemas.microsoft.com/office/drawing/2014/chart" uri="{C3380CC4-5D6E-409C-BE32-E72D297353CC}">
              <c16:uniqueId val="{00000001-8C46-4ACD-8E92-028C8AB7B211}"/>
            </c:ext>
          </c:extLst>
        </c:ser>
        <c:ser>
          <c:idx val="1"/>
          <c:order val="2"/>
          <c:tx>
            <c:strRef>
              <c:f>'40'!$F$6</c:f>
              <c:strCache>
                <c:ptCount val="1"/>
                <c:pt idx="0">
                  <c:v>2019</c:v>
                </c:pt>
              </c:strCache>
            </c:strRef>
          </c:tx>
          <c:val>
            <c:numRef>
              <c:f>'40'!$F$7:$F$18</c:f>
              <c:numCache>
                <c:formatCode>#,##0_ ;\-#,##0\ </c:formatCode>
                <c:ptCount val="12"/>
                <c:pt idx="0">
                  <c:v>16500</c:v>
                </c:pt>
                <c:pt idx="2">
                  <c:v>13061.904761904761</c:v>
                </c:pt>
                <c:pt idx="3">
                  <c:v>12764.516129032258</c:v>
                </c:pt>
                <c:pt idx="4">
                  <c:v>12740</c:v>
                </c:pt>
                <c:pt idx="5">
                  <c:v>13095.283018867925</c:v>
                </c:pt>
                <c:pt idx="6">
                  <c:v>14412.765957446809</c:v>
                </c:pt>
                <c:pt idx="7">
                  <c:v>14592.307692307691</c:v>
                </c:pt>
                <c:pt idx="8">
                  <c:v>15066.666666666666</c:v>
                </c:pt>
                <c:pt idx="9">
                  <c:v>14657.142857142855</c:v>
                </c:pt>
                <c:pt idx="10">
                  <c:v>15112.5</c:v>
                </c:pt>
                <c:pt idx="11">
                  <c:v>15688.888888888889</c:v>
                </c:pt>
              </c:numCache>
            </c:numRef>
          </c:val>
          <c:smooth val="0"/>
          <c:extLst>
            <c:ext xmlns:c16="http://schemas.microsoft.com/office/drawing/2014/chart" uri="{C3380CC4-5D6E-409C-BE32-E72D297353CC}">
              <c16:uniqueId val="{00000002-8C46-4ACD-8E92-028C8AB7B211}"/>
            </c:ext>
          </c:extLst>
        </c:ser>
        <c:ser>
          <c:idx val="2"/>
          <c:order val="3"/>
          <c:tx>
            <c:strRef>
              <c:f>'40'!$G$6</c:f>
              <c:strCache>
                <c:ptCount val="1"/>
                <c:pt idx="0">
                  <c:v>2020</c:v>
                </c:pt>
              </c:strCache>
            </c:strRef>
          </c:tx>
          <c:val>
            <c:numRef>
              <c:f>'40'!$G$7:$G$18</c:f>
              <c:numCache>
                <c:formatCode>#,##0_ ;\-#,##0\ </c:formatCode>
                <c:ptCount val="12"/>
                <c:pt idx="0">
                  <c:v>14667</c:v>
                </c:pt>
                <c:pt idx="1">
                  <c:v>14667</c:v>
                </c:pt>
                <c:pt idx="2">
                  <c:v>15658.064516129034</c:v>
                </c:pt>
                <c:pt idx="3">
                  <c:v>16630</c:v>
                </c:pt>
                <c:pt idx="4">
                  <c:v>16008</c:v>
                </c:pt>
                <c:pt idx="5">
                  <c:v>15900</c:v>
                </c:pt>
                <c:pt idx="6">
                  <c:v>15500</c:v>
                </c:pt>
                <c:pt idx="7">
                  <c:v>15500</c:v>
                </c:pt>
                <c:pt idx="8">
                  <c:v>16475</c:v>
                </c:pt>
                <c:pt idx="9">
                  <c:v>18000</c:v>
                </c:pt>
              </c:numCache>
            </c:numRef>
          </c:val>
          <c:smooth val="0"/>
          <c:extLst>
            <c:ext xmlns:c16="http://schemas.microsoft.com/office/drawing/2014/chart" uri="{C3380CC4-5D6E-409C-BE32-E72D297353CC}">
              <c16:uniqueId val="{00000000-BED7-4F68-AA74-4EC02DD3B059}"/>
            </c:ext>
          </c:extLst>
        </c:ser>
        <c:ser>
          <c:idx val="3"/>
          <c:order val="4"/>
          <c:tx>
            <c:strRef>
              <c:f>'40'!$C$6</c:f>
              <c:strCache>
                <c:ptCount val="1"/>
                <c:pt idx="0">
                  <c:v>2016</c:v>
                </c:pt>
              </c:strCache>
            </c:strRef>
          </c:tx>
          <c:val>
            <c:numRef>
              <c:f>'40'!$C$7:$C$18</c:f>
              <c:numCache>
                <c:formatCode>#,##0_ ;\-#,##0\ </c:formatCode>
                <c:ptCount val="12"/>
                <c:pt idx="0">
                  <c:v>12000</c:v>
                </c:pt>
                <c:pt idx="1">
                  <c:v>12000</c:v>
                </c:pt>
                <c:pt idx="2">
                  <c:v>12131.25</c:v>
                </c:pt>
                <c:pt idx="3">
                  <c:v>12105.2</c:v>
                </c:pt>
                <c:pt idx="4">
                  <c:v>12468.198198198199</c:v>
                </c:pt>
                <c:pt idx="5">
                  <c:v>13282.824427480919</c:v>
                </c:pt>
                <c:pt idx="6">
                  <c:v>13322.461538461539</c:v>
                </c:pt>
                <c:pt idx="7">
                  <c:v>13260</c:v>
                </c:pt>
                <c:pt idx="8">
                  <c:v>13447.619047619048</c:v>
                </c:pt>
                <c:pt idx="9">
                  <c:v>13600</c:v>
                </c:pt>
                <c:pt idx="10">
                  <c:v>13600</c:v>
                </c:pt>
                <c:pt idx="11">
                  <c:v>13600</c:v>
                </c:pt>
              </c:numCache>
            </c:numRef>
          </c:val>
          <c:smooth val="0"/>
          <c:extLst>
            <c:ext xmlns:c16="http://schemas.microsoft.com/office/drawing/2014/chart" uri="{C3380CC4-5D6E-409C-BE32-E72D297353CC}">
              <c16:uniqueId val="{00000000-D41B-4B8E-A67C-354E7B9DC70B}"/>
            </c:ext>
          </c:extLst>
        </c:ser>
        <c:dLbls>
          <c:showLegendKey val="0"/>
          <c:showVal val="0"/>
          <c:showCatName val="0"/>
          <c:showSerName val="0"/>
          <c:showPercent val="0"/>
          <c:showBubbleSize val="0"/>
        </c:dLbls>
        <c:marker val="1"/>
        <c:smooth val="0"/>
        <c:axId val="946020352"/>
        <c:axId val="984102528"/>
      </c:lineChart>
      <c:catAx>
        <c:axId val="946020352"/>
        <c:scaling>
          <c:orientation val="minMax"/>
        </c:scaling>
        <c:delete val="0"/>
        <c:axPos val="b"/>
        <c:numFmt formatCode="General" sourceLinked="1"/>
        <c:majorTickMark val="out"/>
        <c:minorTickMark val="none"/>
        <c:tickLblPos val="low"/>
        <c:spPr>
          <a:ln w="3175">
            <a:solidFill>
              <a:srgbClr val="000000"/>
            </a:solidFill>
            <a:prstDash val="solid"/>
          </a:ln>
        </c:spPr>
        <c:txPr>
          <a:bodyPr rot="-900000" vert="horz"/>
          <a:lstStyle/>
          <a:p>
            <a:pPr>
              <a:defRPr sz="900" b="0" i="0" u="none" strike="noStrike" baseline="0">
                <a:solidFill>
                  <a:srgbClr val="000000"/>
                </a:solidFill>
                <a:latin typeface="Arial"/>
                <a:ea typeface="Arial"/>
                <a:cs typeface="Arial"/>
              </a:defRPr>
            </a:pPr>
            <a:endParaRPr lang="es-CL"/>
          </a:p>
        </c:txPr>
        <c:crossAx val="984102528"/>
        <c:crosses val="autoZero"/>
        <c:auto val="1"/>
        <c:lblAlgn val="ctr"/>
        <c:lblOffset val="100"/>
        <c:tickLblSkip val="1"/>
        <c:tickMarkSkip val="1"/>
        <c:noMultiLvlLbl val="0"/>
      </c:catAx>
      <c:valAx>
        <c:axId val="984102528"/>
        <c:scaling>
          <c:orientation val="minMax"/>
          <c:max val="19000"/>
          <c:min val="10800"/>
        </c:scaling>
        <c:delete val="0"/>
        <c:axPos val="l"/>
        <c:majorGridlines>
          <c:spPr>
            <a:ln w="3175">
              <a:solidFill>
                <a:srgbClr val="000000"/>
              </a:solidFill>
              <a:prstDash val="solid"/>
            </a:ln>
          </c:spPr>
        </c:majorGridlines>
        <c:title>
          <c:tx>
            <c:rich>
              <a:bodyPr/>
              <a:lstStyle/>
              <a:p>
                <a:pPr>
                  <a:defRPr sz="900" b="0" i="0" u="none" strike="noStrike" baseline="0">
                    <a:solidFill>
                      <a:srgbClr val="000000"/>
                    </a:solidFill>
                    <a:latin typeface="Arial"/>
                    <a:ea typeface="Arial"/>
                    <a:cs typeface="Arial"/>
                  </a:defRPr>
                </a:pPr>
                <a:r>
                  <a:rPr lang="es-CL"/>
                  <a:t>$/tonelada</a:t>
                </a:r>
              </a:p>
            </c:rich>
          </c:tx>
          <c:layout>
            <c:manualLayout>
              <c:xMode val="edge"/>
              <c:yMode val="edge"/>
              <c:x val="4.0470143825214716E-2"/>
              <c:y val="0.35822894297303748"/>
            </c:manualLayout>
          </c:layout>
          <c:overlay val="0"/>
          <c:spPr>
            <a:noFill/>
            <a:ln w="25400">
              <a:noFill/>
            </a:ln>
          </c:spPr>
        </c:title>
        <c:numFmt formatCode="#,##0" sourceLinked="0"/>
        <c:majorTickMark val="out"/>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CL"/>
          </a:p>
        </c:txPr>
        <c:crossAx val="946020352"/>
        <c:crosses val="autoZero"/>
        <c:crossBetween val="between"/>
        <c:majorUnit val="500"/>
      </c:valAx>
      <c:spPr>
        <a:solidFill>
          <a:srgbClr val="FFFFFF"/>
        </a:solidFill>
        <a:ln w="12700">
          <a:solidFill>
            <a:srgbClr val="808080"/>
          </a:solidFill>
          <a:prstDash val="solid"/>
        </a:ln>
      </c:spPr>
    </c:plotArea>
    <c:legend>
      <c:legendPos val="r"/>
      <c:layout>
        <c:manualLayout>
          <c:xMode val="edge"/>
          <c:yMode val="edge"/>
          <c:x val="1.4173738817493828E-2"/>
          <c:y val="0.87313499164877117"/>
          <c:w val="0.9314319988769636"/>
          <c:h val="0.12686500835122883"/>
        </c:manualLayout>
      </c:layout>
      <c:overlay val="0"/>
      <c:spPr>
        <a:solidFill>
          <a:srgbClr val="FFFFFF"/>
        </a:solidFill>
        <a:ln w="25400">
          <a:noFill/>
        </a:ln>
      </c:spPr>
      <c:txPr>
        <a:bodyPr/>
        <a:lstStyle/>
        <a:p>
          <a:pPr>
            <a:defRPr sz="900" b="0" i="0" u="none" strike="noStrike" baseline="0">
              <a:solidFill>
                <a:srgbClr val="000000"/>
              </a:solidFill>
              <a:latin typeface="Arial"/>
              <a:ea typeface="Arial"/>
              <a:cs typeface="Arial"/>
            </a:defRPr>
          </a:pPr>
          <a:endParaRPr lang="es-CL"/>
        </a:p>
      </c:txPr>
    </c:legend>
    <c:plotVisOnly val="0"/>
    <c:dispBlanksAs val="span"/>
    <c:showDLblsOverMax val="0"/>
  </c:chart>
  <c:spPr>
    <a:solidFill>
      <a:srgbClr val="FFFFFF"/>
    </a:solidFill>
  </c:spPr>
  <c:txPr>
    <a:bodyPr/>
    <a:lstStyle/>
    <a:p>
      <a:pPr>
        <a:defRPr sz="1400" b="0" i="0" u="none" strike="noStrike" baseline="0">
          <a:solidFill>
            <a:srgbClr val="000000"/>
          </a:solidFill>
          <a:latin typeface="Arial MT"/>
          <a:ea typeface="Arial MT"/>
          <a:cs typeface="Arial MT"/>
        </a:defRPr>
      </a:pPr>
      <a:endParaRPr lang="es-CL"/>
    </a:p>
  </c:txPr>
  <c:printSettings>
    <c:headerFooter alignWithMargins="0"/>
    <c:pageMargins b="1" l="0.75000000000000666" r="0.75000000000000666" t="1" header="0.51180555555555562" footer="0.51180555555555562"/>
    <c:pageSetup firstPageNumber="0" orientation="portrait"/>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MT"/>
                <a:ea typeface="Arial MT"/>
                <a:cs typeface="Arial MT"/>
              </a:defRPr>
            </a:pPr>
            <a:r>
              <a:rPr lang="es-CL" sz="1000" b="1" i="0" u="none" strike="noStrike" baseline="0">
                <a:solidFill>
                  <a:srgbClr val="000000"/>
                </a:solidFill>
                <a:latin typeface="Arial"/>
                <a:cs typeface="Arial"/>
              </a:rPr>
              <a:t>Gráfico Nº 10. Evolución de los precios del maíz y los costos alternativos de importaciones en los mercados de Argentina, Estados Unidos y Chile</a:t>
            </a:r>
          </a:p>
          <a:p>
            <a:pPr>
              <a:defRPr sz="1400" b="0" i="0" u="none" strike="noStrike" baseline="0">
                <a:solidFill>
                  <a:srgbClr val="000000"/>
                </a:solidFill>
                <a:latin typeface="Arial MT"/>
                <a:ea typeface="Arial MT"/>
                <a:cs typeface="Arial MT"/>
              </a:defRPr>
            </a:pPr>
            <a:r>
              <a:rPr lang="es-CL" sz="1000" b="1" i="0" u="none" strike="noStrike" baseline="0">
                <a:solidFill>
                  <a:srgbClr val="000000"/>
                </a:solidFill>
                <a:latin typeface="Arial"/>
                <a:cs typeface="Arial"/>
              </a:rPr>
              <a:t>(precios nominales mensuales en $/ton)</a:t>
            </a:r>
          </a:p>
        </c:rich>
      </c:tx>
      <c:layout>
        <c:manualLayout>
          <c:xMode val="edge"/>
          <c:yMode val="edge"/>
          <c:x val="0.11975503062117235"/>
          <c:y val="2.9722501304547615E-2"/>
        </c:manualLayout>
      </c:layout>
      <c:overlay val="0"/>
      <c:spPr>
        <a:noFill/>
        <a:ln w="25400">
          <a:noFill/>
        </a:ln>
      </c:spPr>
    </c:title>
    <c:autoTitleDeleted val="0"/>
    <c:plotArea>
      <c:layout>
        <c:manualLayout>
          <c:layoutTarget val="inner"/>
          <c:xMode val="edge"/>
          <c:yMode val="edge"/>
          <c:x val="0.13469953960672948"/>
          <c:y val="0.20852594024549406"/>
          <c:w val="0.65107815689705451"/>
          <c:h val="0.52296338551505295"/>
        </c:manualLayout>
      </c:layout>
      <c:lineChart>
        <c:grouping val="standard"/>
        <c:varyColors val="0"/>
        <c:ser>
          <c:idx val="2"/>
          <c:order val="0"/>
          <c:tx>
            <c:strRef>
              <c:f>'42'!$C$5</c:f>
              <c:strCache>
                <c:ptCount val="1"/>
                <c:pt idx="0">
                  <c:v> Maíz amarillo, FOB puerto argentino </c:v>
                </c:pt>
              </c:strCache>
            </c:strRef>
          </c:tx>
          <c:spPr>
            <a:ln>
              <a:solidFill>
                <a:srgbClr val="00B0F0"/>
              </a:solidFill>
            </a:ln>
          </c:spPr>
          <c:marker>
            <c:symbol val="circle"/>
            <c:size val="5"/>
            <c:spPr>
              <a:solidFill>
                <a:srgbClr val="00B0F0"/>
              </a:solidFill>
              <a:ln>
                <a:solidFill>
                  <a:srgbClr val="00B0F0"/>
                </a:solidFill>
              </a:ln>
            </c:spPr>
          </c:marker>
          <c:cat>
            <c:numRef>
              <c:f>'42'!$B$6:$B$27</c:f>
              <c:numCache>
                <c:formatCode>mmm/yyyy;@</c:formatCode>
                <c:ptCount val="2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numCache>
            </c:numRef>
          </c:cat>
          <c:val>
            <c:numRef>
              <c:f>'42'!$C$6:$C$27</c:f>
              <c:numCache>
                <c:formatCode>_-* #,##0_-;\-* #,##0_-;_-* \-_-;_-@_-</c:formatCode>
                <c:ptCount val="22"/>
                <c:pt idx="0">
                  <c:v>117408.97459999999</c:v>
                </c:pt>
                <c:pt idx="1">
                  <c:v>111735.075</c:v>
                </c:pt>
                <c:pt idx="2">
                  <c:v>108584.79839999999</c:v>
                </c:pt>
                <c:pt idx="3">
                  <c:v>103867.462</c:v>
                </c:pt>
                <c:pt idx="4">
                  <c:v>114277.8812</c:v>
                </c:pt>
                <c:pt idx="5">
                  <c:v>125824.74519999999</c:v>
                </c:pt>
                <c:pt idx="6">
                  <c:v>120259</c:v>
                </c:pt>
                <c:pt idx="7">
                  <c:v>108853.52400000002</c:v>
                </c:pt>
                <c:pt idx="8">
                  <c:v>104964.084</c:v>
                </c:pt>
                <c:pt idx="9">
                  <c:v>112350.89459999999</c:v>
                </c:pt>
                <c:pt idx="10">
                  <c:v>129136.93900000001</c:v>
                </c:pt>
                <c:pt idx="11">
                  <c:v>132507.07999999999</c:v>
                </c:pt>
                <c:pt idx="12">
                  <c:v>142484.38649999999</c:v>
                </c:pt>
                <c:pt idx="13">
                  <c:v>142241.43180000002</c:v>
                </c:pt>
                <c:pt idx="14">
                  <c:v>142089.32519999999</c:v>
                </c:pt>
                <c:pt idx="15">
                  <c:v>134322.01200000002</c:v>
                </c:pt>
                <c:pt idx="16">
                  <c:v>119721.28079999999</c:v>
                </c:pt>
                <c:pt idx="17">
                  <c:v>117700.73879999999</c:v>
                </c:pt>
                <c:pt idx="18">
                  <c:v>121295.71609999999</c:v>
                </c:pt>
                <c:pt idx="19">
                  <c:v>129115.803</c:v>
                </c:pt>
                <c:pt idx="20">
                  <c:v>143643.58199999999</c:v>
                </c:pt>
                <c:pt idx="21">
                  <c:v>171243.77480000001</c:v>
                </c:pt>
              </c:numCache>
            </c:numRef>
          </c:val>
          <c:smooth val="0"/>
          <c:extLst>
            <c:ext xmlns:c16="http://schemas.microsoft.com/office/drawing/2014/chart" uri="{C3380CC4-5D6E-409C-BE32-E72D297353CC}">
              <c16:uniqueId val="{00000000-095D-41C2-A795-16EE4B9D28DE}"/>
            </c:ext>
          </c:extLst>
        </c:ser>
        <c:ser>
          <c:idx val="1"/>
          <c:order val="1"/>
          <c:tx>
            <c:strRef>
              <c:f>'42'!$D$5</c:f>
              <c:strCache>
                <c:ptCount val="1"/>
                <c:pt idx="0">
                  <c:v> Maíz yellow N°2, FOB Golfo, EE.UU. </c:v>
                </c:pt>
              </c:strCache>
            </c:strRef>
          </c:tx>
          <c:spPr>
            <a:ln>
              <a:solidFill>
                <a:srgbClr val="00B050"/>
              </a:solidFill>
              <a:prstDash val="solid"/>
            </a:ln>
          </c:spPr>
          <c:marker>
            <c:symbol val="star"/>
            <c:size val="5"/>
            <c:spPr>
              <a:ln>
                <a:solidFill>
                  <a:srgbClr val="00B050"/>
                </a:solidFill>
                <a:prstDash val="solid"/>
              </a:ln>
            </c:spPr>
          </c:marker>
          <c:cat>
            <c:numRef>
              <c:f>'42'!$B$6:$B$27</c:f>
              <c:numCache>
                <c:formatCode>mmm/yyyy;@</c:formatCode>
                <c:ptCount val="2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numCache>
            </c:numRef>
          </c:cat>
          <c:val>
            <c:numRef>
              <c:f>'42'!$D$6:$D$27</c:f>
              <c:numCache>
                <c:formatCode>_-* #,##0_-;\-* #,##0_-;_-* \-_-;_-@_-</c:formatCode>
                <c:ptCount val="22"/>
                <c:pt idx="0">
                  <c:v>116752.22639999999</c:v>
                </c:pt>
                <c:pt idx="1">
                  <c:v>116499.81299999998</c:v>
                </c:pt>
                <c:pt idx="2">
                  <c:v>118105.91519999999</c:v>
                </c:pt>
                <c:pt idx="3">
                  <c:v>112129.874</c:v>
                </c:pt>
                <c:pt idx="4">
                  <c:v>123321.90359999999</c:v>
                </c:pt>
                <c:pt idx="5">
                  <c:v>138461.22769999999</c:v>
                </c:pt>
                <c:pt idx="6">
                  <c:v>135894.7648</c:v>
                </c:pt>
                <c:pt idx="7">
                  <c:v>123848.361</c:v>
                </c:pt>
                <c:pt idx="8">
                  <c:v>116617.1808</c:v>
                </c:pt>
                <c:pt idx="9">
                  <c:v>124204.62779999999</c:v>
                </c:pt>
                <c:pt idx="10">
                  <c:v>134207.67990000002</c:v>
                </c:pt>
                <c:pt idx="11">
                  <c:v>134386.8316</c:v>
                </c:pt>
                <c:pt idx="12">
                  <c:v>137493.06749999998</c:v>
                </c:pt>
                <c:pt idx="13">
                  <c:v>141293.7396</c:v>
                </c:pt>
                <c:pt idx="14">
                  <c:v>143433.27720000001</c:v>
                </c:pt>
                <c:pt idx="15">
                  <c:v>132828.59700000001</c:v>
                </c:pt>
                <c:pt idx="16">
                  <c:v>124676.7951</c:v>
                </c:pt>
                <c:pt idx="17">
                  <c:v>128741.38399999998</c:v>
                </c:pt>
                <c:pt idx="18">
                  <c:v>132737.07950000002</c:v>
                </c:pt>
                <c:pt idx="19">
                  <c:v>131226.53839999999</c:v>
                </c:pt>
                <c:pt idx="20">
                  <c:v>146783.58599999998</c:v>
                </c:pt>
                <c:pt idx="21">
                  <c:v>173301.15949999998</c:v>
                </c:pt>
              </c:numCache>
            </c:numRef>
          </c:val>
          <c:smooth val="0"/>
          <c:extLst>
            <c:ext xmlns:c16="http://schemas.microsoft.com/office/drawing/2014/chart" uri="{C3380CC4-5D6E-409C-BE32-E72D297353CC}">
              <c16:uniqueId val="{00000001-095D-41C2-A795-16EE4B9D28DE}"/>
            </c:ext>
          </c:extLst>
        </c:ser>
        <c:ser>
          <c:idx val="0"/>
          <c:order val="2"/>
          <c:tx>
            <c:strRef>
              <c:f>'42'!$E$5</c:f>
              <c:strCache>
                <c:ptCount val="1"/>
                <c:pt idx="0">
                  <c:v> Precio maíz nacional </c:v>
                </c:pt>
              </c:strCache>
            </c:strRef>
          </c:tx>
          <c:spPr>
            <a:ln w="28575">
              <a:solidFill>
                <a:srgbClr val="FF0000"/>
              </a:solidFill>
              <a:prstDash val="solid"/>
            </a:ln>
          </c:spPr>
          <c:marker>
            <c:symbol val="none"/>
          </c:marker>
          <c:cat>
            <c:numRef>
              <c:f>'42'!$B$6:$B$27</c:f>
              <c:numCache>
                <c:formatCode>mmm/yyyy;@</c:formatCode>
                <c:ptCount val="2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numCache>
            </c:numRef>
          </c:cat>
          <c:val>
            <c:numRef>
              <c:f>'42'!$E$6:$E$27</c:f>
              <c:numCache>
                <c:formatCode>_-* #,##0_-;\-* #,##0_-;_-* \-_-;_-@_-</c:formatCode>
                <c:ptCount val="22"/>
                <c:pt idx="0">
                  <c:v>165000</c:v>
                </c:pt>
                <c:pt idx="2">
                  <c:v>130619.04761904762</c:v>
                </c:pt>
                <c:pt idx="3">
                  <c:v>127973.33333333334</c:v>
                </c:pt>
                <c:pt idx="4">
                  <c:v>126795.77464788732</c:v>
                </c:pt>
                <c:pt idx="5">
                  <c:v>130213.33333333334</c:v>
                </c:pt>
                <c:pt idx="6">
                  <c:v>144127.6595744681</c:v>
                </c:pt>
                <c:pt idx="7">
                  <c:v>145923.07692307691</c:v>
                </c:pt>
                <c:pt idx="8">
                  <c:v>150666.66666666666</c:v>
                </c:pt>
                <c:pt idx="9">
                  <c:v>146571.42857142855</c:v>
                </c:pt>
                <c:pt idx="10">
                  <c:v>151125</c:v>
                </c:pt>
                <c:pt idx="11">
                  <c:v>156888.88888888888</c:v>
                </c:pt>
                <c:pt idx="12">
                  <c:v>146666.66666666666</c:v>
                </c:pt>
                <c:pt idx="13">
                  <c:v>146666.66666666666</c:v>
                </c:pt>
                <c:pt idx="14">
                  <c:v>156580.64516129033</c:v>
                </c:pt>
                <c:pt idx="15">
                  <c:v>166303.27868852459</c:v>
                </c:pt>
                <c:pt idx="16">
                  <c:v>160080.64516129033</c:v>
                </c:pt>
                <c:pt idx="17">
                  <c:v>159000</c:v>
                </c:pt>
                <c:pt idx="18">
                  <c:v>155000</c:v>
                </c:pt>
                <c:pt idx="19">
                  <c:v>155000</c:v>
                </c:pt>
                <c:pt idx="20">
                  <c:v>164750</c:v>
                </c:pt>
                <c:pt idx="21">
                  <c:v>180000</c:v>
                </c:pt>
              </c:numCache>
            </c:numRef>
          </c:val>
          <c:smooth val="0"/>
          <c:extLst>
            <c:ext xmlns:c16="http://schemas.microsoft.com/office/drawing/2014/chart" uri="{C3380CC4-5D6E-409C-BE32-E72D297353CC}">
              <c16:uniqueId val="{00000002-095D-41C2-A795-16EE4B9D28DE}"/>
            </c:ext>
          </c:extLst>
        </c:ser>
        <c:ser>
          <c:idx val="3"/>
          <c:order val="3"/>
          <c:tx>
            <c:strRef>
              <c:f>'42'!$F$5</c:f>
              <c:strCache>
                <c:ptCount val="1"/>
                <c:pt idx="0">
                  <c:v> Costo de importación desde Argentina (Odepa) </c:v>
                </c:pt>
              </c:strCache>
            </c:strRef>
          </c:tx>
          <c:spPr>
            <a:ln w="38100">
              <a:solidFill>
                <a:srgbClr val="00B0F0"/>
              </a:solidFill>
              <a:prstDash val="sysDot"/>
              <a:bevel/>
            </a:ln>
          </c:spPr>
          <c:marker>
            <c:symbol val="none"/>
          </c:marker>
          <c:cat>
            <c:numRef>
              <c:f>'42'!$B$6:$B$27</c:f>
              <c:numCache>
                <c:formatCode>mmm/yyyy;@</c:formatCode>
                <c:ptCount val="2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numCache>
            </c:numRef>
          </c:cat>
          <c:val>
            <c:numRef>
              <c:f>'42'!$F$6:$F$27</c:f>
              <c:numCache>
                <c:formatCode>_-* #,##0_-;\-* #,##0_-;_-* \-_-;_-@_-</c:formatCode>
                <c:ptCount val="22"/>
                <c:pt idx="0">
                  <c:v>143956.54495806451</c:v>
                </c:pt>
                <c:pt idx="1">
                  <c:v>140872.89900357145</c:v>
                </c:pt>
                <c:pt idx="2">
                  <c:v>135298.46635483872</c:v>
                </c:pt>
                <c:pt idx="3">
                  <c:v>128776.34919666668</c:v>
                </c:pt>
                <c:pt idx="4">
                  <c:v>140029.46216129031</c:v>
                </c:pt>
                <c:pt idx="5">
                  <c:v>153878.29916666666</c:v>
                </c:pt>
                <c:pt idx="6">
                  <c:v>147617.45807741937</c:v>
                </c:pt>
                <c:pt idx="7">
                  <c:v>136382.62455483869</c:v>
                </c:pt>
                <c:pt idx="8">
                  <c:v>133523.61677000002</c:v>
                </c:pt>
                <c:pt idx="9">
                  <c:v>143191.48072903225</c:v>
                </c:pt>
                <c:pt idx="10">
                  <c:v>161078.06031333338</c:v>
                </c:pt>
                <c:pt idx="11">
                  <c:v>166900.77216206896</c:v>
                </c:pt>
                <c:pt idx="12">
                  <c:v>174650.74169032258</c:v>
                </c:pt>
                <c:pt idx="13">
                  <c:v>187455.25216551725</c:v>
                </c:pt>
                <c:pt idx="14">
                  <c:v>175895.40927741936</c:v>
                </c:pt>
                <c:pt idx="15">
                  <c:v>172363.76914687501</c:v>
                </c:pt>
                <c:pt idx="16">
                  <c:v>153510.18252903226</c:v>
                </c:pt>
                <c:pt idx="17">
                  <c:v>152317.14478333329</c:v>
                </c:pt>
                <c:pt idx="18">
                  <c:v>149744.12340967744</c:v>
                </c:pt>
                <c:pt idx="19">
                  <c:v>157013.88582</c:v>
                </c:pt>
                <c:pt idx="20">
                  <c:v>173315.73579666668</c:v>
                </c:pt>
                <c:pt idx="21">
                  <c:v>205230.40207419355</c:v>
                </c:pt>
              </c:numCache>
            </c:numRef>
          </c:val>
          <c:smooth val="0"/>
          <c:extLst>
            <c:ext xmlns:c16="http://schemas.microsoft.com/office/drawing/2014/chart" uri="{C3380CC4-5D6E-409C-BE32-E72D297353CC}">
              <c16:uniqueId val="{00000003-095D-41C2-A795-16EE4B9D28DE}"/>
            </c:ext>
          </c:extLst>
        </c:ser>
        <c:ser>
          <c:idx val="4"/>
          <c:order val="4"/>
          <c:tx>
            <c:strRef>
              <c:f>'42'!$G$5</c:f>
              <c:strCache>
                <c:ptCount val="1"/>
                <c:pt idx="0">
                  <c:v> Costo de importación desde EE.UU. (Odepa) </c:v>
                </c:pt>
              </c:strCache>
            </c:strRef>
          </c:tx>
          <c:spPr>
            <a:ln w="38100">
              <a:solidFill>
                <a:srgbClr val="00B050"/>
              </a:solidFill>
              <a:prstDash val="sysDash"/>
            </a:ln>
          </c:spPr>
          <c:marker>
            <c:symbol val="none"/>
          </c:marker>
          <c:cat>
            <c:numRef>
              <c:f>'42'!$B$6:$B$27</c:f>
              <c:numCache>
                <c:formatCode>mmm/yyyy;@</c:formatCode>
                <c:ptCount val="2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numCache>
            </c:numRef>
          </c:cat>
          <c:val>
            <c:numRef>
              <c:f>'42'!$G$6:$G$27</c:f>
              <c:numCache>
                <c:formatCode>_-* #,##0_-;\-* #,##0_-;_-* \-_-;_-@_-</c:formatCode>
                <c:ptCount val="22"/>
                <c:pt idx="0">
                  <c:v>149599.12639677417</c:v>
                </c:pt>
                <c:pt idx="1">
                  <c:v>148280.39950714284</c:v>
                </c:pt>
                <c:pt idx="2">
                  <c:v>149082.96145161291</c:v>
                </c:pt>
                <c:pt idx="3">
                  <c:v>143252.09130999999</c:v>
                </c:pt>
                <c:pt idx="4">
                  <c:v>153294.13332580647</c:v>
                </c:pt>
                <c:pt idx="5">
                  <c:v>171559.66114000001</c:v>
                </c:pt>
                <c:pt idx="6">
                  <c:v>170511.90740000003</c:v>
                </c:pt>
                <c:pt idx="7">
                  <c:v>157716.50760967738</c:v>
                </c:pt>
                <c:pt idx="8">
                  <c:v>145833.49593666664</c:v>
                </c:pt>
                <c:pt idx="9">
                  <c:v>156689.4774</c:v>
                </c:pt>
                <c:pt idx="10">
                  <c:v>169334.73453999998</c:v>
                </c:pt>
                <c:pt idx="11">
                  <c:v>171563.84970689658</c:v>
                </c:pt>
                <c:pt idx="12">
                  <c:v>173514.60470967743</c:v>
                </c:pt>
                <c:pt idx="13">
                  <c:v>188880.85677931036</c:v>
                </c:pt>
                <c:pt idx="14">
                  <c:v>180682.82270967742</c:v>
                </c:pt>
                <c:pt idx="15">
                  <c:v>175581.44557500002</c:v>
                </c:pt>
                <c:pt idx="16">
                  <c:v>160587.52860645161</c:v>
                </c:pt>
                <c:pt idx="17">
                  <c:v>163270.25143</c:v>
                </c:pt>
                <c:pt idx="18">
                  <c:v>165458.28597741938</c:v>
                </c:pt>
                <c:pt idx="19">
                  <c:v>163051.42805333337</c:v>
                </c:pt>
                <c:pt idx="20">
                  <c:v>178414.08376666668</c:v>
                </c:pt>
                <c:pt idx="21">
                  <c:v>200871.30410000001</c:v>
                </c:pt>
              </c:numCache>
            </c:numRef>
          </c:val>
          <c:smooth val="0"/>
          <c:extLst>
            <c:ext xmlns:c16="http://schemas.microsoft.com/office/drawing/2014/chart" uri="{C3380CC4-5D6E-409C-BE32-E72D297353CC}">
              <c16:uniqueId val="{00000004-095D-41C2-A795-16EE4B9D28DE}"/>
            </c:ext>
          </c:extLst>
        </c:ser>
        <c:dLbls>
          <c:showLegendKey val="0"/>
          <c:showVal val="0"/>
          <c:showCatName val="0"/>
          <c:showSerName val="0"/>
          <c:showPercent val="0"/>
          <c:showBubbleSize val="0"/>
        </c:dLbls>
        <c:marker val="1"/>
        <c:smooth val="0"/>
        <c:axId val="946800128"/>
        <c:axId val="943833088"/>
      </c:lineChart>
      <c:dateAx>
        <c:axId val="946800128"/>
        <c:scaling>
          <c:orientation val="minMax"/>
        </c:scaling>
        <c:delete val="0"/>
        <c:axPos val="b"/>
        <c:numFmt formatCode="mmm/yyyy;@" sourceLinked="0"/>
        <c:majorTickMark val="out"/>
        <c:minorTickMark val="none"/>
        <c:tickLblPos val="low"/>
        <c:spPr>
          <a:ln w="3175">
            <a:solidFill>
              <a:srgbClr val="000000"/>
            </a:solidFill>
            <a:prstDash val="solid"/>
          </a:ln>
        </c:spPr>
        <c:txPr>
          <a:bodyPr rot="-3000000" vert="horz"/>
          <a:lstStyle/>
          <a:p>
            <a:pPr>
              <a:defRPr sz="900" b="0" i="0" u="none" strike="noStrike" baseline="0">
                <a:solidFill>
                  <a:srgbClr val="000000"/>
                </a:solidFill>
                <a:latin typeface="Arial"/>
                <a:ea typeface="Arial"/>
                <a:cs typeface="Arial"/>
              </a:defRPr>
            </a:pPr>
            <a:endParaRPr lang="es-CL"/>
          </a:p>
        </c:txPr>
        <c:crossAx val="943833088"/>
        <c:crosses val="autoZero"/>
        <c:auto val="0"/>
        <c:lblOffset val="100"/>
        <c:baseTimeUnit val="days"/>
        <c:majorUnit val="1"/>
        <c:majorTimeUnit val="months"/>
        <c:minorUnit val="1"/>
        <c:minorTimeUnit val="days"/>
      </c:dateAx>
      <c:valAx>
        <c:axId val="943833088"/>
        <c:scaling>
          <c:orientation val="minMax"/>
          <c:max val="210000"/>
          <c:min val="90000"/>
        </c:scaling>
        <c:delete val="0"/>
        <c:axPos val="l"/>
        <c:majorGridlines>
          <c:spPr>
            <a:ln w="3175">
              <a:solidFill>
                <a:srgbClr val="000000"/>
              </a:solidFill>
              <a:prstDash val="solid"/>
            </a:ln>
          </c:spPr>
        </c:majorGridlines>
        <c:title>
          <c:tx>
            <c:rich>
              <a:bodyPr/>
              <a:lstStyle/>
              <a:p>
                <a:pPr>
                  <a:defRPr sz="900" b="0" i="0" u="none" strike="noStrike" baseline="0">
                    <a:solidFill>
                      <a:srgbClr val="000000"/>
                    </a:solidFill>
                    <a:latin typeface="Arial"/>
                    <a:ea typeface="Arial"/>
                    <a:cs typeface="Arial"/>
                  </a:defRPr>
                </a:pPr>
                <a:r>
                  <a:rPr lang="es-CL"/>
                  <a:t>$ / ton</a:t>
                </a:r>
              </a:p>
            </c:rich>
          </c:tx>
          <c:layout>
            <c:manualLayout>
              <c:xMode val="edge"/>
              <c:yMode val="edge"/>
              <c:x val="2.9296024189444939E-2"/>
              <c:y val="0.41808484621914849"/>
            </c:manualLayout>
          </c:layout>
          <c:overlay val="0"/>
          <c:spPr>
            <a:noFill/>
            <a:ln w="25400">
              <a:noFill/>
            </a:ln>
          </c:spPr>
        </c:title>
        <c:numFmt formatCode="#,##0_ ;\-#,##0\ " sourceLinked="0"/>
        <c:majorTickMark val="out"/>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CL"/>
          </a:p>
        </c:txPr>
        <c:crossAx val="946800128"/>
        <c:crosses val="autoZero"/>
        <c:crossBetween val="between"/>
      </c:valAx>
      <c:spPr>
        <a:solidFill>
          <a:srgbClr val="FFFFFF"/>
        </a:solidFill>
        <a:ln w="12700">
          <a:solidFill>
            <a:srgbClr val="808080"/>
          </a:solidFill>
          <a:prstDash val="solid"/>
        </a:ln>
      </c:spPr>
    </c:plotArea>
    <c:legend>
      <c:legendPos val="r"/>
      <c:layout>
        <c:manualLayout>
          <c:xMode val="edge"/>
          <c:yMode val="edge"/>
          <c:x val="0.80278383612090332"/>
          <c:y val="0.10979602327157177"/>
          <c:w val="0.18759207400330191"/>
          <c:h val="0.81308410632647188"/>
        </c:manualLayout>
      </c:layout>
      <c:overlay val="0"/>
      <c:txPr>
        <a:bodyPr/>
        <a:lstStyle/>
        <a:p>
          <a:pPr>
            <a:defRPr sz="755" b="0" i="0" u="none" strike="noStrike" baseline="0">
              <a:solidFill>
                <a:srgbClr val="000000"/>
              </a:solidFill>
              <a:latin typeface="Arial"/>
              <a:ea typeface="Arial"/>
              <a:cs typeface="Arial"/>
            </a:defRPr>
          </a:pPr>
          <a:endParaRPr lang="es-CL"/>
        </a:p>
      </c:txPr>
    </c:legend>
    <c:plotVisOnly val="1"/>
    <c:dispBlanksAs val="gap"/>
    <c:showDLblsOverMax val="0"/>
  </c:chart>
  <c:spPr>
    <a:solidFill>
      <a:srgbClr val="FFFFFF"/>
    </a:solidFill>
  </c:spPr>
  <c:txPr>
    <a:bodyPr/>
    <a:lstStyle/>
    <a:p>
      <a:pPr>
        <a:defRPr sz="1400" b="0" i="0" u="none" strike="noStrike" baseline="0">
          <a:solidFill>
            <a:srgbClr val="000000"/>
          </a:solidFill>
          <a:latin typeface="Arial MT"/>
          <a:ea typeface="Arial MT"/>
          <a:cs typeface="Arial MT"/>
        </a:defRPr>
      </a:pPr>
      <a:endParaRPr lang="es-CL"/>
    </a:p>
  </c:txPr>
  <c:printSettings>
    <c:headerFooter alignWithMargins="0"/>
    <c:pageMargins b="1" l="0.75000000000000666" r="0.75000000000000666" t="1" header="0.51180555555555562" footer="0.51180555555555562"/>
    <c:pageSetup firstPageNumber="0" orientation="portrait" horizontalDpi="-2" verticalDpi="-2"/>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s-CL" sz="1000" b="1"/>
              <a:t>Gráfico N° 11. Evolución</a:t>
            </a:r>
            <a:r>
              <a:rPr lang="es-CL" sz="1000" b="1" baseline="0"/>
              <a:t> de los precios del maíz en el mercado de futuros de Chicago desde el 3 de marzo hasta el 9 de noviembre de 2020</a:t>
            </a:r>
          </a:p>
          <a:p>
            <a:pPr>
              <a:defRPr sz="1000" b="1"/>
            </a:pPr>
            <a:r>
              <a:rPr lang="es-CL" sz="1000" b="1" baseline="0"/>
              <a:t>(precios diarios en USD/tonelada)</a:t>
            </a:r>
            <a:endParaRPr lang="es-CL"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2119486380856727"/>
          <c:y val="0.21294522957033954"/>
          <c:w val="0.74972856747136507"/>
          <c:h val="0.49826555949761103"/>
        </c:manualLayout>
      </c:layout>
      <c:lineChart>
        <c:grouping val="standard"/>
        <c:varyColors val="0"/>
        <c:ser>
          <c:idx val="1"/>
          <c:order val="0"/>
          <c:tx>
            <c:strRef>
              <c:f>'43'!$P$1</c:f>
              <c:strCache>
                <c:ptCount val="1"/>
                <c:pt idx="0">
                  <c:v>mar-21</c:v>
                </c:pt>
              </c:strCache>
            </c:strRef>
          </c:tx>
          <c:spPr>
            <a:ln w="28575" cap="rnd">
              <a:solidFill>
                <a:schemeClr val="accent2"/>
              </a:solidFill>
              <a:round/>
            </a:ln>
            <a:effectLst/>
          </c:spPr>
          <c:marker>
            <c:symbol val="none"/>
          </c:marker>
          <c:cat>
            <c:numRef>
              <c:f>'43'!$G$10:$L$46</c:f>
              <c:numCache>
                <c:formatCode>m/d/yyyy</c:formatCode>
                <c:ptCount val="37"/>
                <c:pt idx="0">
                  <c:v>43893</c:v>
                </c:pt>
                <c:pt idx="1">
                  <c:v>43899</c:v>
                </c:pt>
                <c:pt idx="2">
                  <c:v>43906</c:v>
                </c:pt>
                <c:pt idx="3">
                  <c:v>43910</c:v>
                </c:pt>
                <c:pt idx="4">
                  <c:v>43920</c:v>
                </c:pt>
                <c:pt idx="5">
                  <c:v>43927</c:v>
                </c:pt>
                <c:pt idx="6">
                  <c:v>43934</c:v>
                </c:pt>
                <c:pt idx="7">
                  <c:v>43941</c:v>
                </c:pt>
                <c:pt idx="8">
                  <c:v>43948</c:v>
                </c:pt>
                <c:pt idx="9">
                  <c:v>43955</c:v>
                </c:pt>
                <c:pt idx="10">
                  <c:v>43962</c:v>
                </c:pt>
                <c:pt idx="11">
                  <c:v>43969</c:v>
                </c:pt>
                <c:pt idx="12">
                  <c:v>43977</c:v>
                </c:pt>
                <c:pt idx="13">
                  <c:v>43983</c:v>
                </c:pt>
                <c:pt idx="14">
                  <c:v>43990</c:v>
                </c:pt>
                <c:pt idx="15">
                  <c:v>43997</c:v>
                </c:pt>
                <c:pt idx="16">
                  <c:v>44004</c:v>
                </c:pt>
                <c:pt idx="17">
                  <c:v>44011</c:v>
                </c:pt>
                <c:pt idx="18">
                  <c:v>44018</c:v>
                </c:pt>
                <c:pt idx="19">
                  <c:v>44025</c:v>
                </c:pt>
                <c:pt idx="20">
                  <c:v>44032</c:v>
                </c:pt>
                <c:pt idx="21">
                  <c:v>44039</c:v>
                </c:pt>
                <c:pt idx="22">
                  <c:v>44046</c:v>
                </c:pt>
                <c:pt idx="23">
                  <c:v>44053</c:v>
                </c:pt>
                <c:pt idx="24">
                  <c:v>44060</c:v>
                </c:pt>
                <c:pt idx="25">
                  <c:v>44067</c:v>
                </c:pt>
                <c:pt idx="26">
                  <c:v>44074</c:v>
                </c:pt>
                <c:pt idx="27">
                  <c:v>44082</c:v>
                </c:pt>
                <c:pt idx="28">
                  <c:v>44088</c:v>
                </c:pt>
                <c:pt idx="29">
                  <c:v>44095</c:v>
                </c:pt>
                <c:pt idx="30">
                  <c:v>44102</c:v>
                </c:pt>
                <c:pt idx="31">
                  <c:v>44109</c:v>
                </c:pt>
                <c:pt idx="32">
                  <c:v>44116</c:v>
                </c:pt>
                <c:pt idx="33">
                  <c:v>44123</c:v>
                </c:pt>
                <c:pt idx="34">
                  <c:v>44130</c:v>
                </c:pt>
                <c:pt idx="35">
                  <c:v>44137</c:v>
                </c:pt>
                <c:pt idx="36">
                  <c:v>44144</c:v>
                </c:pt>
              </c:numCache>
            </c:numRef>
          </c:cat>
          <c:val>
            <c:numRef>
              <c:f>'43'!$P$10:$P$46</c:f>
              <c:numCache>
                <c:formatCode>0</c:formatCode>
                <c:ptCount val="37"/>
                <c:pt idx="0">
                  <c:v>155.30676</c:v>
                </c:pt>
                <c:pt idx="1">
                  <c:v>152.35415999999998</c:v>
                </c:pt>
                <c:pt idx="2">
                  <c:v>148.71261999999999</c:v>
                </c:pt>
                <c:pt idx="3">
                  <c:v>146.94105999999999</c:v>
                </c:pt>
                <c:pt idx="4">
                  <c:v>145.36633999999998</c:v>
                </c:pt>
                <c:pt idx="5">
                  <c:v>141.52795999999998</c:v>
                </c:pt>
                <c:pt idx="6">
                  <c:v>142.31531999999999</c:v>
                </c:pt>
                <c:pt idx="7">
                  <c:v>137.68957999999998</c:v>
                </c:pt>
                <c:pt idx="8">
                  <c:v>134.93382</c:v>
                </c:pt>
                <c:pt idx="9">
                  <c:v>136.90222</c:v>
                </c:pt>
                <c:pt idx="10">
                  <c:v>136.90222</c:v>
                </c:pt>
                <c:pt idx="11">
                  <c:v>135.91801999999998</c:v>
                </c:pt>
                <c:pt idx="12">
                  <c:v>136.41011999999998</c:v>
                </c:pt>
                <c:pt idx="13">
                  <c:v>136.8038</c:v>
                </c:pt>
                <c:pt idx="14">
                  <c:v>141.33112</c:v>
                </c:pt>
                <c:pt idx="15">
                  <c:v>139.06745999999998</c:v>
                </c:pt>
                <c:pt idx="16">
                  <c:v>139.16587999999999</c:v>
                </c:pt>
                <c:pt idx="17">
                  <c:v>136.01643999999999</c:v>
                </c:pt>
                <c:pt idx="18">
                  <c:v>144.67739999999998</c:v>
                </c:pt>
                <c:pt idx="19">
                  <c:v>136.8038</c:v>
                </c:pt>
                <c:pt idx="20">
                  <c:v>136.3117</c:v>
                </c:pt>
                <c:pt idx="21">
                  <c:v>136.01643999999999</c:v>
                </c:pt>
                <c:pt idx="22">
                  <c:v>133.94961999999998</c:v>
                </c:pt>
                <c:pt idx="23">
                  <c:v>131.78438</c:v>
                </c:pt>
                <c:pt idx="24">
                  <c:v>140.44533999999999</c:v>
                </c:pt>
                <c:pt idx="25">
                  <c:v>140.54375999999999</c:v>
                </c:pt>
                <c:pt idx="26">
                  <c:v>144.67739999999998</c:v>
                </c:pt>
                <c:pt idx="27">
                  <c:v>146.44896</c:v>
                </c:pt>
                <c:pt idx="28">
                  <c:v>149.20471999999998</c:v>
                </c:pt>
                <c:pt idx="29">
                  <c:v>149.30313999999998</c:v>
                </c:pt>
                <c:pt idx="30">
                  <c:v>147.82684</c:v>
                </c:pt>
                <c:pt idx="31">
                  <c:v>153.23993999999999</c:v>
                </c:pt>
                <c:pt idx="32">
                  <c:v>156.19253999999998</c:v>
                </c:pt>
                <c:pt idx="33">
                  <c:v>161.60563999999999</c:v>
                </c:pt>
                <c:pt idx="34">
                  <c:v>164.75507999999999</c:v>
                </c:pt>
                <c:pt idx="35">
                  <c:v>158.16093999999998</c:v>
                </c:pt>
                <c:pt idx="36">
                  <c:v>163.47561999999999</c:v>
                </c:pt>
              </c:numCache>
            </c:numRef>
          </c:val>
          <c:smooth val="0"/>
          <c:extLst>
            <c:ext xmlns:c16="http://schemas.microsoft.com/office/drawing/2014/chart" uri="{C3380CC4-5D6E-409C-BE32-E72D297353CC}">
              <c16:uniqueId val="{00000000-EC72-454B-84AE-F1E3C67BCDFA}"/>
            </c:ext>
          </c:extLst>
        </c:ser>
        <c:ser>
          <c:idx val="2"/>
          <c:order val="1"/>
          <c:tx>
            <c:strRef>
              <c:f>'43'!$J$1</c:f>
              <c:strCache>
                <c:ptCount val="1"/>
                <c:pt idx="0">
                  <c:v>sept-20</c:v>
                </c:pt>
              </c:strCache>
            </c:strRef>
          </c:tx>
          <c:spPr>
            <a:ln w="28575" cap="rnd">
              <a:solidFill>
                <a:schemeClr val="accent3"/>
              </a:solidFill>
              <a:round/>
            </a:ln>
            <a:effectLst/>
          </c:spPr>
          <c:marker>
            <c:symbol val="none"/>
          </c:marker>
          <c:cat>
            <c:numRef>
              <c:f>'43'!$G$10:$L$46</c:f>
              <c:numCache>
                <c:formatCode>m/d/yyyy</c:formatCode>
                <c:ptCount val="37"/>
                <c:pt idx="0">
                  <c:v>43893</c:v>
                </c:pt>
                <c:pt idx="1">
                  <c:v>43899</c:v>
                </c:pt>
                <c:pt idx="2">
                  <c:v>43906</c:v>
                </c:pt>
                <c:pt idx="3">
                  <c:v>43910</c:v>
                </c:pt>
                <c:pt idx="4">
                  <c:v>43920</c:v>
                </c:pt>
                <c:pt idx="5">
                  <c:v>43927</c:v>
                </c:pt>
                <c:pt idx="6">
                  <c:v>43934</c:v>
                </c:pt>
                <c:pt idx="7">
                  <c:v>43941</c:v>
                </c:pt>
                <c:pt idx="8">
                  <c:v>43948</c:v>
                </c:pt>
                <c:pt idx="9">
                  <c:v>43955</c:v>
                </c:pt>
                <c:pt idx="10">
                  <c:v>43962</c:v>
                </c:pt>
                <c:pt idx="11">
                  <c:v>43969</c:v>
                </c:pt>
                <c:pt idx="12">
                  <c:v>43977</c:v>
                </c:pt>
                <c:pt idx="13">
                  <c:v>43983</c:v>
                </c:pt>
                <c:pt idx="14">
                  <c:v>43990</c:v>
                </c:pt>
                <c:pt idx="15">
                  <c:v>43997</c:v>
                </c:pt>
                <c:pt idx="16">
                  <c:v>44004</c:v>
                </c:pt>
                <c:pt idx="17">
                  <c:v>44011</c:v>
                </c:pt>
                <c:pt idx="18">
                  <c:v>44018</c:v>
                </c:pt>
                <c:pt idx="19">
                  <c:v>44025</c:v>
                </c:pt>
                <c:pt idx="20">
                  <c:v>44032</c:v>
                </c:pt>
                <c:pt idx="21">
                  <c:v>44039</c:v>
                </c:pt>
                <c:pt idx="22">
                  <c:v>44046</c:v>
                </c:pt>
                <c:pt idx="23">
                  <c:v>44053</c:v>
                </c:pt>
                <c:pt idx="24">
                  <c:v>44060</c:v>
                </c:pt>
                <c:pt idx="25">
                  <c:v>44067</c:v>
                </c:pt>
                <c:pt idx="26">
                  <c:v>44074</c:v>
                </c:pt>
                <c:pt idx="27">
                  <c:v>44082</c:v>
                </c:pt>
                <c:pt idx="28">
                  <c:v>44088</c:v>
                </c:pt>
                <c:pt idx="29">
                  <c:v>44095</c:v>
                </c:pt>
                <c:pt idx="30">
                  <c:v>44102</c:v>
                </c:pt>
                <c:pt idx="31">
                  <c:v>44109</c:v>
                </c:pt>
                <c:pt idx="32">
                  <c:v>44116</c:v>
                </c:pt>
                <c:pt idx="33">
                  <c:v>44123</c:v>
                </c:pt>
                <c:pt idx="34">
                  <c:v>44130</c:v>
                </c:pt>
                <c:pt idx="35">
                  <c:v>44137</c:v>
                </c:pt>
                <c:pt idx="36">
                  <c:v>44144</c:v>
                </c:pt>
              </c:numCache>
            </c:numRef>
          </c:cat>
          <c:val>
            <c:numRef>
              <c:f>'43'!$J$10:$J$37</c:f>
            </c:numRef>
          </c:val>
          <c:smooth val="0"/>
          <c:extLst>
            <c:ext xmlns:c16="http://schemas.microsoft.com/office/drawing/2014/chart" uri="{C3380CC4-5D6E-409C-BE32-E72D297353CC}">
              <c16:uniqueId val="{00000000-5C3E-4D60-8126-4A5F824665A5}"/>
            </c:ext>
          </c:extLst>
        </c:ser>
        <c:ser>
          <c:idx val="0"/>
          <c:order val="2"/>
          <c:tx>
            <c:strRef>
              <c:f>'43'!$S$1</c:f>
              <c:strCache>
                <c:ptCount val="1"/>
                <c:pt idx="0">
                  <c:v>dic-21</c:v>
                </c:pt>
              </c:strCache>
            </c:strRef>
          </c:tx>
          <c:spPr>
            <a:ln w="28575" cap="rnd">
              <a:solidFill>
                <a:schemeClr val="accent1"/>
              </a:solidFill>
              <a:round/>
            </a:ln>
            <a:effectLst/>
          </c:spPr>
          <c:marker>
            <c:symbol val="none"/>
          </c:marker>
          <c:cat>
            <c:numRef>
              <c:f>'43'!$G$10:$L$46</c:f>
              <c:numCache>
                <c:formatCode>m/d/yyyy</c:formatCode>
                <c:ptCount val="37"/>
                <c:pt idx="0">
                  <c:v>43893</c:v>
                </c:pt>
                <c:pt idx="1">
                  <c:v>43899</c:v>
                </c:pt>
                <c:pt idx="2">
                  <c:v>43906</c:v>
                </c:pt>
                <c:pt idx="3">
                  <c:v>43910</c:v>
                </c:pt>
                <c:pt idx="4">
                  <c:v>43920</c:v>
                </c:pt>
                <c:pt idx="5">
                  <c:v>43927</c:v>
                </c:pt>
                <c:pt idx="6">
                  <c:v>43934</c:v>
                </c:pt>
                <c:pt idx="7">
                  <c:v>43941</c:v>
                </c:pt>
                <c:pt idx="8">
                  <c:v>43948</c:v>
                </c:pt>
                <c:pt idx="9">
                  <c:v>43955</c:v>
                </c:pt>
                <c:pt idx="10">
                  <c:v>43962</c:v>
                </c:pt>
                <c:pt idx="11">
                  <c:v>43969</c:v>
                </c:pt>
                <c:pt idx="12">
                  <c:v>43977</c:v>
                </c:pt>
                <c:pt idx="13">
                  <c:v>43983</c:v>
                </c:pt>
                <c:pt idx="14">
                  <c:v>43990</c:v>
                </c:pt>
                <c:pt idx="15">
                  <c:v>43997</c:v>
                </c:pt>
                <c:pt idx="16">
                  <c:v>44004</c:v>
                </c:pt>
                <c:pt idx="17">
                  <c:v>44011</c:v>
                </c:pt>
                <c:pt idx="18">
                  <c:v>44018</c:v>
                </c:pt>
                <c:pt idx="19">
                  <c:v>44025</c:v>
                </c:pt>
                <c:pt idx="20">
                  <c:v>44032</c:v>
                </c:pt>
                <c:pt idx="21">
                  <c:v>44039</c:v>
                </c:pt>
                <c:pt idx="22">
                  <c:v>44046</c:v>
                </c:pt>
                <c:pt idx="23">
                  <c:v>44053</c:v>
                </c:pt>
                <c:pt idx="24">
                  <c:v>44060</c:v>
                </c:pt>
                <c:pt idx="25">
                  <c:v>44067</c:v>
                </c:pt>
                <c:pt idx="26">
                  <c:v>44074</c:v>
                </c:pt>
                <c:pt idx="27">
                  <c:v>44082</c:v>
                </c:pt>
                <c:pt idx="28">
                  <c:v>44088</c:v>
                </c:pt>
                <c:pt idx="29">
                  <c:v>44095</c:v>
                </c:pt>
                <c:pt idx="30">
                  <c:v>44102</c:v>
                </c:pt>
                <c:pt idx="31">
                  <c:v>44109</c:v>
                </c:pt>
                <c:pt idx="32">
                  <c:v>44116</c:v>
                </c:pt>
                <c:pt idx="33">
                  <c:v>44123</c:v>
                </c:pt>
                <c:pt idx="34">
                  <c:v>44130</c:v>
                </c:pt>
                <c:pt idx="35">
                  <c:v>44137</c:v>
                </c:pt>
                <c:pt idx="36">
                  <c:v>44144</c:v>
                </c:pt>
              </c:numCache>
            </c:numRef>
          </c:cat>
          <c:val>
            <c:numRef>
              <c:f>'43'!$S$10:$S$46</c:f>
              <c:numCache>
                <c:formatCode>General</c:formatCode>
                <c:ptCount val="37"/>
                <c:pt idx="5" formatCode="0">
                  <c:v>144.87423999999999</c:v>
                </c:pt>
                <c:pt idx="6" formatCode="0">
                  <c:v>147.33473999999998</c:v>
                </c:pt>
                <c:pt idx="7" formatCode="0">
                  <c:v>143.79161999999999</c:v>
                </c:pt>
                <c:pt idx="8" formatCode="0">
                  <c:v>141.03585999999999</c:v>
                </c:pt>
                <c:pt idx="9" formatCode="0">
                  <c:v>144.18529999999998</c:v>
                </c:pt>
                <c:pt idx="10" formatCode="0">
                  <c:v>143.49635999999998</c:v>
                </c:pt>
                <c:pt idx="11" formatCode="0">
                  <c:v>143.00425999999999</c:v>
                </c:pt>
                <c:pt idx="12" formatCode="0">
                  <c:v>143.79161999999999</c:v>
                </c:pt>
                <c:pt idx="13" formatCode="0">
                  <c:v>143.79161999999999</c:v>
                </c:pt>
                <c:pt idx="14" formatCode="0">
                  <c:v>148.61419999999998</c:v>
                </c:pt>
                <c:pt idx="15" formatCode="0">
                  <c:v>146.44896</c:v>
                </c:pt>
                <c:pt idx="16" formatCode="0">
                  <c:v>146.54738</c:v>
                </c:pt>
                <c:pt idx="17" formatCode="0">
                  <c:v>144.28371999999999</c:v>
                </c:pt>
                <c:pt idx="18" formatCode="0">
                  <c:v>147.72842</c:v>
                </c:pt>
                <c:pt idx="19" formatCode="0">
                  <c:v>144.18529999999998</c:v>
                </c:pt>
                <c:pt idx="20" formatCode="0">
                  <c:v>144.08687999999998</c:v>
                </c:pt>
                <c:pt idx="21" formatCode="0">
                  <c:v>144.38213999999999</c:v>
                </c:pt>
                <c:pt idx="22" formatCode="0">
                  <c:v>142.709</c:v>
                </c:pt>
                <c:pt idx="23" formatCode="0">
                  <c:v>142.41373999999999</c:v>
                </c:pt>
                <c:pt idx="24" formatCode="0">
                  <c:v>148.31894</c:v>
                </c:pt>
                <c:pt idx="25" formatCode="0">
                  <c:v>148.31894</c:v>
                </c:pt>
                <c:pt idx="26" formatCode="0">
                  <c:v>149.69682</c:v>
                </c:pt>
                <c:pt idx="27" formatCode="0">
                  <c:v>151.96047999999999</c:v>
                </c:pt>
                <c:pt idx="28" formatCode="0">
                  <c:v>153.33835999999999</c:v>
                </c:pt>
                <c:pt idx="29" formatCode="0">
                  <c:v>152.84626</c:v>
                </c:pt>
                <c:pt idx="30" formatCode="0">
                  <c:v>151.36995999999999</c:v>
                </c:pt>
                <c:pt idx="31" formatCode="0">
                  <c:v>154.12572</c:v>
                </c:pt>
                <c:pt idx="32" formatCode="0">
                  <c:v>154.61781999999999</c:v>
                </c:pt>
                <c:pt idx="33" formatCode="0">
                  <c:v>156.68464</c:v>
                </c:pt>
                <c:pt idx="34" formatCode="0">
                  <c:v>154.42097999999999</c:v>
                </c:pt>
                <c:pt idx="35" formatCode="0">
                  <c:v>152.55099999999999</c:v>
                </c:pt>
                <c:pt idx="36" formatCode="0">
                  <c:v>156.48779999999999</c:v>
                </c:pt>
              </c:numCache>
            </c:numRef>
          </c:val>
          <c:smooth val="0"/>
          <c:extLst>
            <c:ext xmlns:c16="http://schemas.microsoft.com/office/drawing/2014/chart" uri="{C3380CC4-5D6E-409C-BE32-E72D297353CC}">
              <c16:uniqueId val="{00000000-2527-4F51-A047-231FC99E0CD3}"/>
            </c:ext>
          </c:extLst>
        </c:ser>
        <c:dLbls>
          <c:showLegendKey val="0"/>
          <c:showVal val="0"/>
          <c:showCatName val="0"/>
          <c:showSerName val="0"/>
          <c:showPercent val="0"/>
          <c:showBubbleSize val="0"/>
        </c:dLbls>
        <c:smooth val="0"/>
        <c:axId val="1189118800"/>
        <c:axId val="1271414912"/>
      </c:lineChart>
      <c:dateAx>
        <c:axId val="11891188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71414912"/>
        <c:crosses val="autoZero"/>
        <c:auto val="1"/>
        <c:lblOffset val="100"/>
        <c:baseTimeUnit val="days"/>
        <c:majorUnit val="15"/>
        <c:majorTimeUnit val="days"/>
      </c:dateAx>
      <c:valAx>
        <c:axId val="1271414912"/>
        <c:scaling>
          <c:orientation val="minMax"/>
          <c:max val="170"/>
          <c:min val="1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89118800"/>
        <c:crosses val="autoZero"/>
        <c:crossBetween val="between"/>
      </c:valAx>
      <c:spPr>
        <a:noFill/>
        <a:ln>
          <a:noFill/>
        </a:ln>
        <a:effectLst/>
      </c:spPr>
    </c:plotArea>
    <c:legend>
      <c:legendPos val="r"/>
      <c:layout>
        <c:manualLayout>
          <c:xMode val="edge"/>
          <c:yMode val="edge"/>
          <c:x val="0.15685779203264516"/>
          <c:y val="0.86463414889255208"/>
          <c:w val="0.12790432633195045"/>
          <c:h val="0.113267823022626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s-CL" sz="900" b="1" i="0" u="none" strike="noStrike" baseline="0">
                <a:solidFill>
                  <a:srgbClr val="000000"/>
                </a:solidFill>
                <a:latin typeface="Arial"/>
                <a:cs typeface="Arial"/>
              </a:rPr>
              <a:t>Gráfico N° 1. Proyecciones de la relación entre producción y demanda mundial de arroz </a:t>
            </a:r>
          </a:p>
          <a:p>
            <a:pPr>
              <a:defRPr sz="800" b="0" i="0" u="none" strike="noStrike" baseline="0">
                <a:solidFill>
                  <a:srgbClr val="000000"/>
                </a:solidFill>
                <a:latin typeface="Arial"/>
                <a:ea typeface="Arial"/>
                <a:cs typeface="Arial"/>
              </a:defRPr>
            </a:pPr>
            <a:r>
              <a:rPr lang="es-CL" sz="900" b="1" i="0" u="none" strike="noStrike" baseline="0">
                <a:solidFill>
                  <a:srgbClr val="000000"/>
                </a:solidFill>
                <a:latin typeface="Arial"/>
                <a:cs typeface="Arial"/>
              </a:rPr>
              <a:t>Temporada 2020/21 (millones de toneladas)</a:t>
            </a:r>
          </a:p>
        </c:rich>
      </c:tx>
      <c:layout>
        <c:manualLayout>
          <c:xMode val="edge"/>
          <c:yMode val="edge"/>
          <c:x val="0.11172088182854695"/>
          <c:y val="6.0971903102276154E-2"/>
        </c:manualLayout>
      </c:layout>
      <c:overlay val="0"/>
    </c:title>
    <c:autoTitleDeleted val="0"/>
    <c:plotArea>
      <c:layout>
        <c:manualLayout>
          <c:layoutTarget val="inner"/>
          <c:xMode val="edge"/>
          <c:yMode val="edge"/>
          <c:x val="0.1212961088732803"/>
          <c:y val="0.25614788250478593"/>
          <c:w val="0.81412599774642569"/>
          <c:h val="0.46470206075725801"/>
        </c:manualLayout>
      </c:layout>
      <c:barChart>
        <c:barDir val="col"/>
        <c:grouping val="clustered"/>
        <c:varyColors val="0"/>
        <c:ser>
          <c:idx val="1"/>
          <c:order val="0"/>
          <c:tx>
            <c:strRef>
              <c:f>'44'!$D$5</c:f>
              <c:strCache>
                <c:ptCount val="1"/>
                <c:pt idx="0">
                  <c:v>Producción</c:v>
                </c:pt>
              </c:strCache>
            </c:strRef>
          </c:tx>
          <c:spPr>
            <a:pattFill prst="dkUpDiag">
              <a:fgClr>
                <a:srgbClr val="C00000"/>
              </a:fgClr>
              <a:bgClr>
                <a:schemeClr val="bg1"/>
              </a:bgClr>
            </a:pattFill>
          </c:spPr>
          <c:invertIfNegative val="0"/>
          <c:cat>
            <c:numRef>
              <c:f>'44'!$B$6:$B$12</c:f>
              <c:numCache>
                <c:formatCode>mmm\-yy</c:formatCode>
                <c:ptCount val="7"/>
                <c:pt idx="0">
                  <c:v>43952</c:v>
                </c:pt>
                <c:pt idx="1">
                  <c:v>43983</c:v>
                </c:pt>
                <c:pt idx="2">
                  <c:v>44013</c:v>
                </c:pt>
                <c:pt idx="3">
                  <c:v>44044</c:v>
                </c:pt>
                <c:pt idx="4">
                  <c:v>44075</c:v>
                </c:pt>
                <c:pt idx="5">
                  <c:v>44105</c:v>
                </c:pt>
                <c:pt idx="6">
                  <c:v>44136</c:v>
                </c:pt>
              </c:numCache>
            </c:numRef>
          </c:cat>
          <c:val>
            <c:numRef>
              <c:f>'44'!$D$6:$D$12</c:f>
              <c:numCache>
                <c:formatCode>#,##0</c:formatCode>
                <c:ptCount val="7"/>
                <c:pt idx="0">
                  <c:v>501.96</c:v>
                </c:pt>
                <c:pt idx="1">
                  <c:v>502.09</c:v>
                </c:pt>
                <c:pt idx="2">
                  <c:v>502.63</c:v>
                </c:pt>
                <c:pt idx="3">
                  <c:v>500.05</c:v>
                </c:pt>
                <c:pt idx="4">
                  <c:v>499.58</c:v>
                </c:pt>
                <c:pt idx="5">
                  <c:v>501.47</c:v>
                </c:pt>
                <c:pt idx="6">
                  <c:v>501.11</c:v>
                </c:pt>
              </c:numCache>
            </c:numRef>
          </c:val>
          <c:extLst>
            <c:ext xmlns:c16="http://schemas.microsoft.com/office/drawing/2014/chart" uri="{C3380CC4-5D6E-409C-BE32-E72D297353CC}">
              <c16:uniqueId val="{00000000-E6E3-47D6-80A2-CAE54C8B1271}"/>
            </c:ext>
          </c:extLst>
        </c:ser>
        <c:ser>
          <c:idx val="0"/>
          <c:order val="1"/>
          <c:tx>
            <c:strRef>
              <c:f>'44'!$E$5</c:f>
              <c:strCache>
                <c:ptCount val="1"/>
                <c:pt idx="0">
                  <c:v>Demanda</c:v>
                </c:pt>
              </c:strCache>
            </c:strRef>
          </c:tx>
          <c:spPr>
            <a:ln>
              <a:prstDash val="sysDash"/>
            </a:ln>
          </c:spPr>
          <c:invertIfNegative val="0"/>
          <c:cat>
            <c:numRef>
              <c:f>'44'!$B$6:$B$12</c:f>
              <c:numCache>
                <c:formatCode>mmm\-yy</c:formatCode>
                <c:ptCount val="7"/>
                <c:pt idx="0">
                  <c:v>43952</c:v>
                </c:pt>
                <c:pt idx="1">
                  <c:v>43983</c:v>
                </c:pt>
                <c:pt idx="2">
                  <c:v>44013</c:v>
                </c:pt>
                <c:pt idx="3">
                  <c:v>44044</c:v>
                </c:pt>
                <c:pt idx="4">
                  <c:v>44075</c:v>
                </c:pt>
                <c:pt idx="5">
                  <c:v>44105</c:v>
                </c:pt>
                <c:pt idx="6">
                  <c:v>44136</c:v>
                </c:pt>
              </c:numCache>
            </c:numRef>
          </c:cat>
          <c:val>
            <c:numRef>
              <c:f>'44'!$E$6:$E$17</c:f>
              <c:numCache>
                <c:formatCode>#,##0</c:formatCode>
                <c:ptCount val="12"/>
                <c:pt idx="0">
                  <c:v>498.12</c:v>
                </c:pt>
                <c:pt idx="1">
                  <c:v>497.99</c:v>
                </c:pt>
                <c:pt idx="2">
                  <c:v>498.47</c:v>
                </c:pt>
                <c:pt idx="3">
                  <c:v>496.53</c:v>
                </c:pt>
                <c:pt idx="4">
                  <c:v>496.42</c:v>
                </c:pt>
                <c:pt idx="5">
                  <c:v>499.44</c:v>
                </c:pt>
                <c:pt idx="6">
                  <c:v>499.24</c:v>
                </c:pt>
              </c:numCache>
            </c:numRef>
          </c:val>
          <c:extLst>
            <c:ext xmlns:c16="http://schemas.microsoft.com/office/drawing/2014/chart" uri="{C3380CC4-5D6E-409C-BE32-E72D297353CC}">
              <c16:uniqueId val="{00000001-E6E3-47D6-80A2-CAE54C8B1271}"/>
            </c:ext>
          </c:extLst>
        </c:ser>
        <c:dLbls>
          <c:showLegendKey val="0"/>
          <c:showVal val="0"/>
          <c:showCatName val="0"/>
          <c:showSerName val="0"/>
          <c:showPercent val="0"/>
          <c:showBubbleSize val="0"/>
        </c:dLbls>
        <c:gapWidth val="150"/>
        <c:axId val="946640384"/>
        <c:axId val="943838272"/>
      </c:barChart>
      <c:dateAx>
        <c:axId val="946640384"/>
        <c:scaling>
          <c:orientation val="minMax"/>
        </c:scaling>
        <c:delete val="0"/>
        <c:axPos val="b"/>
        <c:numFmt formatCode="mmm/yy" sourceLinked="0"/>
        <c:majorTickMark val="none"/>
        <c:minorTickMark val="none"/>
        <c:tickLblPos val="nextTo"/>
        <c:txPr>
          <a:bodyPr rot="0" vert="horz"/>
          <a:lstStyle/>
          <a:p>
            <a:pPr>
              <a:defRPr sz="900" b="0" i="0" u="none" strike="noStrike" baseline="0">
                <a:solidFill>
                  <a:srgbClr val="000000"/>
                </a:solidFill>
                <a:latin typeface="Arial"/>
                <a:ea typeface="Arial"/>
                <a:cs typeface="Arial"/>
              </a:defRPr>
            </a:pPr>
            <a:endParaRPr lang="es-CL"/>
          </a:p>
        </c:txPr>
        <c:crossAx val="943838272"/>
        <c:crosses val="autoZero"/>
        <c:auto val="1"/>
        <c:lblOffset val="100"/>
        <c:baseTimeUnit val="months"/>
        <c:majorUnit val="1"/>
      </c:dateAx>
      <c:valAx>
        <c:axId val="943838272"/>
        <c:scaling>
          <c:orientation val="minMax"/>
        </c:scaling>
        <c:delete val="0"/>
        <c:axPos val="l"/>
        <c:majorGridlines/>
        <c:title>
          <c:tx>
            <c:rich>
              <a:bodyPr/>
              <a:lstStyle/>
              <a:p>
                <a:pPr>
                  <a:defRPr sz="900" b="0" i="0" u="none" strike="noStrike" baseline="0">
                    <a:solidFill>
                      <a:srgbClr val="000000"/>
                    </a:solidFill>
                    <a:latin typeface="Arial"/>
                    <a:ea typeface="Arial"/>
                    <a:cs typeface="Arial"/>
                  </a:defRPr>
                </a:pPr>
                <a:r>
                  <a:rPr lang="es-CL"/>
                  <a:t>Millones de toneladas</a:t>
                </a:r>
              </a:p>
            </c:rich>
          </c:tx>
          <c:layout>
            <c:manualLayout>
              <c:xMode val="edge"/>
              <c:yMode val="edge"/>
              <c:x val="2.3609344750273563E-2"/>
              <c:y val="0.28281777892517534"/>
            </c:manualLayout>
          </c:layout>
          <c:overlay val="0"/>
        </c:title>
        <c:numFmt formatCode="#,##0.0" sourceLinked="0"/>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s-CL"/>
          </a:p>
        </c:txPr>
        <c:crossAx val="946640384"/>
        <c:crosses val="autoZero"/>
        <c:crossBetween val="between"/>
      </c:valAx>
    </c:plotArea>
    <c:legend>
      <c:legendPos val="r"/>
      <c:layout>
        <c:manualLayout>
          <c:xMode val="edge"/>
          <c:yMode val="edge"/>
          <c:x val="0.32216784126473985"/>
          <c:y val="0.7836337506991955"/>
          <c:w val="0.24927924825723313"/>
          <c:h val="6.5576180026676978E-2"/>
        </c:manualLayout>
      </c:layout>
      <c:overlay val="0"/>
      <c:txPr>
        <a:bodyPr/>
        <a:lstStyle/>
        <a:p>
          <a:pPr>
            <a:defRPr sz="900" b="0" i="0" u="none" strike="noStrike" baseline="0">
              <a:solidFill>
                <a:srgbClr val="000000"/>
              </a:solidFill>
              <a:latin typeface="Arial"/>
              <a:ea typeface="Arial"/>
              <a:cs typeface="Arial"/>
            </a:defRPr>
          </a:pPr>
          <a:endParaRPr lang="es-CL"/>
        </a:p>
      </c:txPr>
    </c:legend>
    <c:plotVisOnly val="1"/>
    <c:dispBlanksAs val="gap"/>
    <c:showDLblsOverMax val="0"/>
  </c:chart>
  <c:txPr>
    <a:bodyPr/>
    <a:lstStyle/>
    <a:p>
      <a:pPr>
        <a:defRPr sz="800" b="0" i="0" u="none" strike="noStrike" baseline="0">
          <a:solidFill>
            <a:srgbClr val="000000"/>
          </a:solidFill>
          <a:latin typeface="Arial"/>
          <a:ea typeface="Arial"/>
          <a:cs typeface="Arial"/>
        </a:defRPr>
      </a:pPr>
      <a:endParaRPr lang="es-CL"/>
    </a:p>
  </c:txPr>
  <c:printSettings>
    <c:headerFooter/>
    <c:pageMargins b="0.75000000000001465" l="0.70000000000000062" r="0.70000000000000062" t="0.75000000000001465" header="0.30000000000000032" footer="0.30000000000000032"/>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s-CL" sz="900" b="1" i="0" u="none" strike="noStrike" baseline="0">
                <a:solidFill>
                  <a:srgbClr val="000000"/>
                </a:solidFill>
                <a:latin typeface="Arial"/>
                <a:cs typeface="Arial"/>
              </a:rPr>
              <a:t>Gráfico N° 2. Relación entre producción y demanda mundial de arroz </a:t>
            </a:r>
          </a:p>
          <a:p>
            <a:pPr>
              <a:defRPr sz="800" b="0" i="0" u="none" strike="noStrike" baseline="0">
                <a:solidFill>
                  <a:srgbClr val="000000"/>
                </a:solidFill>
                <a:latin typeface="Arial"/>
                <a:ea typeface="Arial"/>
                <a:cs typeface="Arial"/>
              </a:defRPr>
            </a:pPr>
            <a:r>
              <a:rPr lang="es-CL" sz="900" b="1" i="0" u="none" strike="noStrike" baseline="0">
                <a:solidFill>
                  <a:srgbClr val="000000"/>
                </a:solidFill>
                <a:latin typeface="Arial"/>
                <a:cs typeface="Arial"/>
              </a:rPr>
              <a:t>a noviembre de 2020 (millones de toneladas)</a:t>
            </a:r>
          </a:p>
        </c:rich>
      </c:tx>
      <c:layout>
        <c:manualLayout>
          <c:xMode val="edge"/>
          <c:yMode val="edge"/>
          <c:x val="0.18641703462030643"/>
          <c:y val="6.662165883973023E-2"/>
        </c:manualLayout>
      </c:layout>
      <c:overlay val="0"/>
    </c:title>
    <c:autoTitleDeleted val="0"/>
    <c:plotArea>
      <c:layout>
        <c:manualLayout>
          <c:layoutTarget val="inner"/>
          <c:xMode val="edge"/>
          <c:yMode val="edge"/>
          <c:x val="0.14205713737259634"/>
          <c:y val="0.20288422280548266"/>
          <c:w val="0.73520592849193411"/>
          <c:h val="0.55963254593175438"/>
        </c:manualLayout>
      </c:layout>
      <c:lineChart>
        <c:grouping val="standard"/>
        <c:varyColors val="0"/>
        <c:ser>
          <c:idx val="1"/>
          <c:order val="0"/>
          <c:tx>
            <c:strRef>
              <c:f>'45'!$D$5</c:f>
              <c:strCache>
                <c:ptCount val="1"/>
                <c:pt idx="0">
                  <c:v>Producción</c:v>
                </c:pt>
              </c:strCache>
            </c:strRef>
          </c:tx>
          <c:marker>
            <c:symbol val="none"/>
          </c:marker>
          <c:dLbls>
            <c:dLbl>
              <c:idx val="0"/>
              <c:layout>
                <c:manualLayout>
                  <c:x val="-4.2066144282055816E-2"/>
                  <c:y val="-8.5009415576706354E-2"/>
                </c:manualLayout>
              </c:layout>
              <c:numFmt formatCode="#,##0" sourceLinked="0"/>
              <c:spPr>
                <a:ln w="19050">
                  <a:solidFill>
                    <a:srgbClr val="C00000"/>
                  </a:solidFill>
                </a:ln>
              </c:spPr>
              <c:txPr>
                <a:bodyPr/>
                <a:lstStyle/>
                <a:p>
                  <a:pPr>
                    <a:defRPr sz="9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F7D-4411-ACBF-0A43B9DA3832}"/>
                </c:ext>
              </c:extLst>
            </c:dLbl>
            <c:dLbl>
              <c:idx val="1"/>
              <c:layout>
                <c:manualLayout>
                  <c:x val="-5.3674578666089351E-2"/>
                  <c:y val="-6.4343832020997374E-2"/>
                </c:manualLayout>
              </c:layout>
              <c:numFmt formatCode="#,##0" sourceLinked="0"/>
              <c:spPr>
                <a:ln w="19050">
                  <a:solidFill>
                    <a:srgbClr val="C00000"/>
                  </a:solidFill>
                </a:ln>
              </c:spPr>
              <c:txPr>
                <a:bodyPr/>
                <a:lstStyle/>
                <a:p>
                  <a:pPr>
                    <a:defRPr sz="9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F7D-4411-ACBF-0A43B9DA3832}"/>
                </c:ext>
              </c:extLst>
            </c:dLbl>
            <c:dLbl>
              <c:idx val="2"/>
              <c:layout>
                <c:manualLayout>
                  <c:x val="-5.5765503986386654E-2"/>
                  <c:y val="-4.635826771653543E-2"/>
                </c:manualLayout>
              </c:layout>
              <c:numFmt formatCode="#,##0" sourceLinked="0"/>
              <c:spPr>
                <a:ln w="19050">
                  <a:solidFill>
                    <a:srgbClr val="C00000"/>
                  </a:solidFill>
                </a:ln>
              </c:spPr>
              <c:txPr>
                <a:bodyPr/>
                <a:lstStyle/>
                <a:p>
                  <a:pPr>
                    <a:defRPr sz="9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F7D-4411-ACBF-0A43B9DA3832}"/>
                </c:ext>
              </c:extLst>
            </c:dLbl>
            <c:dLbl>
              <c:idx val="3"/>
              <c:layout>
                <c:manualLayout>
                  <c:x val="-4.43359124248398E-2"/>
                  <c:y val="-5.326334208223972E-2"/>
                </c:manualLayout>
              </c:layout>
              <c:numFmt formatCode="#,##0" sourceLinked="0"/>
              <c:spPr>
                <a:ln w="19050">
                  <a:solidFill>
                    <a:srgbClr val="C00000"/>
                  </a:solidFill>
                </a:ln>
              </c:spPr>
              <c:txPr>
                <a:bodyPr/>
                <a:lstStyle/>
                <a:p>
                  <a:pPr>
                    <a:defRPr sz="9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F7D-4411-ACBF-0A43B9DA3832}"/>
                </c:ext>
              </c:extLst>
            </c:dLbl>
            <c:dLbl>
              <c:idx val="4"/>
              <c:layout>
                <c:manualLayout>
                  <c:x val="-4.8674711608950476E-2"/>
                  <c:y val="-5.4098862642169773E-2"/>
                </c:manualLayout>
              </c:layout>
              <c:numFmt formatCode="#,##0" sourceLinked="0"/>
              <c:spPr>
                <a:ln w="19050">
                  <a:solidFill>
                    <a:srgbClr val="C00000"/>
                  </a:solidFill>
                </a:ln>
              </c:spPr>
              <c:txPr>
                <a:bodyPr/>
                <a:lstStyle/>
                <a:p>
                  <a:pPr>
                    <a:defRPr sz="9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F7D-4411-ACBF-0A43B9DA3832}"/>
                </c:ext>
              </c:extLst>
            </c:dLbl>
            <c:dLbl>
              <c:idx val="5"/>
              <c:layout>
                <c:manualLayout>
                  <c:x val="-4.2005382238612582E-2"/>
                  <c:y val="-3.8318244978735982E-2"/>
                </c:manualLayout>
              </c:layout>
              <c:numFmt formatCode="#,##0" sourceLinked="0"/>
              <c:spPr>
                <a:ln w="19050">
                  <a:solidFill>
                    <a:srgbClr val="C00000"/>
                  </a:solidFill>
                </a:ln>
              </c:spPr>
              <c:txPr>
                <a:bodyPr/>
                <a:lstStyle/>
                <a:p>
                  <a:pPr>
                    <a:defRPr sz="9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F7D-4411-ACBF-0A43B9DA3832}"/>
                </c:ext>
              </c:extLst>
            </c:dLbl>
            <c:dLbl>
              <c:idx val="6"/>
              <c:layout>
                <c:manualLayout>
                  <c:x val="-3.709728267088977E-2"/>
                  <c:y val="-5.4250424579280566E-2"/>
                </c:manualLayout>
              </c:layout>
              <c:numFmt formatCode="#,##0" sourceLinked="0"/>
              <c:spPr>
                <a:ln w="19050">
                  <a:solidFill>
                    <a:srgbClr val="C00000"/>
                  </a:solidFill>
                </a:ln>
              </c:spPr>
              <c:txPr>
                <a:bodyPr/>
                <a:lstStyle/>
                <a:p>
                  <a:pPr>
                    <a:defRPr sz="9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F7D-4411-ACBF-0A43B9DA3832}"/>
                </c:ext>
              </c:extLst>
            </c:dLbl>
            <c:dLbl>
              <c:idx val="7"/>
              <c:layout>
                <c:manualLayout>
                  <c:x val="-3.6010498687664039E-2"/>
                  <c:y val="-5.6620208570185411E-2"/>
                </c:manualLayout>
              </c:layout>
              <c:numFmt formatCode="#,##0" sourceLinked="0"/>
              <c:spPr>
                <a:ln w="19050">
                  <a:solidFill>
                    <a:srgbClr val="C00000"/>
                  </a:solidFill>
                </a:ln>
              </c:spPr>
              <c:txPr>
                <a:bodyPr/>
                <a:lstStyle/>
                <a:p>
                  <a:pPr>
                    <a:defRPr sz="9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F7D-4411-ACBF-0A43B9DA3832}"/>
                </c:ext>
              </c:extLst>
            </c:dLbl>
            <c:dLbl>
              <c:idx val="8"/>
              <c:layout>
                <c:manualLayout>
                  <c:x val="-7.5011720581342209E-3"/>
                  <c:y val="-4.6345811051693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D68-4CAF-B0DF-6A88CD3E349B}"/>
                </c:ext>
              </c:extLst>
            </c:dLbl>
            <c:numFmt formatCode="#,##0" sourceLinked="0"/>
            <c:spPr>
              <a:ln w="19050">
                <a:solidFill>
                  <a:srgbClr val="C00000"/>
                </a:solidFill>
              </a:ln>
            </c:spPr>
            <c:txPr>
              <a:bodyPr wrap="square" lIns="38100" tIns="19050" rIns="38100" bIns="19050" anchor="ctr">
                <a:spAutoFit/>
              </a:bodyPr>
              <a:lstStyle/>
              <a:p>
                <a:pPr>
                  <a:defRPr sz="900" b="0" i="0" u="none" strike="noStrike" baseline="0">
                    <a:solidFill>
                      <a:srgbClr val="000000"/>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'45'!$B$6:$B$14</c:f>
              <c:strCache>
                <c:ptCount val="9"/>
                <c:pt idx="0">
                  <c:v>2012/13</c:v>
                </c:pt>
                <c:pt idx="1">
                  <c:v>2013/14</c:v>
                </c:pt>
                <c:pt idx="2">
                  <c:v>2014/15 </c:v>
                </c:pt>
                <c:pt idx="3">
                  <c:v>2015/16 </c:v>
                </c:pt>
                <c:pt idx="4">
                  <c:v>2016/17 </c:v>
                </c:pt>
                <c:pt idx="5">
                  <c:v>2017/18 </c:v>
                </c:pt>
                <c:pt idx="6">
                  <c:v>2018/19 </c:v>
                </c:pt>
                <c:pt idx="7">
                  <c:v>2019/20 estimado</c:v>
                </c:pt>
                <c:pt idx="8">
                  <c:v>2020/21 proyectado</c:v>
                </c:pt>
              </c:strCache>
            </c:strRef>
          </c:cat>
          <c:val>
            <c:numRef>
              <c:f>'45'!$D$6:$D$14</c:f>
              <c:numCache>
                <c:formatCode>0</c:formatCode>
                <c:ptCount val="9"/>
                <c:pt idx="0">
                  <c:v>471.97</c:v>
                </c:pt>
                <c:pt idx="1">
                  <c:v>478.42</c:v>
                </c:pt>
                <c:pt idx="2">
                  <c:v>478.7</c:v>
                </c:pt>
                <c:pt idx="3">
                  <c:v>472.94</c:v>
                </c:pt>
                <c:pt idx="4">
                  <c:v>490.95</c:v>
                </c:pt>
                <c:pt idx="5">
                  <c:v>494.92</c:v>
                </c:pt>
                <c:pt idx="6">
                  <c:v>497.04</c:v>
                </c:pt>
                <c:pt idx="7">
                  <c:v>496.07</c:v>
                </c:pt>
                <c:pt idx="8">
                  <c:v>501.11</c:v>
                </c:pt>
              </c:numCache>
            </c:numRef>
          </c:val>
          <c:smooth val="0"/>
          <c:extLst>
            <c:ext xmlns:c16="http://schemas.microsoft.com/office/drawing/2014/chart" uri="{C3380CC4-5D6E-409C-BE32-E72D297353CC}">
              <c16:uniqueId val="{00000008-BF7D-4411-ACBF-0A43B9DA3832}"/>
            </c:ext>
          </c:extLst>
        </c:ser>
        <c:ser>
          <c:idx val="0"/>
          <c:order val="1"/>
          <c:tx>
            <c:strRef>
              <c:f>'45'!$E$5</c:f>
              <c:strCache>
                <c:ptCount val="1"/>
                <c:pt idx="0">
                  <c:v>Demanda</c:v>
                </c:pt>
              </c:strCache>
            </c:strRef>
          </c:tx>
          <c:spPr>
            <a:ln>
              <a:prstDash val="sysDash"/>
            </a:ln>
          </c:spPr>
          <c:marker>
            <c:symbol val="none"/>
          </c:marker>
          <c:dLbls>
            <c:dLbl>
              <c:idx val="0"/>
              <c:layout>
                <c:manualLayout>
                  <c:x val="-4.5002449947012808E-2"/>
                  <c:y val="4.9275298920968214E-2"/>
                </c:manualLayout>
              </c:layout>
              <c:numFmt formatCode="#,##0" sourceLinked="0"/>
              <c:spPr>
                <a:ln w="25400">
                  <a:solidFill>
                    <a:schemeClr val="accent1"/>
                  </a:solidFill>
                  <a:prstDash val="sysDash"/>
                </a:ln>
              </c:spPr>
              <c:txPr>
                <a:bodyPr/>
                <a:lstStyle/>
                <a:p>
                  <a:pPr>
                    <a:defRPr sz="9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F7D-4411-ACBF-0A43B9DA3832}"/>
                </c:ext>
              </c:extLst>
            </c:dLbl>
            <c:dLbl>
              <c:idx val="1"/>
              <c:layout>
                <c:manualLayout>
                  <c:x val="-2.9722681191623839E-2"/>
                  <c:y val="5.0198673082531266E-2"/>
                </c:manualLayout>
              </c:layout>
              <c:numFmt formatCode="#,##0" sourceLinked="0"/>
              <c:spPr>
                <a:ln w="25400">
                  <a:solidFill>
                    <a:schemeClr val="accent1"/>
                  </a:solidFill>
                  <a:prstDash val="sysDash"/>
                </a:ln>
              </c:spPr>
              <c:txPr>
                <a:bodyPr/>
                <a:lstStyle/>
                <a:p>
                  <a:pPr>
                    <a:defRPr sz="9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F7D-4411-ACBF-0A43B9DA3832}"/>
                </c:ext>
              </c:extLst>
            </c:dLbl>
            <c:dLbl>
              <c:idx val="2"/>
              <c:layout>
                <c:manualLayout>
                  <c:x val="-2.1794120886842835E-2"/>
                  <c:y val="4.9063867016622922E-2"/>
                </c:manualLayout>
              </c:layout>
              <c:numFmt formatCode="#,##0" sourceLinked="0"/>
              <c:spPr>
                <a:ln w="25400">
                  <a:solidFill>
                    <a:schemeClr val="accent1"/>
                  </a:solidFill>
                  <a:prstDash val="sysDash"/>
                </a:ln>
              </c:spPr>
              <c:txPr>
                <a:bodyPr/>
                <a:lstStyle/>
                <a:p>
                  <a:pPr>
                    <a:defRPr sz="9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F7D-4411-ACBF-0A43B9DA3832}"/>
                </c:ext>
              </c:extLst>
            </c:dLbl>
            <c:dLbl>
              <c:idx val="3"/>
              <c:layout>
                <c:manualLayout>
                  <c:x val="-2.7216974144512761E-2"/>
                  <c:y val="8.1986730825313547E-2"/>
                </c:manualLayout>
              </c:layout>
              <c:numFmt formatCode="#,##0" sourceLinked="0"/>
              <c:spPr>
                <a:ln w="25400">
                  <a:solidFill>
                    <a:schemeClr val="accent1"/>
                  </a:solidFill>
                  <a:prstDash val="sysDash"/>
                </a:ln>
              </c:spPr>
              <c:txPr>
                <a:bodyPr/>
                <a:lstStyle/>
                <a:p>
                  <a:pPr>
                    <a:defRPr sz="9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F7D-4411-ACBF-0A43B9DA3832}"/>
                </c:ext>
              </c:extLst>
            </c:dLbl>
            <c:dLbl>
              <c:idx val="4"/>
              <c:layout>
                <c:manualLayout>
                  <c:x val="-3.0328900638505501E-2"/>
                  <c:y val="5.2671697287838937E-2"/>
                </c:manualLayout>
              </c:layout>
              <c:numFmt formatCode="#,##0" sourceLinked="0"/>
              <c:spPr>
                <a:ln w="25400">
                  <a:solidFill>
                    <a:schemeClr val="accent1"/>
                  </a:solidFill>
                  <a:prstDash val="sysDash"/>
                </a:ln>
              </c:spPr>
              <c:txPr>
                <a:bodyPr/>
                <a:lstStyle/>
                <a:p>
                  <a:pPr>
                    <a:defRPr sz="9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F7D-4411-ACBF-0A43B9DA3832}"/>
                </c:ext>
              </c:extLst>
            </c:dLbl>
            <c:dLbl>
              <c:idx val="5"/>
              <c:layout>
                <c:manualLayout>
                  <c:x val="-4.2955284597864157E-2"/>
                  <c:y val="5.1706036745406823E-2"/>
                </c:manualLayout>
              </c:layout>
              <c:numFmt formatCode="#,##0" sourceLinked="0"/>
              <c:spPr>
                <a:ln w="25400">
                  <a:solidFill>
                    <a:schemeClr val="accent1"/>
                  </a:solidFill>
                  <a:prstDash val="sysDash"/>
                </a:ln>
              </c:spPr>
              <c:txPr>
                <a:bodyPr/>
                <a:lstStyle/>
                <a:p>
                  <a:pPr>
                    <a:defRPr sz="9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F7D-4411-ACBF-0A43B9DA3832}"/>
                </c:ext>
              </c:extLst>
            </c:dLbl>
            <c:dLbl>
              <c:idx val="6"/>
              <c:layout>
                <c:manualLayout>
                  <c:x val="-3.7678918827129593E-2"/>
                  <c:y val="3.4715566971240897E-2"/>
                </c:manualLayout>
              </c:layout>
              <c:numFmt formatCode="#,##0" sourceLinked="0"/>
              <c:spPr>
                <a:ln w="25400">
                  <a:solidFill>
                    <a:schemeClr val="accent1"/>
                  </a:solidFill>
                  <a:prstDash val="sysDash"/>
                </a:ln>
              </c:spPr>
              <c:txPr>
                <a:bodyPr/>
                <a:lstStyle/>
                <a:p>
                  <a:pPr>
                    <a:defRPr sz="9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F7D-4411-ACBF-0A43B9DA3832}"/>
                </c:ext>
              </c:extLst>
            </c:dLbl>
            <c:dLbl>
              <c:idx val="7"/>
              <c:layout>
                <c:manualLayout>
                  <c:x val="-2.8943560057887119E-2"/>
                  <c:y val="6.018518518518514E-2"/>
                </c:manualLayout>
              </c:layout>
              <c:numFmt formatCode="#,##0" sourceLinked="0"/>
              <c:spPr>
                <a:ln w="25400">
                  <a:solidFill>
                    <a:schemeClr val="accent1"/>
                  </a:solidFill>
                  <a:prstDash val="sysDash"/>
                </a:ln>
              </c:spPr>
              <c:txPr>
                <a:bodyPr/>
                <a:lstStyle/>
                <a:p>
                  <a:pPr>
                    <a:defRPr sz="900" b="0" i="0" u="none" strike="noStrike" baseline="0">
                      <a:solidFill>
                        <a:srgbClr val="000000"/>
                      </a:solidFill>
                      <a:latin typeface="Arial"/>
                      <a:ea typeface="Arial"/>
                      <a:cs typeface="Arial"/>
                    </a:defRPr>
                  </a:pPr>
                  <a:endParaRPr lang="es-CL"/>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F7D-4411-ACBF-0A43B9DA3832}"/>
                </c:ext>
              </c:extLst>
            </c:dLbl>
            <c:dLbl>
              <c:idx val="8"/>
              <c:layout>
                <c:manualLayout>
                  <c:x val="-1.6877637130801825E-2"/>
                  <c:y val="5.70409982174688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D68-4CAF-B0DF-6A88CD3E349B}"/>
                </c:ext>
              </c:extLst>
            </c:dLbl>
            <c:numFmt formatCode="#,##0" sourceLinked="0"/>
            <c:spPr>
              <a:ln w="25400">
                <a:solidFill>
                  <a:schemeClr val="accent1"/>
                </a:solidFill>
                <a:prstDash val="sysDash"/>
              </a:ln>
            </c:spPr>
            <c:txPr>
              <a:bodyPr wrap="square" lIns="38100" tIns="19050" rIns="38100" bIns="19050" anchor="ctr">
                <a:spAutoFit/>
              </a:bodyPr>
              <a:lstStyle/>
              <a:p>
                <a:pPr>
                  <a:defRPr sz="900" b="0" i="0" u="none" strike="noStrike" baseline="0">
                    <a:solidFill>
                      <a:srgbClr val="000000"/>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'45'!$B$6:$B$14</c:f>
              <c:strCache>
                <c:ptCount val="9"/>
                <c:pt idx="0">
                  <c:v>2012/13</c:v>
                </c:pt>
                <c:pt idx="1">
                  <c:v>2013/14</c:v>
                </c:pt>
                <c:pt idx="2">
                  <c:v>2014/15 </c:v>
                </c:pt>
                <c:pt idx="3">
                  <c:v>2015/16 </c:v>
                </c:pt>
                <c:pt idx="4">
                  <c:v>2016/17 </c:v>
                </c:pt>
                <c:pt idx="5">
                  <c:v>2017/18 </c:v>
                </c:pt>
                <c:pt idx="6">
                  <c:v>2018/19 </c:v>
                </c:pt>
                <c:pt idx="7">
                  <c:v>2019/20 estimado</c:v>
                </c:pt>
                <c:pt idx="8">
                  <c:v>2020/21 proyectado</c:v>
                </c:pt>
              </c:strCache>
            </c:strRef>
          </c:cat>
          <c:val>
            <c:numRef>
              <c:f>'45'!$E$6:$E$14</c:f>
              <c:numCache>
                <c:formatCode>0</c:formatCode>
                <c:ptCount val="9"/>
                <c:pt idx="0">
                  <c:v>468.72</c:v>
                </c:pt>
                <c:pt idx="1">
                  <c:v>481.56</c:v>
                </c:pt>
                <c:pt idx="2">
                  <c:v>478.09</c:v>
                </c:pt>
                <c:pt idx="3">
                  <c:v>468.09</c:v>
                </c:pt>
                <c:pt idx="4">
                  <c:v>483.69</c:v>
                </c:pt>
                <c:pt idx="5">
                  <c:v>482.28</c:v>
                </c:pt>
                <c:pt idx="6">
                  <c:v>484.34</c:v>
                </c:pt>
                <c:pt idx="7">
                  <c:v>495.09</c:v>
                </c:pt>
                <c:pt idx="8">
                  <c:v>499.24</c:v>
                </c:pt>
              </c:numCache>
            </c:numRef>
          </c:val>
          <c:smooth val="0"/>
          <c:extLst>
            <c:ext xmlns:c16="http://schemas.microsoft.com/office/drawing/2014/chart" uri="{C3380CC4-5D6E-409C-BE32-E72D297353CC}">
              <c16:uniqueId val="{00000011-BF7D-4411-ACBF-0A43B9DA3832}"/>
            </c:ext>
          </c:extLst>
        </c:ser>
        <c:dLbls>
          <c:showLegendKey val="0"/>
          <c:showVal val="0"/>
          <c:showCatName val="0"/>
          <c:showSerName val="0"/>
          <c:showPercent val="0"/>
          <c:showBubbleSize val="0"/>
        </c:dLbls>
        <c:marker val="1"/>
        <c:smooth val="0"/>
        <c:axId val="947390976"/>
        <c:axId val="943840576"/>
      </c:lineChart>
      <c:lineChart>
        <c:grouping val="stacked"/>
        <c:varyColors val="0"/>
        <c:ser>
          <c:idx val="2"/>
          <c:order val="2"/>
          <c:tx>
            <c:strRef>
              <c:f>'45'!$G$5</c:f>
              <c:strCache>
                <c:ptCount val="1"/>
                <c:pt idx="0">
                  <c:v>Relación stock final/consumo</c:v>
                </c:pt>
              </c:strCache>
            </c:strRef>
          </c:tx>
          <c:marker>
            <c:symbol val="none"/>
          </c:marker>
          <c:cat>
            <c:strRef>
              <c:f>'45'!$B$6:$B$14</c:f>
              <c:strCache>
                <c:ptCount val="9"/>
                <c:pt idx="0">
                  <c:v>2012/13</c:v>
                </c:pt>
                <c:pt idx="1">
                  <c:v>2013/14</c:v>
                </c:pt>
                <c:pt idx="2">
                  <c:v>2014/15 </c:v>
                </c:pt>
                <c:pt idx="3">
                  <c:v>2015/16 </c:v>
                </c:pt>
                <c:pt idx="4">
                  <c:v>2016/17 </c:v>
                </c:pt>
                <c:pt idx="5">
                  <c:v>2017/18 </c:v>
                </c:pt>
                <c:pt idx="6">
                  <c:v>2018/19 </c:v>
                </c:pt>
                <c:pt idx="7">
                  <c:v>2019/20 estimado</c:v>
                </c:pt>
                <c:pt idx="8">
                  <c:v>2020/21 proyectado</c:v>
                </c:pt>
              </c:strCache>
            </c:strRef>
          </c:cat>
          <c:val>
            <c:numRef>
              <c:f>'45'!$G$6:$G$14</c:f>
              <c:numCache>
                <c:formatCode>0%</c:formatCode>
                <c:ptCount val="9"/>
                <c:pt idx="0">
                  <c:v>0.23470302099334356</c:v>
                </c:pt>
                <c:pt idx="1">
                  <c:v>0.22319129495805301</c:v>
                </c:pt>
                <c:pt idx="2">
                  <c:v>0.23922274048819261</c:v>
                </c:pt>
                <c:pt idx="3">
                  <c:v>0.28357794441239936</c:v>
                </c:pt>
                <c:pt idx="4">
                  <c:v>0.30988856498997291</c:v>
                </c:pt>
                <c:pt idx="5">
                  <c:v>0.33700340051422412</c:v>
                </c:pt>
                <c:pt idx="6">
                  <c:v>0.36530123466986003</c:v>
                </c:pt>
                <c:pt idx="7">
                  <c:v>0.35934880526772911</c:v>
                </c:pt>
                <c:pt idx="8">
                  <c:v>0.36010736319205189</c:v>
                </c:pt>
              </c:numCache>
            </c:numRef>
          </c:val>
          <c:smooth val="0"/>
          <c:extLst>
            <c:ext xmlns:c16="http://schemas.microsoft.com/office/drawing/2014/chart" uri="{C3380CC4-5D6E-409C-BE32-E72D297353CC}">
              <c16:uniqueId val="{00000012-BF7D-4411-ACBF-0A43B9DA3832}"/>
            </c:ext>
          </c:extLst>
        </c:ser>
        <c:dLbls>
          <c:showLegendKey val="0"/>
          <c:showVal val="0"/>
          <c:showCatName val="0"/>
          <c:showSerName val="0"/>
          <c:showPercent val="0"/>
          <c:showBubbleSize val="0"/>
        </c:dLbls>
        <c:marker val="1"/>
        <c:smooth val="0"/>
        <c:axId val="946896896"/>
        <c:axId val="947331072"/>
      </c:lineChart>
      <c:dateAx>
        <c:axId val="947390976"/>
        <c:scaling>
          <c:orientation val="minMax"/>
        </c:scaling>
        <c:delete val="0"/>
        <c:axPos val="b"/>
        <c:numFmt formatCode="General" sourceLinked="0"/>
        <c:majorTickMark val="none"/>
        <c:minorTickMark val="none"/>
        <c:tickLblPos val="nextTo"/>
        <c:txPr>
          <a:bodyPr rot="-1140000" vert="horz"/>
          <a:lstStyle/>
          <a:p>
            <a:pPr>
              <a:defRPr sz="900" b="0" i="0" u="none" strike="noStrike" baseline="0">
                <a:solidFill>
                  <a:srgbClr val="000000"/>
                </a:solidFill>
                <a:latin typeface="Arial"/>
                <a:ea typeface="Arial"/>
                <a:cs typeface="Arial"/>
              </a:defRPr>
            </a:pPr>
            <a:endParaRPr lang="es-CL"/>
          </a:p>
        </c:txPr>
        <c:crossAx val="943840576"/>
        <c:crossesAt val="430"/>
        <c:auto val="0"/>
        <c:lblOffset val="100"/>
        <c:baseTimeUnit val="days"/>
        <c:majorUnit val="1"/>
      </c:dateAx>
      <c:valAx>
        <c:axId val="943840576"/>
        <c:scaling>
          <c:orientation val="minMax"/>
          <c:max val="510"/>
          <c:min val="430"/>
        </c:scaling>
        <c:delete val="0"/>
        <c:axPos val="l"/>
        <c:title>
          <c:tx>
            <c:rich>
              <a:bodyPr/>
              <a:lstStyle/>
              <a:p>
                <a:pPr>
                  <a:defRPr/>
                </a:pPr>
                <a:r>
                  <a:rPr lang="en-US"/>
                  <a:t>millones de toneladas</a:t>
                </a:r>
              </a:p>
            </c:rich>
          </c:tx>
          <c:overlay val="0"/>
        </c:title>
        <c:numFmt formatCode="#,##0" sourceLinked="0"/>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s-CL"/>
          </a:p>
        </c:txPr>
        <c:crossAx val="947390976"/>
        <c:crosses val="autoZero"/>
        <c:crossBetween val="between"/>
        <c:minorUnit val="2"/>
      </c:valAx>
      <c:dateAx>
        <c:axId val="946896896"/>
        <c:scaling>
          <c:orientation val="minMax"/>
        </c:scaling>
        <c:delete val="1"/>
        <c:axPos val="b"/>
        <c:numFmt formatCode="General" sourceLinked="1"/>
        <c:majorTickMark val="out"/>
        <c:minorTickMark val="none"/>
        <c:tickLblPos val="nextTo"/>
        <c:crossAx val="947331072"/>
        <c:crosses val="autoZero"/>
        <c:auto val="0"/>
        <c:lblOffset val="100"/>
        <c:baseTimeUnit val="days"/>
      </c:dateAx>
      <c:valAx>
        <c:axId val="947331072"/>
        <c:scaling>
          <c:orientation val="minMax"/>
          <c:max val="0.4"/>
          <c:min val="0.2"/>
        </c:scaling>
        <c:delete val="0"/>
        <c:axPos val="r"/>
        <c:title>
          <c:tx>
            <c:rich>
              <a:bodyPr/>
              <a:lstStyle/>
              <a:p>
                <a:pPr>
                  <a:defRPr/>
                </a:pPr>
                <a:r>
                  <a:rPr lang="en-US"/>
                  <a:t>existencias finales/consumo</a:t>
                </a:r>
              </a:p>
            </c:rich>
          </c:tx>
          <c:overlay val="0"/>
        </c:title>
        <c:numFmt formatCode="0%" sourceLinked="0"/>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s-CL"/>
          </a:p>
        </c:txPr>
        <c:crossAx val="946896896"/>
        <c:crosses val="max"/>
        <c:crossBetween val="between"/>
      </c:valAx>
    </c:plotArea>
    <c:legend>
      <c:legendPos val="r"/>
      <c:layout>
        <c:manualLayout>
          <c:xMode val="edge"/>
          <c:yMode val="edge"/>
          <c:x val="0.58370311306023459"/>
          <c:y val="0.52309514786587508"/>
          <c:w val="0.25370913024057651"/>
          <c:h val="0.20464356393953431"/>
        </c:manualLayout>
      </c:layout>
      <c:overlay val="0"/>
      <c:spPr>
        <a:ln>
          <a:noFill/>
        </a:ln>
      </c:spPr>
      <c:txPr>
        <a:bodyPr/>
        <a:lstStyle/>
        <a:p>
          <a:pPr>
            <a:defRPr sz="900" b="0" i="0" u="none" strike="noStrike" baseline="0">
              <a:solidFill>
                <a:srgbClr val="000000"/>
              </a:solidFill>
              <a:latin typeface="Arial"/>
              <a:ea typeface="Arial"/>
              <a:cs typeface="Arial"/>
            </a:defRPr>
          </a:pPr>
          <a:endParaRPr lang="es-CL"/>
        </a:p>
      </c:txPr>
    </c:legend>
    <c:plotVisOnly val="1"/>
    <c:dispBlanksAs val="gap"/>
    <c:showDLblsOverMax val="0"/>
  </c:chart>
  <c:txPr>
    <a:bodyPr/>
    <a:lstStyle/>
    <a:p>
      <a:pPr>
        <a:defRPr sz="800" b="0" i="0" u="none" strike="noStrike" baseline="0">
          <a:solidFill>
            <a:srgbClr val="000000"/>
          </a:solidFill>
          <a:latin typeface="Arial"/>
          <a:ea typeface="Arial"/>
          <a:cs typeface="Arial"/>
        </a:defRPr>
      </a:pPr>
      <a:endParaRPr lang="es-CL"/>
    </a:p>
  </c:txPr>
  <c:printSettings>
    <c:headerFooter/>
    <c:pageMargins b="0.75000000000001465" l="0.70000000000000062" r="0.70000000000000062" t="0.75000000000001465" header="0.30000000000000032" footer="0.30000000000000032"/>
    <c:pageSetup orientation="portrait"/>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CL"/>
              <a:t>Gráfico 3. Evolución de la superficie sembrada (miles de hectáreas), la producción nacional de arroz (miles de toneladas) y el rendimiento (qqm/ha)</a:t>
            </a:r>
          </a:p>
        </c:rich>
      </c:tx>
      <c:overlay val="0"/>
      <c:spPr>
        <a:noFill/>
        <a:ln w="25400">
          <a:noFill/>
        </a:ln>
      </c:spPr>
    </c:title>
    <c:autoTitleDeleted val="0"/>
    <c:plotArea>
      <c:layout>
        <c:manualLayout>
          <c:layoutTarget val="inner"/>
          <c:xMode val="edge"/>
          <c:yMode val="edge"/>
          <c:x val="9.8630456581055223E-2"/>
          <c:y val="0.1504811898512686"/>
          <c:w val="0.78784325475297334"/>
          <c:h val="0.59508334545253083"/>
        </c:manualLayout>
      </c:layout>
      <c:barChart>
        <c:barDir val="col"/>
        <c:grouping val="clustered"/>
        <c:varyColors val="0"/>
        <c:ser>
          <c:idx val="1"/>
          <c:order val="0"/>
          <c:tx>
            <c:strRef>
              <c:f>'47'!$D$5</c:f>
              <c:strCache>
                <c:ptCount val="1"/>
                <c:pt idx="0">
                  <c:v> Producción (miles de toneladas) </c:v>
                </c:pt>
              </c:strCache>
            </c:strRef>
          </c:tx>
          <c:spPr>
            <a:solidFill>
              <a:srgbClr val="C0504D"/>
            </a:solidFill>
            <a:ln w="25400">
              <a:noFill/>
            </a:ln>
          </c:spPr>
          <c:invertIfNegative val="0"/>
          <c:cat>
            <c:strRef>
              <c:f>'47'!$B$6:$B$17</c:f>
              <c:strCache>
                <c:ptCount val="12"/>
                <c:pt idx="0">
                  <c:v>2008/09</c:v>
                </c:pt>
                <c:pt idx="1">
                  <c:v>2009/10</c:v>
                </c:pt>
                <c:pt idx="2">
                  <c:v>2010/11</c:v>
                </c:pt>
                <c:pt idx="3">
                  <c:v>2011/12</c:v>
                </c:pt>
                <c:pt idx="4">
                  <c:v>2012/13</c:v>
                </c:pt>
                <c:pt idx="5">
                  <c:v>2013/14</c:v>
                </c:pt>
                <c:pt idx="6">
                  <c:v>2014/15</c:v>
                </c:pt>
                <c:pt idx="7">
                  <c:v>2015/16</c:v>
                </c:pt>
                <c:pt idx="8">
                  <c:v>2016/17</c:v>
                </c:pt>
                <c:pt idx="9">
                  <c:v>2017/18</c:v>
                </c:pt>
                <c:pt idx="10">
                  <c:v>2018/19</c:v>
                </c:pt>
                <c:pt idx="11">
                  <c:v>2019/20*</c:v>
                </c:pt>
              </c:strCache>
            </c:strRef>
          </c:cat>
          <c:val>
            <c:numRef>
              <c:f>'47'!$D$6:$D$17</c:f>
              <c:numCache>
                <c:formatCode>_(* #,##0.0_);_(* \(#,##0.0\);_(* "-"_);_(@_)</c:formatCode>
                <c:ptCount val="12"/>
                <c:pt idx="0">
                  <c:v>127.3112</c:v>
                </c:pt>
                <c:pt idx="1">
                  <c:v>94.672499999999999</c:v>
                </c:pt>
                <c:pt idx="2">
                  <c:v>130.375</c:v>
                </c:pt>
                <c:pt idx="3">
                  <c:v>149.78790000000001</c:v>
                </c:pt>
                <c:pt idx="4">
                  <c:v>130.3073</c:v>
                </c:pt>
                <c:pt idx="5">
                  <c:v>134.88432</c:v>
                </c:pt>
                <c:pt idx="6">
                  <c:v>163.6266</c:v>
                </c:pt>
                <c:pt idx="7">
                  <c:v>174.083</c:v>
                </c:pt>
                <c:pt idx="8">
                  <c:v>131.27499</c:v>
                </c:pt>
                <c:pt idx="9">
                  <c:v>192.80799999999999</c:v>
                </c:pt>
                <c:pt idx="10">
                  <c:v>174.8972</c:v>
                </c:pt>
                <c:pt idx="11">
                  <c:v>169.71341999999999</c:v>
                </c:pt>
              </c:numCache>
            </c:numRef>
          </c:val>
          <c:extLst>
            <c:ext xmlns:c16="http://schemas.microsoft.com/office/drawing/2014/chart" uri="{C3380CC4-5D6E-409C-BE32-E72D297353CC}">
              <c16:uniqueId val="{00000000-E5CE-4FEB-9F86-B06CFE6FA5D1}"/>
            </c:ext>
          </c:extLst>
        </c:ser>
        <c:dLbls>
          <c:showLegendKey val="0"/>
          <c:showVal val="0"/>
          <c:showCatName val="0"/>
          <c:showSerName val="0"/>
          <c:showPercent val="0"/>
          <c:showBubbleSize val="0"/>
        </c:dLbls>
        <c:gapWidth val="150"/>
        <c:axId val="947418112"/>
        <c:axId val="947333376"/>
      </c:barChart>
      <c:lineChart>
        <c:grouping val="standard"/>
        <c:varyColors val="0"/>
        <c:ser>
          <c:idx val="0"/>
          <c:order val="1"/>
          <c:tx>
            <c:strRef>
              <c:f>'47'!$C$5</c:f>
              <c:strCache>
                <c:ptCount val="1"/>
                <c:pt idx="0">
                  <c:v> Superficie (miles de hectáreas) </c:v>
                </c:pt>
              </c:strCache>
            </c:strRef>
          </c:tx>
          <c:spPr>
            <a:ln w="25400">
              <a:solidFill>
                <a:srgbClr val="4F81BD"/>
              </a:solidFill>
              <a:prstDash val="solid"/>
            </a:ln>
          </c:spPr>
          <c:marker>
            <c:symbol val="none"/>
          </c:marker>
          <c:cat>
            <c:strRef>
              <c:f>'47'!$B$6:$B$17</c:f>
              <c:strCache>
                <c:ptCount val="12"/>
                <c:pt idx="0">
                  <c:v>2008/09</c:v>
                </c:pt>
                <c:pt idx="1">
                  <c:v>2009/10</c:v>
                </c:pt>
                <c:pt idx="2">
                  <c:v>2010/11</c:v>
                </c:pt>
                <c:pt idx="3">
                  <c:v>2011/12</c:v>
                </c:pt>
                <c:pt idx="4">
                  <c:v>2012/13</c:v>
                </c:pt>
                <c:pt idx="5">
                  <c:v>2013/14</c:v>
                </c:pt>
                <c:pt idx="6">
                  <c:v>2014/15</c:v>
                </c:pt>
                <c:pt idx="7">
                  <c:v>2015/16</c:v>
                </c:pt>
                <c:pt idx="8">
                  <c:v>2016/17</c:v>
                </c:pt>
                <c:pt idx="9">
                  <c:v>2017/18</c:v>
                </c:pt>
                <c:pt idx="10">
                  <c:v>2018/19</c:v>
                </c:pt>
                <c:pt idx="11">
                  <c:v>2019/20*</c:v>
                </c:pt>
              </c:strCache>
            </c:strRef>
          </c:cat>
          <c:val>
            <c:numRef>
              <c:f>'47'!$C$6:$C$17</c:f>
              <c:numCache>
                <c:formatCode>_(* #,##0.0_);_(* \(#,##0.0\);_(* "-"_);_(@_)</c:formatCode>
                <c:ptCount val="12"/>
                <c:pt idx="0">
                  <c:v>23.68</c:v>
                </c:pt>
                <c:pt idx="1">
                  <c:v>24.527000000000001</c:v>
                </c:pt>
                <c:pt idx="2">
                  <c:v>25.120999999999999</c:v>
                </c:pt>
                <c:pt idx="3">
                  <c:v>23.991</c:v>
                </c:pt>
                <c:pt idx="4">
                  <c:v>21</c:v>
                </c:pt>
                <c:pt idx="5">
                  <c:v>22.398</c:v>
                </c:pt>
                <c:pt idx="6">
                  <c:v>23.713999999999999</c:v>
                </c:pt>
                <c:pt idx="7">
                  <c:v>26.54</c:v>
                </c:pt>
                <c:pt idx="8">
                  <c:v>20.937000000000001</c:v>
                </c:pt>
                <c:pt idx="9">
                  <c:v>29.521999999999998</c:v>
                </c:pt>
                <c:pt idx="10">
                  <c:v>26.242000000000001</c:v>
                </c:pt>
                <c:pt idx="11">
                  <c:v>26.393999999999998</c:v>
                </c:pt>
              </c:numCache>
            </c:numRef>
          </c:val>
          <c:smooth val="0"/>
          <c:extLst>
            <c:ext xmlns:c16="http://schemas.microsoft.com/office/drawing/2014/chart" uri="{C3380CC4-5D6E-409C-BE32-E72D297353CC}">
              <c16:uniqueId val="{00000001-E5CE-4FEB-9F86-B06CFE6FA5D1}"/>
            </c:ext>
          </c:extLst>
        </c:ser>
        <c:ser>
          <c:idx val="2"/>
          <c:order val="2"/>
          <c:tx>
            <c:strRef>
              <c:f>'47'!$E$5</c:f>
              <c:strCache>
                <c:ptCount val="1"/>
                <c:pt idx="0">
                  <c:v> Rendimiento (qqm/ha) </c:v>
                </c:pt>
              </c:strCache>
            </c:strRef>
          </c:tx>
          <c:marker>
            <c:symbol val="none"/>
          </c:marker>
          <c:cat>
            <c:strRef>
              <c:f>'47'!$B$6:$B$17</c:f>
              <c:strCache>
                <c:ptCount val="12"/>
                <c:pt idx="0">
                  <c:v>2008/09</c:v>
                </c:pt>
                <c:pt idx="1">
                  <c:v>2009/10</c:v>
                </c:pt>
                <c:pt idx="2">
                  <c:v>2010/11</c:v>
                </c:pt>
                <c:pt idx="3">
                  <c:v>2011/12</c:v>
                </c:pt>
                <c:pt idx="4">
                  <c:v>2012/13</c:v>
                </c:pt>
                <c:pt idx="5">
                  <c:v>2013/14</c:v>
                </c:pt>
                <c:pt idx="6">
                  <c:v>2014/15</c:v>
                </c:pt>
                <c:pt idx="7">
                  <c:v>2015/16</c:v>
                </c:pt>
                <c:pt idx="8">
                  <c:v>2016/17</c:v>
                </c:pt>
                <c:pt idx="9">
                  <c:v>2017/18</c:v>
                </c:pt>
                <c:pt idx="10">
                  <c:v>2018/19</c:v>
                </c:pt>
                <c:pt idx="11">
                  <c:v>2019/20*</c:v>
                </c:pt>
              </c:strCache>
            </c:strRef>
          </c:cat>
          <c:val>
            <c:numRef>
              <c:f>'47'!$E$6:$E$17</c:f>
              <c:numCache>
                <c:formatCode>_(* #,##0.0_);_(* \(#,##0.0\);_(* "-"_);_(@_)</c:formatCode>
                <c:ptCount val="12"/>
                <c:pt idx="0">
                  <c:v>53.763175675675676</c:v>
                </c:pt>
                <c:pt idx="1">
                  <c:v>38.599298732009622</c:v>
                </c:pt>
                <c:pt idx="2">
                  <c:v>51.898809760757928</c:v>
                </c:pt>
                <c:pt idx="3">
                  <c:v>62.435038139302243</c:v>
                </c:pt>
                <c:pt idx="4">
                  <c:v>62.051095238095243</c:v>
                </c:pt>
                <c:pt idx="5">
                  <c:v>60.221591213501206</c:v>
                </c:pt>
                <c:pt idx="6">
                  <c:v>69</c:v>
                </c:pt>
                <c:pt idx="7">
                  <c:v>65.592690278824421</c:v>
                </c:pt>
                <c:pt idx="8">
                  <c:v>61.1</c:v>
                </c:pt>
                <c:pt idx="9">
                  <c:v>65.309938351060225</c:v>
                </c:pt>
                <c:pt idx="10">
                  <c:v>66.647816477402642</c:v>
                </c:pt>
                <c:pt idx="11">
                  <c:v>64.3</c:v>
                </c:pt>
              </c:numCache>
            </c:numRef>
          </c:val>
          <c:smooth val="0"/>
          <c:extLst>
            <c:ext xmlns:c16="http://schemas.microsoft.com/office/drawing/2014/chart" uri="{C3380CC4-5D6E-409C-BE32-E72D297353CC}">
              <c16:uniqueId val="{00000002-E5CE-4FEB-9F86-B06CFE6FA5D1}"/>
            </c:ext>
          </c:extLst>
        </c:ser>
        <c:dLbls>
          <c:showLegendKey val="0"/>
          <c:showVal val="0"/>
          <c:showCatName val="0"/>
          <c:showSerName val="0"/>
          <c:showPercent val="0"/>
          <c:showBubbleSize val="0"/>
        </c:dLbls>
        <c:marker val="1"/>
        <c:smooth val="0"/>
        <c:axId val="947420160"/>
        <c:axId val="947333952"/>
      </c:lineChart>
      <c:catAx>
        <c:axId val="947418112"/>
        <c:scaling>
          <c:orientation val="minMax"/>
        </c:scaling>
        <c:delete val="0"/>
        <c:axPos val="b"/>
        <c:numFmt formatCode="d/m/yy;@" sourceLinked="0"/>
        <c:majorTickMark val="none"/>
        <c:minorTickMark val="none"/>
        <c:tickLblPos val="nextTo"/>
        <c:spPr>
          <a:noFill/>
          <a:ln w="9525" cap="flat" cmpd="sng" algn="ctr">
            <a:solidFill>
              <a:schemeClr val="tx1">
                <a:lumMod val="15000"/>
                <a:lumOff val="85000"/>
              </a:schemeClr>
            </a:solidFill>
            <a:round/>
          </a:ln>
          <a:effectLst/>
        </c:spPr>
        <c:txPr>
          <a:bodyPr rot="-960000" vert="horz"/>
          <a:lstStyle/>
          <a:p>
            <a:pPr>
              <a:defRPr sz="900" b="0" i="0" u="none" strike="noStrike" baseline="0">
                <a:solidFill>
                  <a:srgbClr val="000000"/>
                </a:solidFill>
                <a:latin typeface="Arial"/>
                <a:ea typeface="Arial"/>
                <a:cs typeface="Arial"/>
              </a:defRPr>
            </a:pPr>
            <a:endParaRPr lang="es-CL"/>
          </a:p>
        </c:txPr>
        <c:crossAx val="947333376"/>
        <c:crosses val="autoZero"/>
        <c:auto val="1"/>
        <c:lblAlgn val="ctr"/>
        <c:lblOffset val="100"/>
        <c:tickLblSkip val="1"/>
        <c:noMultiLvlLbl val="0"/>
      </c:catAx>
      <c:valAx>
        <c:axId val="94733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900" b="0" i="0" u="none" strike="noStrike" baseline="0">
                    <a:solidFill>
                      <a:srgbClr val="000000"/>
                    </a:solidFill>
                    <a:latin typeface="Arial"/>
                    <a:ea typeface="Arial"/>
                    <a:cs typeface="Arial"/>
                  </a:defRPr>
                </a:pPr>
                <a:r>
                  <a:rPr lang="es-CL"/>
                  <a:t>Producción (miles de toneladas)</a:t>
                </a:r>
              </a:p>
            </c:rich>
          </c:tx>
          <c:overlay val="0"/>
          <c:spPr>
            <a:solidFill>
              <a:schemeClr val="bg1"/>
            </a:solidFill>
            <a:ln w="25400">
              <a:noFill/>
            </a:ln>
          </c:spPr>
        </c:title>
        <c:numFmt formatCode="#,##0" sourceLinked="0"/>
        <c:majorTickMark val="none"/>
        <c:minorTickMark val="none"/>
        <c:tickLblPos val="nextTo"/>
        <c:txPr>
          <a:bodyPr rot="0" vert="horz"/>
          <a:lstStyle/>
          <a:p>
            <a:pPr>
              <a:defRPr sz="900" b="0" i="0" u="none" strike="noStrike" baseline="0">
                <a:solidFill>
                  <a:srgbClr val="000000"/>
                </a:solidFill>
                <a:latin typeface="Arial"/>
                <a:ea typeface="Arial"/>
                <a:cs typeface="Arial"/>
              </a:defRPr>
            </a:pPr>
            <a:endParaRPr lang="es-CL"/>
          </a:p>
        </c:txPr>
        <c:crossAx val="947418112"/>
        <c:crosses val="autoZero"/>
        <c:crossBetween val="between"/>
      </c:valAx>
      <c:catAx>
        <c:axId val="947420160"/>
        <c:scaling>
          <c:orientation val="minMax"/>
        </c:scaling>
        <c:delete val="1"/>
        <c:axPos val="b"/>
        <c:numFmt formatCode="General" sourceLinked="1"/>
        <c:majorTickMark val="out"/>
        <c:minorTickMark val="none"/>
        <c:tickLblPos val="nextTo"/>
        <c:crossAx val="947333952"/>
        <c:crosses val="autoZero"/>
        <c:auto val="1"/>
        <c:lblAlgn val="ctr"/>
        <c:lblOffset val="100"/>
        <c:noMultiLvlLbl val="0"/>
      </c:catAx>
      <c:valAx>
        <c:axId val="947333952"/>
        <c:scaling>
          <c:orientation val="minMax"/>
        </c:scaling>
        <c:delete val="0"/>
        <c:axPos val="r"/>
        <c:title>
          <c:tx>
            <c:rich>
              <a:bodyPr/>
              <a:lstStyle/>
              <a:p>
                <a:pPr>
                  <a:defRPr sz="1000" b="0" i="0" u="none" strike="noStrike" baseline="0">
                    <a:solidFill>
                      <a:srgbClr val="000000"/>
                    </a:solidFill>
                    <a:latin typeface="Arial"/>
                    <a:ea typeface="Arial"/>
                    <a:cs typeface="Arial"/>
                  </a:defRPr>
                </a:pPr>
                <a:r>
                  <a:rPr lang="es-CL" sz="900" b="0" i="0" u="none" strike="noStrike" baseline="0">
                    <a:solidFill>
                      <a:srgbClr val="000000"/>
                    </a:solidFill>
                    <a:latin typeface="Arial"/>
                    <a:cs typeface="Arial"/>
                  </a:rPr>
                  <a:t>Superficie (miles de ha) y </a:t>
                </a:r>
              </a:p>
              <a:p>
                <a:pPr>
                  <a:defRPr sz="1000" b="0" i="0" u="none" strike="noStrike" baseline="0">
                    <a:solidFill>
                      <a:srgbClr val="000000"/>
                    </a:solidFill>
                    <a:latin typeface="Arial"/>
                    <a:ea typeface="Arial"/>
                    <a:cs typeface="Arial"/>
                  </a:defRPr>
                </a:pPr>
                <a:r>
                  <a:rPr lang="es-CL" sz="900" b="0" i="0" u="none" strike="noStrike" baseline="0">
                    <a:solidFill>
                      <a:srgbClr val="000000"/>
                    </a:solidFill>
                    <a:latin typeface="Arial"/>
                    <a:cs typeface="Arial"/>
                  </a:rPr>
                  <a:t>rendimiento (qqm/ha)</a:t>
                </a:r>
              </a:p>
            </c:rich>
          </c:tx>
          <c:overlay val="0"/>
          <c:spPr>
            <a:noFill/>
            <a:ln w="25400">
              <a:noFill/>
            </a:ln>
          </c:spPr>
        </c:title>
        <c:numFmt formatCode="#,##0" sourceLinked="0"/>
        <c:majorTickMark val="out"/>
        <c:minorTickMark val="none"/>
        <c:tickLblPos val="nextTo"/>
        <c:spPr>
          <a:ln w="9525">
            <a:noFill/>
          </a:ln>
        </c:spPr>
        <c:txPr>
          <a:bodyPr rot="0" vert="horz"/>
          <a:lstStyle/>
          <a:p>
            <a:pPr>
              <a:defRPr sz="900" b="0" i="0" u="none" strike="noStrike" baseline="0">
                <a:solidFill>
                  <a:srgbClr val="000000"/>
                </a:solidFill>
                <a:latin typeface="Arial"/>
                <a:ea typeface="Arial"/>
                <a:cs typeface="Arial"/>
              </a:defRPr>
            </a:pPr>
            <a:endParaRPr lang="es-CL"/>
          </a:p>
        </c:txPr>
        <c:crossAx val="947420160"/>
        <c:crosses val="max"/>
        <c:crossBetween val="between"/>
      </c:valAx>
      <c:spPr>
        <a:noFill/>
        <a:ln w="25400">
          <a:noFill/>
        </a:ln>
      </c:spPr>
    </c:plotArea>
    <c:legend>
      <c:legendPos val="r"/>
      <c:layout>
        <c:manualLayout>
          <c:xMode val="edge"/>
          <c:yMode val="edge"/>
          <c:x val="2.8553654743390357E-2"/>
          <c:y val="0.85113553417959953"/>
          <c:w val="0.94448937273198552"/>
          <c:h val="8.2249323056253862E-2"/>
        </c:manualLayout>
      </c:layout>
      <c:overlay val="0"/>
      <c:txPr>
        <a:bodyPr/>
        <a:lstStyle/>
        <a:p>
          <a:pPr>
            <a:defRPr sz="900"/>
          </a:pPr>
          <a:endParaRPr lang="es-CL"/>
        </a:p>
      </c:txPr>
    </c:legend>
    <c:plotVisOnly val="1"/>
    <c:dispBlanksAs val="gap"/>
    <c:showDLblsOverMax val="0"/>
  </c:chart>
  <c:spPr>
    <a:solidFill>
      <a:schemeClr val="bg1"/>
    </a:solidFill>
    <a:effectLst/>
  </c:spPr>
  <c:txPr>
    <a:bodyPr/>
    <a:lstStyle/>
    <a:p>
      <a:pPr>
        <a:defRPr sz="1000" b="0" i="0" u="none" strike="noStrike" baseline="0">
          <a:solidFill>
            <a:srgbClr val="000000"/>
          </a:solidFill>
          <a:latin typeface="Arial"/>
          <a:ea typeface="Arial"/>
          <a:cs typeface="Arial"/>
        </a:defRPr>
      </a:pPr>
      <a:endParaRPr lang="es-CL"/>
    </a:p>
  </c:txPr>
  <c:printSettings>
    <c:headerFooter/>
    <c:pageMargins b="0.75000000000001465" l="0.70000000000000062" r="0.70000000000000062" t="0.75000000000001465" header="0.30000000000000032" footer="0.30000000000000032"/>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Gráfico N</a:t>
            </a:r>
            <a:r>
              <a:rPr lang="es-CL" sz="900" b="1" i="0" u="none" strike="noStrike" baseline="0">
                <a:solidFill>
                  <a:srgbClr val="000000"/>
                </a:solidFill>
                <a:latin typeface="Arial MT"/>
                <a:cs typeface="Arial"/>
              </a:rPr>
              <a:t>°</a:t>
            </a:r>
            <a:r>
              <a:rPr lang="es-CL" sz="900" b="1" i="0" u="none" strike="noStrike" baseline="0">
                <a:solidFill>
                  <a:srgbClr val="000000"/>
                </a:solidFill>
                <a:latin typeface="Arial"/>
                <a:cs typeface="Arial"/>
              </a:rPr>
              <a:t> 4. Producción, importación y disponibilidad aparente de arroz elaborado</a:t>
            </a:r>
          </a:p>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Período 2008 - 2019</a:t>
            </a:r>
          </a:p>
          <a:p>
            <a:pPr>
              <a:defRPr sz="1400" b="0" i="0" u="none" strike="noStrike" baseline="0">
                <a:solidFill>
                  <a:srgbClr val="000000"/>
                </a:solidFill>
                <a:latin typeface="Arial MT"/>
                <a:ea typeface="Arial MT"/>
                <a:cs typeface="Arial MT"/>
              </a:defRPr>
            </a:pPr>
            <a:endParaRPr lang="es-CL" sz="900" b="1" i="0" u="none" strike="noStrike" baseline="0">
              <a:solidFill>
                <a:srgbClr val="000000"/>
              </a:solidFill>
              <a:latin typeface="Arial"/>
              <a:cs typeface="Arial"/>
            </a:endParaRPr>
          </a:p>
        </c:rich>
      </c:tx>
      <c:layout>
        <c:manualLayout>
          <c:xMode val="edge"/>
          <c:yMode val="edge"/>
          <c:x val="0.16524687718000008"/>
          <c:y val="3.081463254593176E-2"/>
        </c:manualLayout>
      </c:layout>
      <c:overlay val="0"/>
      <c:spPr>
        <a:noFill/>
        <a:ln w="25400">
          <a:noFill/>
        </a:ln>
      </c:spPr>
    </c:title>
    <c:autoTitleDeleted val="0"/>
    <c:plotArea>
      <c:layout>
        <c:manualLayout>
          <c:layoutTarget val="inner"/>
          <c:xMode val="edge"/>
          <c:yMode val="edge"/>
          <c:x val="0.11627905215555714"/>
          <c:y val="0.20381016461559576"/>
          <c:w val="0.81121751025991751"/>
          <c:h val="0.53883038057742771"/>
        </c:manualLayout>
      </c:layout>
      <c:barChart>
        <c:barDir val="col"/>
        <c:grouping val="stacked"/>
        <c:varyColors val="0"/>
        <c:ser>
          <c:idx val="0"/>
          <c:order val="0"/>
          <c:tx>
            <c:strRef>
              <c:f>'50'!$C$6:$C$7</c:f>
              <c:strCache>
                <c:ptCount val="2"/>
                <c:pt idx="0">
                  <c:v>Producción (rdto. ind. 50 -56%)</c:v>
                </c:pt>
              </c:strCache>
            </c:strRef>
          </c:tx>
          <c:invertIfNegative val="0"/>
          <c:cat>
            <c:numRef>
              <c:f>'50'!$B$11:$B$19</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'50'!$C$11:$C$19</c:f>
              <c:numCache>
                <c:formatCode>#,##0_);\(#,##0\)</c:formatCode>
                <c:ptCount val="9"/>
                <c:pt idx="0">
                  <c:v>70402.445999999996</c:v>
                </c:pt>
                <c:pt idx="1">
                  <c:v>80885.466</c:v>
                </c:pt>
                <c:pt idx="2">
                  <c:v>70365.941999999995</c:v>
                </c:pt>
                <c:pt idx="3">
                  <c:v>72837.521999999997</c:v>
                </c:pt>
                <c:pt idx="4">
                  <c:v>88322.4</c:v>
                </c:pt>
                <c:pt idx="5">
                  <c:v>93964</c:v>
                </c:pt>
                <c:pt idx="6">
                  <c:v>71604.954400000017</c:v>
                </c:pt>
                <c:pt idx="7">
                  <c:v>107972.48000000001</c:v>
                </c:pt>
                <c:pt idx="8">
                  <c:v>97942.432000000015</c:v>
                </c:pt>
              </c:numCache>
            </c:numRef>
          </c:val>
          <c:extLst>
            <c:ext xmlns:c16="http://schemas.microsoft.com/office/drawing/2014/chart" uri="{C3380CC4-5D6E-409C-BE32-E72D297353CC}">
              <c16:uniqueId val="{00000000-EDFD-4C3D-9BF5-B050113B6FDB}"/>
            </c:ext>
          </c:extLst>
        </c:ser>
        <c:ser>
          <c:idx val="2"/>
          <c:order val="1"/>
          <c:tx>
            <c:strRef>
              <c:f>'50'!$D$6:$D$7</c:f>
              <c:strCache>
                <c:ptCount val="2"/>
                <c:pt idx="0">
                  <c:v>Importación total (elaborado)</c:v>
                </c:pt>
              </c:strCache>
            </c:strRef>
          </c:tx>
          <c:invertIfNegative val="0"/>
          <c:cat>
            <c:numRef>
              <c:f>'50'!$B$11:$B$19</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'50'!$D$11:$D$19</c:f>
              <c:numCache>
                <c:formatCode>#,##0_);\(#,##0\)</c:formatCode>
                <c:ptCount val="9"/>
                <c:pt idx="0">
                  <c:v>83594.012600000002</c:v>
                </c:pt>
                <c:pt idx="1">
                  <c:v>93846.020999999993</c:v>
                </c:pt>
                <c:pt idx="2">
                  <c:v>90685.751000000004</c:v>
                </c:pt>
                <c:pt idx="3">
                  <c:v>90177</c:v>
                </c:pt>
                <c:pt idx="4">
                  <c:v>118644</c:v>
                </c:pt>
                <c:pt idx="5">
                  <c:v>103903.446</c:v>
                </c:pt>
                <c:pt idx="6">
                  <c:v>133366.25400000002</c:v>
                </c:pt>
                <c:pt idx="7">
                  <c:v>126281.10111</c:v>
                </c:pt>
                <c:pt idx="8">
                  <c:v>126281.10111</c:v>
                </c:pt>
              </c:numCache>
            </c:numRef>
          </c:val>
          <c:extLst>
            <c:ext xmlns:c16="http://schemas.microsoft.com/office/drawing/2014/chart" uri="{C3380CC4-5D6E-409C-BE32-E72D297353CC}">
              <c16:uniqueId val="{00000001-EDFD-4C3D-9BF5-B050113B6FDB}"/>
            </c:ext>
          </c:extLst>
        </c:ser>
        <c:dLbls>
          <c:showLegendKey val="0"/>
          <c:showVal val="0"/>
          <c:showCatName val="0"/>
          <c:showSerName val="0"/>
          <c:showPercent val="0"/>
          <c:showBubbleSize val="0"/>
        </c:dLbls>
        <c:gapWidth val="150"/>
        <c:overlap val="100"/>
        <c:axId val="948487680"/>
        <c:axId val="947336256"/>
      </c:barChart>
      <c:lineChart>
        <c:grouping val="standard"/>
        <c:varyColors val="0"/>
        <c:ser>
          <c:idx val="5"/>
          <c:order val="2"/>
          <c:tx>
            <c:strRef>
              <c:f>'50'!$F$6:$F$7</c:f>
              <c:strCache>
                <c:ptCount val="2"/>
                <c:pt idx="0">
                  <c:v>Disponibilidad aparente</c:v>
                </c:pt>
              </c:strCache>
            </c:strRef>
          </c:tx>
          <c:marker>
            <c:symbol val="none"/>
          </c:marker>
          <c:cat>
            <c:numRef>
              <c:f>'50'!$B$11:$B$19</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'50'!$F$11:$F$19</c:f>
              <c:numCache>
                <c:formatCode>#,##0_);\(#,##0\)</c:formatCode>
                <c:ptCount val="9"/>
                <c:pt idx="0">
                  <c:v>153650.35860000001</c:v>
                </c:pt>
                <c:pt idx="1">
                  <c:v>174669.18700000001</c:v>
                </c:pt>
                <c:pt idx="2">
                  <c:v>161049.693</c:v>
                </c:pt>
                <c:pt idx="3">
                  <c:v>155797.42199999999</c:v>
                </c:pt>
                <c:pt idx="4">
                  <c:v>203947.4</c:v>
                </c:pt>
                <c:pt idx="5">
                  <c:v>196648.734</c:v>
                </c:pt>
                <c:pt idx="6">
                  <c:v>203488.20840000003</c:v>
                </c:pt>
                <c:pt idx="7">
                  <c:v>229867.99411000003</c:v>
                </c:pt>
                <c:pt idx="8">
                  <c:v>221031.53311000002</c:v>
                </c:pt>
              </c:numCache>
            </c:numRef>
          </c:val>
          <c:smooth val="0"/>
          <c:extLst>
            <c:ext xmlns:c16="http://schemas.microsoft.com/office/drawing/2014/chart" uri="{C3380CC4-5D6E-409C-BE32-E72D297353CC}">
              <c16:uniqueId val="{00000002-EDFD-4C3D-9BF5-B050113B6FDB}"/>
            </c:ext>
          </c:extLst>
        </c:ser>
        <c:dLbls>
          <c:showLegendKey val="0"/>
          <c:showVal val="0"/>
          <c:showCatName val="0"/>
          <c:showSerName val="0"/>
          <c:showPercent val="0"/>
          <c:showBubbleSize val="0"/>
        </c:dLbls>
        <c:marker val="1"/>
        <c:smooth val="0"/>
        <c:axId val="948487680"/>
        <c:axId val="947336256"/>
      </c:lineChart>
      <c:catAx>
        <c:axId val="948487680"/>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CL"/>
          </a:p>
        </c:txPr>
        <c:crossAx val="947336256"/>
        <c:crosses val="autoZero"/>
        <c:auto val="1"/>
        <c:lblAlgn val="ctr"/>
        <c:lblOffset val="100"/>
        <c:tickLblSkip val="1"/>
        <c:tickMarkSkip val="1"/>
        <c:noMultiLvlLbl val="0"/>
      </c:catAx>
      <c:valAx>
        <c:axId val="947336256"/>
        <c:scaling>
          <c:orientation val="minMax"/>
          <c:min val="0"/>
        </c:scaling>
        <c:delete val="0"/>
        <c:axPos val="l"/>
        <c:majorGridlines>
          <c:spPr>
            <a:ln w="3175">
              <a:solidFill>
                <a:srgbClr val="000000"/>
              </a:solidFill>
              <a:prstDash val="solid"/>
            </a:ln>
          </c:spPr>
        </c:majorGridlines>
        <c:title>
          <c:tx>
            <c:rich>
              <a:bodyPr/>
              <a:lstStyle/>
              <a:p>
                <a:pPr>
                  <a:defRPr sz="900" b="0" i="0" u="none" strike="noStrike" baseline="0">
                    <a:solidFill>
                      <a:srgbClr val="000000"/>
                    </a:solidFill>
                    <a:latin typeface="Arial"/>
                    <a:ea typeface="Arial"/>
                    <a:cs typeface="Arial"/>
                  </a:defRPr>
                </a:pPr>
                <a:r>
                  <a:rPr lang="es-CL"/>
                  <a:t>Miles de toneladas</a:t>
                </a:r>
              </a:p>
            </c:rich>
          </c:tx>
          <c:layout>
            <c:manualLayout>
              <c:xMode val="edge"/>
              <c:yMode val="edge"/>
              <c:x val="2.9474333329479189E-2"/>
              <c:y val="0.33010761154855645"/>
            </c:manualLayout>
          </c:layout>
          <c:overlay val="0"/>
          <c:spPr>
            <a:noFill/>
            <a:ln w="25400">
              <a:noFill/>
            </a:ln>
          </c:spPr>
        </c:title>
        <c:numFmt formatCode="#,##0" sourceLinked="0"/>
        <c:majorTickMark val="out"/>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CL"/>
          </a:p>
        </c:txPr>
        <c:crossAx val="948487680"/>
        <c:crosses val="autoZero"/>
        <c:crossBetween val="between"/>
        <c:dispUnits>
          <c:builtInUnit val="thousands"/>
        </c:dispUnits>
      </c:valAx>
      <c:spPr>
        <a:noFill/>
        <a:ln w="25400">
          <a:noFill/>
        </a:ln>
      </c:spPr>
    </c:plotArea>
    <c:legend>
      <c:legendPos val="b"/>
      <c:layout>
        <c:manualLayout>
          <c:xMode val="edge"/>
          <c:yMode val="edge"/>
          <c:x val="5.4228111353922172E-2"/>
          <c:y val="0.82502788713910757"/>
          <c:w val="0.86765039832575996"/>
          <c:h val="6.5627296587926542E-2"/>
        </c:manualLayout>
      </c:layout>
      <c:overlay val="0"/>
      <c:txPr>
        <a:bodyPr/>
        <a:lstStyle/>
        <a:p>
          <a:pPr>
            <a:defRPr sz="900" b="0" i="0" u="none" strike="noStrike" baseline="0">
              <a:solidFill>
                <a:srgbClr val="000000"/>
              </a:solidFill>
              <a:latin typeface="Arial"/>
              <a:ea typeface="Arial"/>
              <a:cs typeface="Arial"/>
            </a:defRPr>
          </a:pPr>
          <a:endParaRPr lang="es-CL"/>
        </a:p>
      </c:txPr>
    </c:legend>
    <c:plotVisOnly val="0"/>
    <c:dispBlanksAs val="gap"/>
    <c:showDLblsOverMax val="0"/>
  </c:chart>
  <c:spPr>
    <a:solidFill>
      <a:srgbClr val="FFFFFF"/>
    </a:solidFill>
  </c:spPr>
  <c:txPr>
    <a:bodyPr/>
    <a:lstStyle/>
    <a:p>
      <a:pPr>
        <a:defRPr sz="1400" b="0" i="0" u="none" strike="noStrike" baseline="0">
          <a:solidFill>
            <a:srgbClr val="000000"/>
          </a:solidFill>
          <a:latin typeface="Arial MT"/>
          <a:ea typeface="Arial MT"/>
          <a:cs typeface="Arial MT"/>
        </a:defRPr>
      </a:pPr>
      <a:endParaRPr lang="es-CL"/>
    </a:p>
  </c:txPr>
  <c:printSettings>
    <c:headerFooter alignWithMargins="0"/>
    <c:pageMargins b="1" l="0.75000000000000688" r="0.75000000000000688" t="1" header="0.51180555555555562" footer="0.51180555555555562"/>
    <c:pageSetup firstPageNumber="0"/>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Gráfico N</a:t>
            </a:r>
            <a:r>
              <a:rPr lang="es-CL" sz="900" b="1" i="0" u="none" strike="noStrike" baseline="0">
                <a:solidFill>
                  <a:srgbClr val="000000"/>
                </a:solidFill>
                <a:latin typeface="Arial MT"/>
                <a:cs typeface="Arial"/>
              </a:rPr>
              <a:t>°</a:t>
            </a:r>
            <a:r>
              <a:rPr lang="es-CL" sz="900" b="1" i="0" u="none" strike="noStrike" baseline="0">
                <a:solidFill>
                  <a:srgbClr val="000000"/>
                </a:solidFill>
                <a:latin typeface="Arial"/>
                <a:cs typeface="Arial"/>
              </a:rPr>
              <a:t> 5. Chile. Evolución mensual de las importaciones de arroz elaborado</a:t>
            </a:r>
          </a:p>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Período  2018 - 2020</a:t>
            </a:r>
          </a:p>
          <a:p>
            <a:pPr>
              <a:defRPr sz="1400" b="0" i="0" u="none" strike="noStrike" baseline="0">
                <a:solidFill>
                  <a:srgbClr val="000000"/>
                </a:solidFill>
                <a:latin typeface="Arial MT"/>
                <a:ea typeface="Arial MT"/>
                <a:cs typeface="Arial MT"/>
              </a:defRPr>
            </a:pPr>
            <a:endParaRPr lang="es-CL" sz="900" b="1" i="0" u="none" strike="noStrike" baseline="0">
              <a:solidFill>
                <a:srgbClr val="000000"/>
              </a:solidFill>
              <a:latin typeface="Arial"/>
              <a:cs typeface="Arial"/>
            </a:endParaRPr>
          </a:p>
        </c:rich>
      </c:tx>
      <c:layout>
        <c:manualLayout>
          <c:xMode val="edge"/>
          <c:yMode val="edge"/>
          <c:x val="0.10979847553302413"/>
          <c:y val="4.6124329567499713E-2"/>
        </c:manualLayout>
      </c:layout>
      <c:overlay val="0"/>
      <c:spPr>
        <a:noFill/>
        <a:ln w="25400">
          <a:noFill/>
        </a:ln>
      </c:spPr>
    </c:title>
    <c:autoTitleDeleted val="0"/>
    <c:plotArea>
      <c:layout>
        <c:manualLayout>
          <c:layoutTarget val="inner"/>
          <c:xMode val="edge"/>
          <c:yMode val="edge"/>
          <c:x val="0.11020667192720311"/>
          <c:y val="0.20166695195709228"/>
          <c:w val="0.87082007960925412"/>
          <c:h val="0.5460182015291567"/>
        </c:manualLayout>
      </c:layout>
      <c:barChart>
        <c:barDir val="col"/>
        <c:grouping val="clustered"/>
        <c:varyColors val="0"/>
        <c:ser>
          <c:idx val="2"/>
          <c:order val="0"/>
          <c:tx>
            <c:strRef>
              <c:f>'51'!$E$5</c:f>
              <c:strCache>
                <c:ptCount val="1"/>
                <c:pt idx="0">
                  <c:v>2018</c:v>
                </c:pt>
              </c:strCache>
            </c:strRef>
          </c:tx>
          <c:invertIfNegative val="0"/>
          <c:cat>
            <c:strRef>
              <c:f>'51'!$B$6:$B$17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'51'!$E$6:$E$17</c:f>
              <c:numCache>
                <c:formatCode>#,##0</c:formatCode>
                <c:ptCount val="12"/>
                <c:pt idx="0">
                  <c:v>9627.125</c:v>
                </c:pt>
                <c:pt idx="1">
                  <c:v>9983.5290000000005</c:v>
                </c:pt>
                <c:pt idx="2">
                  <c:v>13439</c:v>
                </c:pt>
                <c:pt idx="3">
                  <c:v>13435</c:v>
                </c:pt>
                <c:pt idx="4">
                  <c:v>15360</c:v>
                </c:pt>
                <c:pt idx="5">
                  <c:v>11595.6</c:v>
                </c:pt>
                <c:pt idx="6">
                  <c:v>10589</c:v>
                </c:pt>
                <c:pt idx="7">
                  <c:v>12381</c:v>
                </c:pt>
                <c:pt idx="8">
                  <c:v>6745</c:v>
                </c:pt>
                <c:pt idx="9">
                  <c:v>11079</c:v>
                </c:pt>
                <c:pt idx="10">
                  <c:v>10817</c:v>
                </c:pt>
                <c:pt idx="11">
                  <c:v>8315</c:v>
                </c:pt>
              </c:numCache>
            </c:numRef>
          </c:val>
          <c:extLst>
            <c:ext xmlns:c16="http://schemas.microsoft.com/office/drawing/2014/chart" uri="{C3380CC4-5D6E-409C-BE32-E72D297353CC}">
              <c16:uniqueId val="{00000000-A453-4D06-A852-C7D20D31BD6A}"/>
            </c:ext>
          </c:extLst>
        </c:ser>
        <c:ser>
          <c:idx val="3"/>
          <c:order val="1"/>
          <c:tx>
            <c:strRef>
              <c:f>'51'!$F$5</c:f>
              <c:strCache>
                <c:ptCount val="1"/>
                <c:pt idx="0">
                  <c:v>2019</c:v>
                </c:pt>
              </c:strCache>
            </c:strRef>
          </c:tx>
          <c:invertIfNegative val="0"/>
          <c:cat>
            <c:strRef>
              <c:f>'51'!$B$6:$B$17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'51'!$F$6:$F$17</c:f>
              <c:numCache>
                <c:formatCode>#,##0</c:formatCode>
                <c:ptCount val="12"/>
                <c:pt idx="0">
                  <c:v>9764.720800000001</c:v>
                </c:pt>
                <c:pt idx="1">
                  <c:v>9739</c:v>
                </c:pt>
                <c:pt idx="2">
                  <c:v>9720.3803099999986</c:v>
                </c:pt>
                <c:pt idx="3">
                  <c:v>11090</c:v>
                </c:pt>
                <c:pt idx="4">
                  <c:v>10562</c:v>
                </c:pt>
                <c:pt idx="5">
                  <c:v>10405</c:v>
                </c:pt>
                <c:pt idx="6">
                  <c:v>9905</c:v>
                </c:pt>
                <c:pt idx="7">
                  <c:v>11502</c:v>
                </c:pt>
                <c:pt idx="8">
                  <c:v>11560</c:v>
                </c:pt>
                <c:pt idx="9">
                  <c:v>8853</c:v>
                </c:pt>
                <c:pt idx="10">
                  <c:v>11852</c:v>
                </c:pt>
                <c:pt idx="11">
                  <c:v>11328</c:v>
                </c:pt>
              </c:numCache>
            </c:numRef>
          </c:val>
          <c:extLst>
            <c:ext xmlns:c16="http://schemas.microsoft.com/office/drawing/2014/chart" uri="{C3380CC4-5D6E-409C-BE32-E72D297353CC}">
              <c16:uniqueId val="{00000001-A453-4D06-A852-C7D20D31BD6A}"/>
            </c:ext>
          </c:extLst>
        </c:ser>
        <c:ser>
          <c:idx val="4"/>
          <c:order val="2"/>
          <c:tx>
            <c:strRef>
              <c:f>'51'!$G$5</c:f>
              <c:strCache>
                <c:ptCount val="1"/>
                <c:pt idx="0">
                  <c:v>2020</c:v>
                </c:pt>
              </c:strCache>
            </c:strRef>
          </c:tx>
          <c:invertIfNegative val="0"/>
          <c:cat>
            <c:strRef>
              <c:f>'51'!$B$6:$B$17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'51'!$G$6:$G$17</c:f>
              <c:numCache>
                <c:formatCode>#,##0</c:formatCode>
                <c:ptCount val="12"/>
                <c:pt idx="0">
                  <c:v>8803</c:v>
                </c:pt>
                <c:pt idx="1">
                  <c:v>10115</c:v>
                </c:pt>
                <c:pt idx="2">
                  <c:v>10593.363869999997</c:v>
                </c:pt>
                <c:pt idx="3">
                  <c:v>16660</c:v>
                </c:pt>
                <c:pt idx="4">
                  <c:v>14952</c:v>
                </c:pt>
                <c:pt idx="5">
                  <c:v>15182</c:v>
                </c:pt>
                <c:pt idx="6">
                  <c:v>19199</c:v>
                </c:pt>
                <c:pt idx="7">
                  <c:v>19294</c:v>
                </c:pt>
                <c:pt idx="8">
                  <c:v>21882</c:v>
                </c:pt>
                <c:pt idx="9">
                  <c:v>13942</c:v>
                </c:pt>
              </c:numCache>
            </c:numRef>
          </c:val>
          <c:extLst>
            <c:ext xmlns:c16="http://schemas.microsoft.com/office/drawing/2014/chart" uri="{C3380CC4-5D6E-409C-BE32-E72D297353CC}">
              <c16:uniqueId val="{00000002-A453-4D06-A852-C7D20D31BD6A}"/>
            </c:ext>
          </c:extLst>
        </c:ser>
        <c:dLbls>
          <c:showLegendKey val="0"/>
          <c:showVal val="0"/>
          <c:showCatName val="0"/>
          <c:showSerName val="0"/>
          <c:showPercent val="0"/>
          <c:showBubbleSize val="0"/>
        </c:dLbls>
        <c:gapWidth val="150"/>
        <c:axId val="948195328"/>
        <c:axId val="947338560"/>
      </c:barChart>
      <c:catAx>
        <c:axId val="948195328"/>
        <c:scaling>
          <c:orientation val="minMax"/>
        </c:scaling>
        <c:delete val="0"/>
        <c:axPos val="b"/>
        <c:numFmt formatCode="General" sourceLinked="1"/>
        <c:majorTickMark val="out"/>
        <c:minorTickMark val="none"/>
        <c:tickLblPos val="low"/>
        <c:spPr>
          <a:ln w="3175">
            <a:solidFill>
              <a:srgbClr val="000000"/>
            </a:solidFill>
            <a:prstDash val="solid"/>
          </a:ln>
        </c:spPr>
        <c:txPr>
          <a:bodyPr rot="-900000" vert="horz"/>
          <a:lstStyle/>
          <a:p>
            <a:pPr>
              <a:defRPr sz="900" b="0" i="0" u="none" strike="noStrike" baseline="0">
                <a:solidFill>
                  <a:srgbClr val="000000"/>
                </a:solidFill>
                <a:latin typeface="Arial"/>
                <a:ea typeface="Arial"/>
                <a:cs typeface="Arial"/>
              </a:defRPr>
            </a:pPr>
            <a:endParaRPr lang="es-CL"/>
          </a:p>
        </c:txPr>
        <c:crossAx val="947338560"/>
        <c:crosses val="autoZero"/>
        <c:auto val="1"/>
        <c:lblAlgn val="ctr"/>
        <c:lblOffset val="100"/>
        <c:tickLblSkip val="1"/>
        <c:tickMarkSkip val="1"/>
        <c:noMultiLvlLbl val="0"/>
      </c:catAx>
      <c:valAx>
        <c:axId val="947338560"/>
        <c:scaling>
          <c:orientation val="minMax"/>
        </c:scaling>
        <c:delete val="0"/>
        <c:axPos val="l"/>
        <c:majorGridlines>
          <c:spPr>
            <a:ln w="3175">
              <a:solidFill>
                <a:srgbClr val="000000"/>
              </a:solidFill>
              <a:prstDash val="solid"/>
            </a:ln>
          </c:spPr>
        </c:majorGridlines>
        <c:title>
          <c:tx>
            <c:rich>
              <a:bodyPr/>
              <a:lstStyle/>
              <a:p>
                <a:pPr>
                  <a:defRPr sz="900" b="0" i="0" u="none" strike="noStrike" baseline="0">
                    <a:solidFill>
                      <a:srgbClr val="000000"/>
                    </a:solidFill>
                    <a:latin typeface="Arial"/>
                    <a:ea typeface="Arial"/>
                    <a:cs typeface="Arial"/>
                  </a:defRPr>
                </a:pPr>
                <a:r>
                  <a:rPr lang="es-CL"/>
                  <a:t>Toneladas</a:t>
                </a:r>
              </a:p>
            </c:rich>
          </c:tx>
          <c:layout>
            <c:manualLayout>
              <c:xMode val="edge"/>
              <c:yMode val="edge"/>
              <c:x val="8.3378276345593804E-4"/>
              <c:y val="0.25159962341663816"/>
            </c:manualLayout>
          </c:layout>
          <c:overlay val="0"/>
          <c:spPr>
            <a:noFill/>
            <a:ln w="25400">
              <a:noFill/>
            </a:ln>
          </c:spPr>
        </c:title>
        <c:numFmt formatCode="#,##0" sourceLinked="0"/>
        <c:majorTickMark val="out"/>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CL"/>
          </a:p>
        </c:txPr>
        <c:crossAx val="948195328"/>
        <c:crosses val="autoZero"/>
        <c:crossBetween val="between"/>
      </c:valAx>
      <c:spPr>
        <a:noFill/>
        <a:ln w="25400">
          <a:noFill/>
        </a:ln>
      </c:spPr>
    </c:plotArea>
    <c:legend>
      <c:legendPos val="r"/>
      <c:layout>
        <c:manualLayout>
          <c:xMode val="edge"/>
          <c:yMode val="edge"/>
          <c:x val="9.7645525473699354E-2"/>
          <c:y val="0.84616484080794252"/>
          <c:w val="0.76676122676446268"/>
          <c:h val="4.1372246947392499E-2"/>
        </c:manualLayout>
      </c:layout>
      <c:overlay val="0"/>
      <c:spPr>
        <a:solidFill>
          <a:srgbClr val="FFFFFF"/>
        </a:solidFill>
        <a:ln w="25400">
          <a:noFill/>
        </a:ln>
      </c:spPr>
      <c:txPr>
        <a:bodyPr/>
        <a:lstStyle/>
        <a:p>
          <a:pPr>
            <a:defRPr sz="900" b="0" i="0" u="none" strike="noStrike" baseline="0">
              <a:solidFill>
                <a:srgbClr val="000000"/>
              </a:solidFill>
              <a:latin typeface="Arial"/>
              <a:ea typeface="Arial"/>
              <a:cs typeface="Arial"/>
            </a:defRPr>
          </a:pPr>
          <a:endParaRPr lang="es-CL"/>
        </a:p>
      </c:txPr>
    </c:legend>
    <c:plotVisOnly val="0"/>
    <c:dispBlanksAs val="gap"/>
    <c:showDLblsOverMax val="0"/>
  </c:chart>
  <c:spPr>
    <a:solidFill>
      <a:srgbClr val="FFFFFF"/>
    </a:solidFill>
  </c:spPr>
  <c:txPr>
    <a:bodyPr/>
    <a:lstStyle/>
    <a:p>
      <a:pPr>
        <a:defRPr sz="1400" b="0" i="0" u="none" strike="noStrike" baseline="0">
          <a:solidFill>
            <a:srgbClr val="000000"/>
          </a:solidFill>
          <a:latin typeface="Arial MT"/>
          <a:ea typeface="Arial MT"/>
          <a:cs typeface="Arial MT"/>
        </a:defRPr>
      </a:pPr>
      <a:endParaRPr lang="es-CL"/>
    </a:p>
  </c:txPr>
  <c:printSettings>
    <c:headerFooter alignWithMargins="0"/>
    <c:pageMargins b="1" l="0.75000000000000666" r="0.75000000000000666" t="1" header="0.51180555555555562" footer="0.51180555555555562"/>
    <c:pageSetup firstPageNumber="0"/>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s-CL"/>
              <a:t>Gráfico 3. Chile. Evolución de la superficie sembrada (miles de ha), producción (miles de toneladas) y rendimiento nacional de trigo panadero</a:t>
            </a:r>
            <a:r>
              <a:rPr lang="es-CL" baseline="0"/>
              <a:t> </a:t>
            </a:r>
            <a:r>
              <a:rPr lang="es-CL"/>
              <a:t>(qqm/ha)</a:t>
            </a:r>
          </a:p>
        </c:rich>
      </c:tx>
      <c:layout>
        <c:manualLayout>
          <c:xMode val="edge"/>
          <c:yMode val="edge"/>
          <c:x val="0.10631882814950704"/>
          <c:y val="3.0172061825605133E-2"/>
        </c:manualLayout>
      </c:layout>
      <c:overlay val="0"/>
      <c:spPr>
        <a:noFill/>
        <a:ln w="25400">
          <a:noFill/>
        </a:ln>
      </c:spPr>
    </c:title>
    <c:autoTitleDeleted val="0"/>
    <c:plotArea>
      <c:layout>
        <c:manualLayout>
          <c:layoutTarget val="inner"/>
          <c:xMode val="edge"/>
          <c:yMode val="edge"/>
          <c:x val="0.1695959880014998"/>
          <c:y val="0.17484678477690288"/>
          <c:w val="0.64760264341957263"/>
          <c:h val="0.52865850102070577"/>
        </c:manualLayout>
      </c:layout>
      <c:barChart>
        <c:barDir val="col"/>
        <c:grouping val="clustered"/>
        <c:varyColors val="0"/>
        <c:ser>
          <c:idx val="1"/>
          <c:order val="0"/>
          <c:tx>
            <c:strRef>
              <c:f>'7'!$D$6</c:f>
              <c:strCache>
                <c:ptCount val="1"/>
                <c:pt idx="0">
                  <c:v> Producción 
(miles de toneladas) </c:v>
                </c:pt>
              </c:strCache>
            </c:strRef>
          </c:tx>
          <c:spPr>
            <a:solidFill>
              <a:srgbClr val="C0504D"/>
            </a:solidFill>
            <a:ln w="25400">
              <a:noFill/>
            </a:ln>
          </c:spPr>
          <c:invertIfNegative val="0"/>
          <c:cat>
            <c:strRef>
              <c:f>'7'!$B$7:$B$18</c:f>
              <c:strCache>
                <c:ptCount val="12"/>
                <c:pt idx="0">
                  <c:v>2008/09</c:v>
                </c:pt>
                <c:pt idx="1">
                  <c:v>2009/10</c:v>
                </c:pt>
                <c:pt idx="2">
                  <c:v>2010/11</c:v>
                </c:pt>
                <c:pt idx="3">
                  <c:v>2011/12</c:v>
                </c:pt>
                <c:pt idx="4">
                  <c:v>2012/13</c:v>
                </c:pt>
                <c:pt idx="5">
                  <c:v>2013/14</c:v>
                </c:pt>
                <c:pt idx="6">
                  <c:v>2014/15</c:v>
                </c:pt>
                <c:pt idx="7">
                  <c:v>2015/16</c:v>
                </c:pt>
                <c:pt idx="8">
                  <c:v>2016/17</c:v>
                </c:pt>
                <c:pt idx="9">
                  <c:v>2017/18</c:v>
                </c:pt>
                <c:pt idx="10">
                  <c:v>2018/19</c:v>
                </c:pt>
                <c:pt idx="11">
                  <c:v>2019/20</c:v>
                </c:pt>
              </c:strCache>
            </c:strRef>
          </c:cat>
          <c:val>
            <c:numRef>
              <c:f>'7'!$D$7:$D$18</c:f>
              <c:numCache>
                <c:formatCode>#,##0</c:formatCode>
                <c:ptCount val="12"/>
                <c:pt idx="3">
                  <c:v>1114.4113</c:v>
                </c:pt>
                <c:pt idx="4">
                  <c:v>1365.1233</c:v>
                </c:pt>
                <c:pt idx="5">
                  <c:v>1236.0917400000001</c:v>
                </c:pt>
                <c:pt idx="6">
                  <c:v>1333.2125000000001</c:v>
                </c:pt>
                <c:pt idx="7">
                  <c:v>1531.0056</c:v>
                </c:pt>
                <c:pt idx="8">
                  <c:v>1221.2691400000001</c:v>
                </c:pt>
                <c:pt idx="9">
                  <c:v>1281.3397</c:v>
                </c:pt>
                <c:pt idx="10">
                  <c:v>1204.8561999999999</c:v>
                </c:pt>
                <c:pt idx="11">
                  <c:v>1086.1401000000001</c:v>
                </c:pt>
              </c:numCache>
            </c:numRef>
          </c:val>
          <c:extLst>
            <c:ext xmlns:c16="http://schemas.microsoft.com/office/drawing/2014/chart" uri="{C3380CC4-5D6E-409C-BE32-E72D297353CC}">
              <c16:uniqueId val="{00000000-D1F3-4711-93D9-7DAF0550AF4E}"/>
            </c:ext>
          </c:extLst>
        </c:ser>
        <c:dLbls>
          <c:showLegendKey val="0"/>
          <c:showVal val="0"/>
          <c:showCatName val="0"/>
          <c:showSerName val="0"/>
          <c:showPercent val="0"/>
          <c:showBubbleSize val="0"/>
        </c:dLbls>
        <c:gapWidth val="150"/>
        <c:axId val="984662016"/>
        <c:axId val="979643776"/>
      </c:barChart>
      <c:lineChart>
        <c:grouping val="standard"/>
        <c:varyColors val="0"/>
        <c:ser>
          <c:idx val="0"/>
          <c:order val="1"/>
          <c:tx>
            <c:strRef>
              <c:f>'7'!$C$6</c:f>
              <c:strCache>
                <c:ptCount val="1"/>
                <c:pt idx="0">
                  <c:v> Superficie 
(miles de hectáreas) </c:v>
                </c:pt>
              </c:strCache>
            </c:strRef>
          </c:tx>
          <c:spPr>
            <a:ln w="25400">
              <a:solidFill>
                <a:srgbClr val="4F81BD"/>
              </a:solidFill>
              <a:prstDash val="solid"/>
            </a:ln>
          </c:spPr>
          <c:marker>
            <c:symbol val="none"/>
          </c:marker>
          <c:cat>
            <c:strRef>
              <c:f>'7'!$B$7:$B$18</c:f>
              <c:strCache>
                <c:ptCount val="12"/>
                <c:pt idx="0">
                  <c:v>2008/09</c:v>
                </c:pt>
                <c:pt idx="1">
                  <c:v>2009/10</c:v>
                </c:pt>
                <c:pt idx="2">
                  <c:v>2010/11</c:v>
                </c:pt>
                <c:pt idx="3">
                  <c:v>2011/12</c:v>
                </c:pt>
                <c:pt idx="4">
                  <c:v>2012/13</c:v>
                </c:pt>
                <c:pt idx="5">
                  <c:v>2013/14</c:v>
                </c:pt>
                <c:pt idx="6">
                  <c:v>2014/15</c:v>
                </c:pt>
                <c:pt idx="7">
                  <c:v>2015/16</c:v>
                </c:pt>
                <c:pt idx="8">
                  <c:v>2016/17</c:v>
                </c:pt>
                <c:pt idx="9">
                  <c:v>2017/18</c:v>
                </c:pt>
                <c:pt idx="10">
                  <c:v>2018/19</c:v>
                </c:pt>
                <c:pt idx="11">
                  <c:v>2019/20</c:v>
                </c:pt>
              </c:strCache>
            </c:strRef>
          </c:cat>
          <c:val>
            <c:numRef>
              <c:f>'7'!$C$7:$C$18</c:f>
              <c:numCache>
                <c:formatCode>#,##0</c:formatCode>
                <c:ptCount val="12"/>
                <c:pt idx="0">
                  <c:v>265.24599999999998</c:v>
                </c:pt>
                <c:pt idx="1">
                  <c:v>246.95099999999999</c:v>
                </c:pt>
                <c:pt idx="2">
                  <c:v>257.06</c:v>
                </c:pt>
                <c:pt idx="3">
                  <c:v>228.58699999999999</c:v>
                </c:pt>
                <c:pt idx="4">
                  <c:v>238.41</c:v>
                </c:pt>
                <c:pt idx="5">
                  <c:v>236.12200000000001</c:v>
                </c:pt>
                <c:pt idx="6">
                  <c:v>241.16</c:v>
                </c:pt>
                <c:pt idx="7">
                  <c:v>257.786</c:v>
                </c:pt>
                <c:pt idx="8">
                  <c:v>205.18899999999999</c:v>
                </c:pt>
                <c:pt idx="9">
                  <c:v>208.23699999999999</c:v>
                </c:pt>
                <c:pt idx="10">
                  <c:v>195.40299999999999</c:v>
                </c:pt>
                <c:pt idx="11">
                  <c:v>183.07300000000001</c:v>
                </c:pt>
              </c:numCache>
            </c:numRef>
          </c:val>
          <c:smooth val="0"/>
          <c:extLst>
            <c:ext xmlns:c16="http://schemas.microsoft.com/office/drawing/2014/chart" uri="{C3380CC4-5D6E-409C-BE32-E72D297353CC}">
              <c16:uniqueId val="{00000001-D1F3-4711-93D9-7DAF0550AF4E}"/>
            </c:ext>
          </c:extLst>
        </c:ser>
        <c:ser>
          <c:idx val="2"/>
          <c:order val="2"/>
          <c:tx>
            <c:strRef>
              <c:f>'7'!$E$6</c:f>
              <c:strCache>
                <c:ptCount val="1"/>
                <c:pt idx="0">
                  <c:v> Rendimiento 
(qqm/
hectárea) </c:v>
                </c:pt>
              </c:strCache>
            </c:strRef>
          </c:tx>
          <c:marker>
            <c:symbol val="none"/>
          </c:marker>
          <c:cat>
            <c:strRef>
              <c:f>'7'!$B$7:$B$18</c:f>
              <c:strCache>
                <c:ptCount val="12"/>
                <c:pt idx="0">
                  <c:v>2008/09</c:v>
                </c:pt>
                <c:pt idx="1">
                  <c:v>2009/10</c:v>
                </c:pt>
                <c:pt idx="2">
                  <c:v>2010/11</c:v>
                </c:pt>
                <c:pt idx="3">
                  <c:v>2011/12</c:v>
                </c:pt>
                <c:pt idx="4">
                  <c:v>2012/13</c:v>
                </c:pt>
                <c:pt idx="5">
                  <c:v>2013/14</c:v>
                </c:pt>
                <c:pt idx="6">
                  <c:v>2014/15</c:v>
                </c:pt>
                <c:pt idx="7">
                  <c:v>2015/16</c:v>
                </c:pt>
                <c:pt idx="8">
                  <c:v>2016/17</c:v>
                </c:pt>
                <c:pt idx="9">
                  <c:v>2017/18</c:v>
                </c:pt>
                <c:pt idx="10">
                  <c:v>2018/19</c:v>
                </c:pt>
                <c:pt idx="11">
                  <c:v>2019/20</c:v>
                </c:pt>
              </c:strCache>
            </c:strRef>
          </c:cat>
          <c:val>
            <c:numRef>
              <c:f>'7'!$E$7:$E$18</c:f>
              <c:numCache>
                <c:formatCode>#,##0</c:formatCode>
                <c:ptCount val="12"/>
                <c:pt idx="3">
                  <c:v>48.8</c:v>
                </c:pt>
                <c:pt idx="4">
                  <c:v>57.259481565370578</c:v>
                </c:pt>
                <c:pt idx="5">
                  <c:v>52.349706507652819</c:v>
                </c:pt>
                <c:pt idx="6">
                  <c:v>55.283318129042961</c:v>
                </c:pt>
                <c:pt idx="7">
                  <c:v>59.4</c:v>
                </c:pt>
                <c:pt idx="8">
                  <c:v>59.51923056304188</c:v>
                </c:pt>
                <c:pt idx="9">
                  <c:v>61.532758347459868</c:v>
                </c:pt>
                <c:pt idx="10">
                  <c:v>61.660066631525616</c:v>
                </c:pt>
                <c:pt idx="11">
                  <c:v>59.328251571777379</c:v>
                </c:pt>
              </c:numCache>
            </c:numRef>
          </c:val>
          <c:smooth val="0"/>
          <c:extLst>
            <c:ext xmlns:c16="http://schemas.microsoft.com/office/drawing/2014/chart" uri="{C3380CC4-5D6E-409C-BE32-E72D297353CC}">
              <c16:uniqueId val="{00000002-D1F3-4711-93D9-7DAF0550AF4E}"/>
            </c:ext>
          </c:extLst>
        </c:ser>
        <c:dLbls>
          <c:showLegendKey val="0"/>
          <c:showVal val="0"/>
          <c:showCatName val="0"/>
          <c:showSerName val="0"/>
          <c:showPercent val="0"/>
          <c:showBubbleSize val="0"/>
        </c:dLbls>
        <c:marker val="1"/>
        <c:smooth val="0"/>
        <c:axId val="1000406528"/>
        <c:axId val="979644352"/>
      </c:lineChart>
      <c:catAx>
        <c:axId val="984662016"/>
        <c:scaling>
          <c:orientation val="minMax"/>
        </c:scaling>
        <c:delete val="0"/>
        <c:axPos val="b"/>
        <c:numFmt formatCode="d/m/yy;@" sourceLinked="0"/>
        <c:majorTickMark val="none"/>
        <c:minorTickMark val="none"/>
        <c:tickLblPos val="nextTo"/>
        <c:spPr>
          <a:noFill/>
          <a:ln w="9525" cap="flat" cmpd="sng" algn="ctr">
            <a:solidFill>
              <a:schemeClr val="tx1">
                <a:lumMod val="15000"/>
                <a:lumOff val="85000"/>
              </a:schemeClr>
            </a:solidFill>
            <a:round/>
          </a:ln>
          <a:effectLst/>
        </c:spPr>
        <c:txPr>
          <a:bodyPr rot="-960000" vert="horz"/>
          <a:lstStyle/>
          <a:p>
            <a:pPr>
              <a:defRPr sz="900" b="0" i="0" u="none" strike="noStrike" baseline="0">
                <a:solidFill>
                  <a:srgbClr val="000000"/>
                </a:solidFill>
                <a:latin typeface="Arial"/>
                <a:ea typeface="Arial"/>
                <a:cs typeface="Arial"/>
              </a:defRPr>
            </a:pPr>
            <a:endParaRPr lang="es-CL"/>
          </a:p>
        </c:txPr>
        <c:crossAx val="979643776"/>
        <c:crosses val="autoZero"/>
        <c:auto val="1"/>
        <c:lblAlgn val="ctr"/>
        <c:lblOffset val="100"/>
        <c:tickLblSkip val="1"/>
        <c:noMultiLvlLbl val="0"/>
      </c:catAx>
      <c:valAx>
        <c:axId val="979643776"/>
        <c:scaling>
          <c:orientation val="minMax"/>
        </c:scaling>
        <c:delete val="0"/>
        <c:axPos val="l"/>
        <c:title>
          <c:tx>
            <c:rich>
              <a:bodyPr/>
              <a:lstStyle/>
              <a:p>
                <a:pPr>
                  <a:defRPr sz="900" b="0" i="0" u="none" strike="noStrike" baseline="0">
                    <a:solidFill>
                      <a:srgbClr val="000000"/>
                    </a:solidFill>
                    <a:latin typeface="Arial"/>
                    <a:ea typeface="Arial"/>
                    <a:cs typeface="Arial"/>
                  </a:defRPr>
                </a:pPr>
                <a:r>
                  <a:rPr lang="es-CL"/>
                  <a:t>Producción (miles de ton)</a:t>
                </a:r>
              </a:p>
            </c:rich>
          </c:tx>
          <c:layout>
            <c:manualLayout>
              <c:xMode val="edge"/>
              <c:yMode val="edge"/>
              <c:x val="6.7069778153676332E-2"/>
              <c:y val="0.20570655519911862"/>
            </c:manualLayout>
          </c:layout>
          <c:overlay val="0"/>
          <c:spPr>
            <a:noFill/>
            <a:ln w="25400">
              <a:noFill/>
            </a:ln>
          </c:spPr>
        </c:title>
        <c:numFmt formatCode="#,##0" sourceLinked="0"/>
        <c:majorTickMark val="none"/>
        <c:minorTickMark val="none"/>
        <c:tickLblPos val="nextTo"/>
        <c:spPr>
          <a:ln w="9525">
            <a:noFill/>
          </a:ln>
        </c:spPr>
        <c:txPr>
          <a:bodyPr rot="0" vert="horz"/>
          <a:lstStyle/>
          <a:p>
            <a:pPr>
              <a:defRPr sz="900" b="0" i="0" u="none" strike="noStrike" baseline="0">
                <a:solidFill>
                  <a:srgbClr val="000000"/>
                </a:solidFill>
                <a:latin typeface="Arial"/>
                <a:ea typeface="Arial"/>
                <a:cs typeface="Arial"/>
              </a:defRPr>
            </a:pPr>
            <a:endParaRPr lang="es-CL"/>
          </a:p>
        </c:txPr>
        <c:crossAx val="984662016"/>
        <c:crosses val="autoZero"/>
        <c:crossBetween val="between"/>
      </c:valAx>
      <c:catAx>
        <c:axId val="1000406528"/>
        <c:scaling>
          <c:orientation val="minMax"/>
        </c:scaling>
        <c:delete val="1"/>
        <c:axPos val="b"/>
        <c:numFmt formatCode="General" sourceLinked="1"/>
        <c:majorTickMark val="out"/>
        <c:minorTickMark val="none"/>
        <c:tickLblPos val="nextTo"/>
        <c:crossAx val="979644352"/>
        <c:crosses val="autoZero"/>
        <c:auto val="1"/>
        <c:lblAlgn val="ctr"/>
        <c:lblOffset val="100"/>
        <c:noMultiLvlLbl val="0"/>
      </c:catAx>
      <c:valAx>
        <c:axId val="979644352"/>
        <c:scaling>
          <c:orientation val="minMax"/>
        </c:scaling>
        <c:delete val="0"/>
        <c:axPos val="r"/>
        <c:title>
          <c:tx>
            <c:rich>
              <a:bodyPr/>
              <a:lstStyle/>
              <a:p>
                <a:pPr>
                  <a:defRPr sz="900" b="0" i="0" u="none" strike="noStrike" baseline="0">
                    <a:solidFill>
                      <a:srgbClr val="000000"/>
                    </a:solidFill>
                    <a:latin typeface="Arial"/>
                    <a:ea typeface="Arial"/>
                    <a:cs typeface="Arial"/>
                  </a:defRPr>
                </a:pPr>
                <a:r>
                  <a:rPr lang="es-CL"/>
                  <a:t>Superficie (miles de ha) y rendimiento (qqm/ha)</a:t>
                </a:r>
              </a:p>
            </c:rich>
          </c:tx>
          <c:layout>
            <c:manualLayout>
              <c:xMode val="edge"/>
              <c:yMode val="edge"/>
              <c:x val="0.89569720577666068"/>
              <c:y val="0.11042804834580863"/>
            </c:manualLayout>
          </c:layout>
          <c:overlay val="0"/>
          <c:spPr>
            <a:noFill/>
            <a:ln w="25400">
              <a:noFill/>
            </a:ln>
          </c:spPr>
        </c:title>
        <c:numFmt formatCode="#,##0" sourceLinked="0"/>
        <c:majorTickMark val="out"/>
        <c:minorTickMark val="none"/>
        <c:tickLblPos val="nextTo"/>
        <c:spPr>
          <a:ln w="9525">
            <a:noFill/>
          </a:ln>
        </c:spPr>
        <c:txPr>
          <a:bodyPr rot="0" vert="horz"/>
          <a:lstStyle/>
          <a:p>
            <a:pPr>
              <a:defRPr sz="900" b="0" i="0" u="none" strike="noStrike" baseline="0">
                <a:solidFill>
                  <a:srgbClr val="000000"/>
                </a:solidFill>
                <a:latin typeface="Arial"/>
                <a:ea typeface="Arial"/>
                <a:cs typeface="Arial"/>
              </a:defRPr>
            </a:pPr>
            <a:endParaRPr lang="es-CL"/>
          </a:p>
        </c:txPr>
        <c:crossAx val="1000406528"/>
        <c:crosses val="max"/>
        <c:crossBetween val="between"/>
      </c:valAx>
      <c:spPr>
        <a:noFill/>
        <a:ln w="25400">
          <a:noFill/>
        </a:ln>
      </c:spPr>
    </c:plotArea>
    <c:legend>
      <c:legendPos val="r"/>
      <c:layout>
        <c:manualLayout>
          <c:xMode val="edge"/>
          <c:yMode val="edge"/>
          <c:x val="3.6790296756080983E-2"/>
          <c:y val="0.80146754803797671"/>
          <c:w val="0.9358939603301677"/>
          <c:h val="0.17181264378989664"/>
        </c:manualLayout>
      </c:layout>
      <c:overlay val="0"/>
      <c:spPr>
        <a:noFill/>
        <a:ln w="25400">
          <a:noFill/>
        </a:ln>
      </c:spPr>
      <c:txPr>
        <a:bodyPr/>
        <a:lstStyle/>
        <a:p>
          <a:pPr>
            <a:defRPr sz="90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effectLst/>
  </c:spPr>
  <c:txPr>
    <a:bodyPr/>
    <a:lstStyle/>
    <a:p>
      <a:pPr>
        <a:defRPr sz="1000" b="0" i="0" u="none" strike="noStrike" baseline="0">
          <a:solidFill>
            <a:srgbClr val="000000"/>
          </a:solidFill>
          <a:latin typeface="Arial"/>
          <a:ea typeface="Arial"/>
          <a:cs typeface="Arial"/>
        </a:defRPr>
      </a:pPr>
      <a:endParaRPr lang="es-CL"/>
    </a:p>
  </c:txPr>
  <c:printSettings>
    <c:headerFooter/>
    <c:pageMargins b="0.75000000000001465" l="0.70000000000000062" r="0.70000000000000062" t="0.75000000000001465" header="0.30000000000000032" footer="0.30000000000000032"/>
    <c:pageSetup orientation="portrait"/>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CL" sz="900" b="1" i="0" u="none" strike="noStrike" baseline="0">
                <a:solidFill>
                  <a:srgbClr val="000000"/>
                </a:solidFill>
                <a:latin typeface="Arial"/>
                <a:cs typeface="Arial"/>
              </a:rPr>
              <a:t>Gráfico N° 6. Chile. Participación por país de origen </a:t>
            </a:r>
          </a:p>
          <a:p>
            <a:pPr>
              <a:defRPr sz="1000" b="0" i="0" u="none" strike="noStrike" baseline="0">
                <a:solidFill>
                  <a:srgbClr val="000000"/>
                </a:solidFill>
                <a:latin typeface="Arial"/>
                <a:ea typeface="Arial"/>
                <a:cs typeface="Arial"/>
              </a:defRPr>
            </a:pPr>
            <a:r>
              <a:rPr lang="es-CL" sz="900" b="1" i="0" u="none" strike="noStrike" baseline="0">
                <a:solidFill>
                  <a:srgbClr val="000000"/>
                </a:solidFill>
                <a:latin typeface="Arial"/>
                <a:cs typeface="Arial"/>
              </a:rPr>
              <a:t>en las importaciones de arroz  2020 (%)</a:t>
            </a:r>
          </a:p>
        </c:rich>
      </c:tx>
      <c:layout>
        <c:manualLayout>
          <c:xMode val="edge"/>
          <c:yMode val="edge"/>
          <c:x val="0.33339309509388249"/>
          <c:y val="3.1782983648783035E-2"/>
        </c:manualLayout>
      </c:layout>
      <c:overlay val="1"/>
    </c:title>
    <c:autoTitleDeleted val="0"/>
    <c:view3D>
      <c:rotX val="75"/>
      <c:rotY val="0"/>
      <c:rAngAx val="0"/>
    </c:view3D>
    <c:floor>
      <c:thickness val="0"/>
    </c:floor>
    <c:sideWall>
      <c:thickness val="0"/>
      <c:spPr>
        <a:noFill/>
        <a:ln w="25400">
          <a:noFill/>
        </a:ln>
      </c:spPr>
    </c:sideWall>
    <c:backWall>
      <c:thickness val="0"/>
      <c:spPr>
        <a:noFill/>
        <a:ln w="25400">
          <a:noFill/>
        </a:ln>
      </c:spPr>
    </c:backWall>
    <c:plotArea>
      <c:layout>
        <c:manualLayout>
          <c:layoutTarget val="inner"/>
          <c:xMode val="edge"/>
          <c:yMode val="edge"/>
          <c:x val="0.32181443753097294"/>
          <c:y val="0.24897768213755894"/>
          <c:w val="0.29968540645706004"/>
          <c:h val="0.66545051433788172"/>
        </c:manualLayout>
      </c:layout>
      <c:pie3DChart>
        <c:varyColors val="1"/>
        <c:ser>
          <c:idx val="0"/>
          <c:order val="0"/>
          <c:tx>
            <c:v>2018</c:v>
          </c:tx>
          <c:spPr>
            <a:blipFill>
              <a:blip xmlns:r="http://schemas.openxmlformats.org/officeDocument/2006/relationships" r:embed="rId1"/>
              <a:stretch>
                <a:fillRect/>
              </a:stretch>
            </a:blipFill>
            <a:ln>
              <a:noFill/>
            </a:ln>
          </c:spPr>
          <c:dPt>
            <c:idx val="0"/>
            <c:bubble3D val="0"/>
            <c:spPr>
              <a:solidFill>
                <a:srgbClr val="00B0F0"/>
              </a:solidFill>
              <a:ln>
                <a:noFill/>
              </a:ln>
            </c:spPr>
            <c:extLst>
              <c:ext xmlns:c16="http://schemas.microsoft.com/office/drawing/2014/chart" uri="{C3380CC4-5D6E-409C-BE32-E72D297353CC}">
                <c16:uniqueId val="{00000000-5D88-4E4E-8761-E1826A96CFEE}"/>
              </c:ext>
            </c:extLst>
          </c:dPt>
          <c:dPt>
            <c:idx val="1"/>
            <c:bubble3D val="0"/>
            <c:spPr>
              <a:solidFill>
                <a:srgbClr val="FFFF00"/>
              </a:solidFill>
              <a:ln>
                <a:noFill/>
              </a:ln>
            </c:spPr>
            <c:extLst>
              <c:ext xmlns:c16="http://schemas.microsoft.com/office/drawing/2014/chart" uri="{C3380CC4-5D6E-409C-BE32-E72D297353CC}">
                <c16:uniqueId val="{00000001-5D88-4E4E-8761-E1826A96CFEE}"/>
              </c:ext>
            </c:extLst>
          </c:dPt>
          <c:dPt>
            <c:idx val="2"/>
            <c:bubble3D val="0"/>
            <c:spPr>
              <a:solidFill>
                <a:schemeClr val="tx2"/>
              </a:solidFill>
              <a:ln>
                <a:noFill/>
              </a:ln>
            </c:spPr>
            <c:extLst>
              <c:ext xmlns:c16="http://schemas.microsoft.com/office/drawing/2014/chart" uri="{C3380CC4-5D6E-409C-BE32-E72D297353CC}">
                <c16:uniqueId val="{00000002-5D88-4E4E-8761-E1826A96CFEE}"/>
              </c:ext>
            </c:extLst>
          </c:dPt>
          <c:dPt>
            <c:idx val="3"/>
            <c:bubble3D val="0"/>
            <c:spPr>
              <a:solidFill>
                <a:srgbClr val="FF0000"/>
              </a:solidFill>
              <a:ln>
                <a:noFill/>
              </a:ln>
            </c:spPr>
            <c:extLst>
              <c:ext xmlns:c16="http://schemas.microsoft.com/office/drawing/2014/chart" uri="{C3380CC4-5D6E-409C-BE32-E72D297353CC}">
                <c16:uniqueId val="{00000003-5D88-4E4E-8761-E1826A96CFEE}"/>
              </c:ext>
            </c:extLst>
          </c:dPt>
          <c:dPt>
            <c:idx val="4"/>
            <c:bubble3D val="0"/>
            <c:spPr>
              <a:solidFill>
                <a:srgbClr val="92D050"/>
              </a:solidFill>
              <a:ln>
                <a:noFill/>
              </a:ln>
            </c:spPr>
            <c:extLst>
              <c:ext xmlns:c16="http://schemas.microsoft.com/office/drawing/2014/chart" uri="{C3380CC4-5D6E-409C-BE32-E72D297353CC}">
                <c16:uniqueId val="{00000004-5D88-4E4E-8761-E1826A96CFEE}"/>
              </c:ext>
            </c:extLst>
          </c:dPt>
          <c:dLbls>
            <c:dLbl>
              <c:idx val="0"/>
              <c:layout>
                <c:manualLayout>
                  <c:x val="5.5944055944055944E-3"/>
                  <c:y val="-4.140786749482402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D88-4E4E-8761-E1826A96CFEE}"/>
                </c:ext>
              </c:extLst>
            </c:dLbl>
            <c:dLbl>
              <c:idx val="1"/>
              <c:layout>
                <c:manualLayout>
                  <c:x val="-2.2862177192885854E-3"/>
                  <c:y val="0"/>
                </c:manualLayout>
              </c:layout>
              <c:spPr>
                <a:solidFill>
                  <a:sysClr val="window" lastClr="FFFFFF"/>
                </a:solidFill>
                <a:ln>
                  <a:noFill/>
                </a:ln>
                <a:effectLst/>
              </c:spPr>
              <c:txPr>
                <a:bodyPr/>
                <a:lstStyle/>
                <a:p>
                  <a:pPr>
                    <a:defRPr sz="1000" b="0" i="0" u="none" strike="noStrike" baseline="0">
                      <a:solidFill>
                        <a:srgbClr val="000000"/>
                      </a:solidFill>
                      <a:latin typeface="Arial"/>
                      <a:ea typeface="Arial"/>
                      <a:cs typeface="Arial"/>
                    </a:defRPr>
                  </a:pPr>
                  <a:endParaRPr lang="es-CL"/>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D88-4E4E-8761-E1826A96CFEE}"/>
                </c:ext>
              </c:extLst>
            </c:dLbl>
            <c:dLbl>
              <c:idx val="2"/>
              <c:delete val="1"/>
              <c:extLst>
                <c:ext xmlns:c15="http://schemas.microsoft.com/office/drawing/2012/chart" uri="{CE6537A1-D6FC-4f65-9D91-7224C49458BB}"/>
                <c:ext xmlns:c16="http://schemas.microsoft.com/office/drawing/2014/chart" uri="{C3380CC4-5D6E-409C-BE32-E72D297353CC}">
                  <c16:uniqueId val="{00000002-5D88-4E4E-8761-E1826A96CFEE}"/>
                </c:ext>
              </c:extLst>
            </c:dLbl>
            <c:dLbl>
              <c:idx val="3"/>
              <c:layout>
                <c:manualLayout>
                  <c:x val="1.9408622873189803E-3"/>
                  <c:y val="2.4068404492916647E-2"/>
                </c:manualLayout>
              </c:layout>
              <c:spPr>
                <a:solidFill>
                  <a:sysClr val="window" lastClr="FFFFFF"/>
                </a:solidFill>
                <a:ln>
                  <a:noFill/>
                </a:ln>
                <a:effectLst/>
              </c:spPr>
              <c:txPr>
                <a:bodyPr/>
                <a:lstStyle/>
                <a:p>
                  <a:pPr>
                    <a:defRPr sz="1000" b="0" i="0" u="none" strike="noStrike" baseline="0">
                      <a:solidFill>
                        <a:srgbClr val="000000"/>
                      </a:solidFill>
                      <a:latin typeface="Arial"/>
                      <a:ea typeface="Arial"/>
                      <a:cs typeface="Arial"/>
                    </a:defRPr>
                  </a:pPr>
                  <a:endParaRPr lang="es-CL"/>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D88-4E4E-8761-E1826A96CFEE}"/>
                </c:ext>
              </c:extLst>
            </c:dLbl>
            <c:dLbl>
              <c:idx val="4"/>
              <c:layout>
                <c:manualLayout>
                  <c:x val="1.7613861204412318E-2"/>
                  <c:y val="-3.6223732902952347E-4"/>
                </c:manualLayout>
              </c:layout>
              <c:spPr>
                <a:solidFill>
                  <a:sysClr val="window" lastClr="FFFFFF"/>
                </a:solidFill>
                <a:ln>
                  <a:noFill/>
                </a:ln>
                <a:effectLst/>
              </c:spPr>
              <c:txPr>
                <a:bodyPr/>
                <a:lstStyle/>
                <a:p>
                  <a:pPr>
                    <a:defRPr sz="1000" b="0" i="0" u="none" strike="noStrike" baseline="0">
                      <a:solidFill>
                        <a:srgbClr val="000000"/>
                      </a:solidFill>
                      <a:latin typeface="Arial"/>
                      <a:ea typeface="Arial"/>
                      <a:cs typeface="Arial"/>
                    </a:defRPr>
                  </a:pPr>
                  <a:endParaRPr lang="es-CL"/>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D88-4E4E-8761-E1826A96CFEE}"/>
                </c:ext>
              </c:extLst>
            </c:dLbl>
            <c:spPr>
              <a:solidFill>
                <a:sysClr val="window" lastClr="FFFFFF"/>
              </a:solidFill>
              <a:ln>
                <a:noFill/>
              </a:ln>
              <a:effectLst/>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s-CL"/>
              </a:p>
            </c:txPr>
            <c:dLblPos val="outEnd"/>
            <c:showLegendKey val="0"/>
            <c:showVal val="0"/>
            <c:showCatName val="1"/>
            <c:showSerName val="0"/>
            <c:showPercent val="1"/>
            <c:showBubbleSize val="0"/>
            <c:showLeaderLines val="1"/>
            <c:leaderLines>
              <c:spPr>
                <a:ln>
                  <a:solidFill>
                    <a:schemeClr val="tx1"/>
                  </a:solidFill>
                </a:ln>
              </c:spPr>
            </c:leaderLines>
            <c:extLst>
              <c:ext xmlns:c15="http://schemas.microsoft.com/office/drawing/2012/chart" uri="{CE6537A1-D6FC-4f65-9D91-7224C49458BB}"/>
            </c:extLst>
          </c:dLbls>
          <c:cat>
            <c:strLit>
              <c:ptCount val="5"/>
              <c:pt idx="0">
                <c:v>Argentina</c:v>
              </c:pt>
              <c:pt idx="1">
                <c:v>Uruguay</c:v>
              </c:pt>
              <c:pt idx="2">
                <c:v>Pakistán</c:v>
              </c:pt>
              <c:pt idx="3">
                <c:v>Paraguay</c:v>
              </c:pt>
              <c:pt idx="4">
                <c:v>Otros</c:v>
              </c:pt>
            </c:strLit>
          </c:cat>
          <c:val>
            <c:numRef>
              <c:f>'52'!$P$2:$T$2</c:f>
              <c:numCache>
                <c:formatCode>#,##0.00</c:formatCode>
                <c:ptCount val="5"/>
                <c:pt idx="0">
                  <c:v>0.48434969231642516</c:v>
                </c:pt>
                <c:pt idx="1">
                  <c:v>9.4625627084301903E-2</c:v>
                </c:pt>
                <c:pt idx="3">
                  <c:v>0.34471295150311121</c:v>
                </c:pt>
                <c:pt idx="4">
                  <c:v>7.6311729096161685E-2</c:v>
                </c:pt>
              </c:numCache>
            </c:numRef>
          </c:val>
          <c:extLst>
            <c:ext xmlns:c16="http://schemas.microsoft.com/office/drawing/2014/chart" uri="{C3380CC4-5D6E-409C-BE32-E72D297353CC}">
              <c16:uniqueId val="{00000005-5D88-4E4E-8761-E1826A96CFEE}"/>
            </c:ext>
          </c:extLst>
        </c:ser>
        <c:dLbls>
          <c:showLegendKey val="0"/>
          <c:showVal val="0"/>
          <c:showCatName val="0"/>
          <c:showSerName val="0"/>
          <c:showPercent val="0"/>
          <c:showBubbleSize val="0"/>
          <c:showLeaderLines val="1"/>
        </c:dLbls>
      </c:pie3DChart>
      <c:spPr>
        <a:noFill/>
      </c:spPr>
    </c:plotArea>
    <c:plotVisOnly val="1"/>
    <c:dispBlanksAs val="zero"/>
    <c:showDLblsOverMax val="0"/>
  </c:chart>
  <c:txPr>
    <a:bodyPr/>
    <a:lstStyle/>
    <a:p>
      <a:pPr>
        <a:defRPr sz="1000" b="0" i="0" u="none" strike="noStrike" baseline="0">
          <a:solidFill>
            <a:srgbClr val="000000"/>
          </a:solidFill>
          <a:latin typeface="Arial"/>
          <a:ea typeface="Arial"/>
          <a:cs typeface="Arial"/>
        </a:defRPr>
      </a:pPr>
      <a:endParaRPr lang="es-CL"/>
    </a:p>
  </c:txPr>
  <c:printSettings>
    <c:headerFooter/>
    <c:pageMargins b="0.75000000000001465" l="0.70000000000000062" r="0.70000000000000062" t="0.75000000000001465" header="0.30000000000000032" footer="0.30000000000000032"/>
    <c:pageSetup/>
  </c:printSettings>
  <c:userShapes r:id="rId2"/>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Gráfico Nº 7. Chile. Importaciones de arroz por tipo</a:t>
            </a:r>
          </a:p>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2018 / 2020</a:t>
            </a:r>
          </a:p>
        </c:rich>
      </c:tx>
      <c:layout>
        <c:manualLayout>
          <c:xMode val="edge"/>
          <c:yMode val="edge"/>
          <c:x val="0.27390142534835255"/>
          <c:y val="3.1707762557077628E-2"/>
        </c:manualLayout>
      </c:layout>
      <c:overlay val="0"/>
      <c:spPr>
        <a:noFill/>
        <a:ln w="25400">
          <a:noFill/>
        </a:ln>
      </c:spPr>
    </c:title>
    <c:autoTitleDeleted val="0"/>
    <c:plotArea>
      <c:layout>
        <c:manualLayout>
          <c:layoutTarget val="inner"/>
          <c:xMode val="edge"/>
          <c:yMode val="edge"/>
          <c:x val="9.6055614237305631E-2"/>
          <c:y val="0.15069642120929541"/>
          <c:w val="0.64509897490802182"/>
          <c:h val="0.65335394834654792"/>
        </c:manualLayout>
      </c:layout>
      <c:barChart>
        <c:barDir val="col"/>
        <c:grouping val="clustered"/>
        <c:varyColors val="0"/>
        <c:ser>
          <c:idx val="5"/>
          <c:order val="0"/>
          <c:tx>
            <c:strRef>
              <c:f>'53'!$E$7</c:f>
              <c:strCache>
                <c:ptCount val="1"/>
                <c:pt idx="0">
                  <c:v>Arroz semi o blanqueado, grano partido &lt; que 5% en peso</c:v>
                </c:pt>
              </c:strCache>
            </c:strRef>
          </c:tx>
          <c:spPr>
            <a:solidFill>
              <a:srgbClr val="FF0000"/>
            </a:solidFill>
            <a:ln>
              <a:solidFill>
                <a:srgbClr val="FF0000"/>
              </a:solidFill>
            </a:ln>
          </c:spPr>
          <c:invertIfNegative val="0"/>
          <c:cat>
            <c:strRef>
              <c:f>'53'!$B$13:$B$15</c:f>
              <c:strCache>
                <c:ptCount val="3"/>
                <c:pt idx="0">
                  <c:v>2018</c:v>
                </c:pt>
                <c:pt idx="1">
                  <c:v>2019</c:v>
                </c:pt>
                <c:pt idx="2">
                  <c:v>2020*</c:v>
                </c:pt>
              </c:strCache>
            </c:strRef>
          </c:cat>
          <c:val>
            <c:numRef>
              <c:f>'53'!$E$13:$E$15</c:f>
              <c:numCache>
                <c:formatCode>#,##0</c:formatCode>
                <c:ptCount val="3"/>
                <c:pt idx="0">
                  <c:v>34146.11952</c:v>
                </c:pt>
                <c:pt idx="1">
                  <c:v>36413</c:v>
                </c:pt>
                <c:pt idx="2">
                  <c:v>45627.255390000006</c:v>
                </c:pt>
              </c:numCache>
            </c:numRef>
          </c:val>
          <c:extLst>
            <c:ext xmlns:c16="http://schemas.microsoft.com/office/drawing/2014/chart" uri="{C3380CC4-5D6E-409C-BE32-E72D297353CC}">
              <c16:uniqueId val="{00000002-B4AD-4E02-8C40-F2E793609F5C}"/>
            </c:ext>
          </c:extLst>
        </c:ser>
        <c:ser>
          <c:idx val="2"/>
          <c:order val="1"/>
          <c:tx>
            <c:strRef>
              <c:f>'53'!$F$7</c:f>
              <c:strCache>
                <c:ptCount val="1"/>
                <c:pt idx="0">
                  <c:v>Arroz semi o blanqueado, grano partido &gt; que 5% pero &lt; que 15% en peso</c:v>
                </c:pt>
              </c:strCache>
            </c:strRef>
          </c:tx>
          <c:spPr>
            <a:pattFill prst="divot">
              <a:fgClr>
                <a:srgbClr val="00B0F0"/>
              </a:fgClr>
              <a:bgClr>
                <a:schemeClr val="bg1"/>
              </a:bgClr>
            </a:pattFill>
            <a:ln>
              <a:solidFill>
                <a:srgbClr val="00B0F0"/>
              </a:solidFill>
            </a:ln>
          </c:spPr>
          <c:invertIfNegative val="0"/>
          <c:cat>
            <c:strRef>
              <c:f>'53'!$B$13:$B$15</c:f>
              <c:strCache>
                <c:ptCount val="3"/>
                <c:pt idx="0">
                  <c:v>2018</c:v>
                </c:pt>
                <c:pt idx="1">
                  <c:v>2019</c:v>
                </c:pt>
                <c:pt idx="2">
                  <c:v>2020*</c:v>
                </c:pt>
              </c:strCache>
            </c:strRef>
          </c:cat>
          <c:val>
            <c:numRef>
              <c:f>'53'!$F$13:$F$15</c:f>
              <c:numCache>
                <c:formatCode>#,##0</c:formatCode>
                <c:ptCount val="3"/>
                <c:pt idx="0">
                  <c:v>88590.467260000005</c:v>
                </c:pt>
                <c:pt idx="1">
                  <c:v>84744.584040000016</c:v>
                </c:pt>
                <c:pt idx="2">
                  <c:v>92831.572380000012</c:v>
                </c:pt>
              </c:numCache>
            </c:numRef>
          </c:val>
          <c:extLst>
            <c:ext xmlns:c16="http://schemas.microsoft.com/office/drawing/2014/chart" uri="{C3380CC4-5D6E-409C-BE32-E72D297353CC}">
              <c16:uniqueId val="{00000003-B4AD-4E02-8C40-F2E793609F5C}"/>
            </c:ext>
          </c:extLst>
        </c:ser>
        <c:ser>
          <c:idx val="3"/>
          <c:order val="2"/>
          <c:tx>
            <c:strRef>
              <c:f>'53'!$G$7</c:f>
              <c:strCache>
                <c:ptCount val="1"/>
                <c:pt idx="0">
                  <c:v>Arroz semi o blanqueado, grano partido &gt; que 15% en peso</c:v>
                </c:pt>
              </c:strCache>
            </c:strRef>
          </c:tx>
          <c:invertIfNegative val="0"/>
          <c:cat>
            <c:strRef>
              <c:f>'53'!$B$13:$B$15</c:f>
              <c:strCache>
                <c:ptCount val="3"/>
                <c:pt idx="0">
                  <c:v>2018</c:v>
                </c:pt>
                <c:pt idx="1">
                  <c:v>2019</c:v>
                </c:pt>
                <c:pt idx="2">
                  <c:v>2020*</c:v>
                </c:pt>
              </c:strCache>
            </c:strRef>
          </c:cat>
          <c:val>
            <c:numRef>
              <c:f>'53'!$G$13:$G$15</c:f>
              <c:numCache>
                <c:formatCode>#,##0</c:formatCode>
                <c:ptCount val="3"/>
                <c:pt idx="0">
                  <c:v>10628.6798</c:v>
                </c:pt>
                <c:pt idx="1">
                  <c:v>5123.49629</c:v>
                </c:pt>
                <c:pt idx="2">
                  <c:v>12162.632589999999</c:v>
                </c:pt>
              </c:numCache>
            </c:numRef>
          </c:val>
          <c:extLst>
            <c:ext xmlns:c16="http://schemas.microsoft.com/office/drawing/2014/chart" uri="{C3380CC4-5D6E-409C-BE32-E72D297353CC}">
              <c16:uniqueId val="{00000004-B4AD-4E02-8C40-F2E793609F5C}"/>
            </c:ext>
          </c:extLst>
        </c:ser>
        <c:ser>
          <c:idx val="4"/>
          <c:order val="3"/>
          <c:tx>
            <c:strRef>
              <c:f>'53'!$H$7</c:f>
              <c:strCache>
                <c:ptCount val="1"/>
                <c:pt idx="0">
                  <c:v>Arroz semi o blanqueado (total)</c:v>
                </c:pt>
              </c:strCache>
            </c:strRef>
          </c:tx>
          <c:invertIfNegative val="0"/>
          <c:cat>
            <c:strRef>
              <c:f>'53'!$B$13:$B$15</c:f>
              <c:strCache>
                <c:ptCount val="3"/>
                <c:pt idx="0">
                  <c:v>2018</c:v>
                </c:pt>
                <c:pt idx="1">
                  <c:v>2019</c:v>
                </c:pt>
                <c:pt idx="2">
                  <c:v>2020*</c:v>
                </c:pt>
              </c:strCache>
            </c:strRef>
          </c:cat>
          <c:val>
            <c:numRef>
              <c:f>'53'!$H$13:$H$15</c:f>
              <c:numCache>
                <c:formatCode>#,##0</c:formatCode>
                <c:ptCount val="3"/>
                <c:pt idx="0">
                  <c:v>133365</c:v>
                </c:pt>
                <c:pt idx="1">
                  <c:v>126281.55284999999</c:v>
                </c:pt>
                <c:pt idx="2">
                  <c:v>150621.46036000003</c:v>
                </c:pt>
              </c:numCache>
            </c:numRef>
          </c:val>
          <c:extLst>
            <c:ext xmlns:c16="http://schemas.microsoft.com/office/drawing/2014/chart" uri="{C3380CC4-5D6E-409C-BE32-E72D297353CC}">
              <c16:uniqueId val="{00000005-B4AD-4E02-8C40-F2E793609F5C}"/>
            </c:ext>
          </c:extLst>
        </c:ser>
        <c:ser>
          <c:idx val="6"/>
          <c:order val="4"/>
          <c:tx>
            <c:strRef>
              <c:f>'53'!$I$7</c:f>
              <c:strCache>
                <c:ptCount val="1"/>
                <c:pt idx="0">
                  <c:v>Arroz partido</c:v>
                </c:pt>
              </c:strCache>
            </c:strRef>
          </c:tx>
          <c:invertIfNegative val="0"/>
          <c:cat>
            <c:strRef>
              <c:f>'53'!$B$13:$B$15</c:f>
              <c:strCache>
                <c:ptCount val="3"/>
                <c:pt idx="0">
                  <c:v>2018</c:v>
                </c:pt>
                <c:pt idx="1">
                  <c:v>2019</c:v>
                </c:pt>
                <c:pt idx="2">
                  <c:v>2020*</c:v>
                </c:pt>
              </c:strCache>
            </c:strRef>
          </c:cat>
          <c:val>
            <c:numRef>
              <c:f>'53'!$I$13:$I$15</c:f>
              <c:numCache>
                <c:formatCode>#,##0</c:formatCode>
                <c:ptCount val="3"/>
                <c:pt idx="0">
                  <c:v>30688.84042</c:v>
                </c:pt>
                <c:pt idx="1">
                  <c:v>27380.79</c:v>
                </c:pt>
                <c:pt idx="2">
                  <c:v>24989.562279999998</c:v>
                </c:pt>
              </c:numCache>
            </c:numRef>
          </c:val>
          <c:extLst>
            <c:ext xmlns:c16="http://schemas.microsoft.com/office/drawing/2014/chart" uri="{C3380CC4-5D6E-409C-BE32-E72D297353CC}">
              <c16:uniqueId val="{00000006-B4AD-4E02-8C40-F2E793609F5C}"/>
            </c:ext>
          </c:extLst>
        </c:ser>
        <c:dLbls>
          <c:showLegendKey val="0"/>
          <c:showVal val="0"/>
          <c:showCatName val="0"/>
          <c:showSerName val="0"/>
          <c:showPercent val="0"/>
          <c:showBubbleSize val="0"/>
        </c:dLbls>
        <c:gapWidth val="150"/>
        <c:axId val="948425216"/>
        <c:axId val="947186496"/>
      </c:barChart>
      <c:catAx>
        <c:axId val="948425216"/>
        <c:scaling>
          <c:orientation val="minMax"/>
        </c:scaling>
        <c:delete val="0"/>
        <c:axPos val="b"/>
        <c:numFmt formatCode="General" sourceLinked="1"/>
        <c:majorTickMark val="out"/>
        <c:minorTickMark val="none"/>
        <c:tickLblPos val="low"/>
        <c:spPr>
          <a:ln w="3175">
            <a:solidFill>
              <a:srgbClr val="000000"/>
            </a:solidFill>
            <a:prstDash val="solid"/>
          </a:ln>
        </c:spPr>
        <c:txPr>
          <a:bodyPr rot="-1440000" vert="horz"/>
          <a:lstStyle/>
          <a:p>
            <a:pPr>
              <a:defRPr sz="900" b="0" i="0" u="none" strike="noStrike" baseline="0">
                <a:solidFill>
                  <a:srgbClr val="000000"/>
                </a:solidFill>
                <a:latin typeface="Arial"/>
                <a:ea typeface="Arial"/>
                <a:cs typeface="Arial"/>
              </a:defRPr>
            </a:pPr>
            <a:endParaRPr lang="es-CL"/>
          </a:p>
        </c:txPr>
        <c:crossAx val="947186496"/>
        <c:crosses val="autoZero"/>
        <c:auto val="1"/>
        <c:lblAlgn val="ctr"/>
        <c:lblOffset val="100"/>
        <c:tickLblSkip val="1"/>
        <c:tickMarkSkip val="1"/>
        <c:noMultiLvlLbl val="0"/>
      </c:catAx>
      <c:valAx>
        <c:axId val="947186496"/>
        <c:scaling>
          <c:orientation val="minMax"/>
        </c:scaling>
        <c:delete val="0"/>
        <c:axPos val="l"/>
        <c:majorGridlines>
          <c:spPr>
            <a:ln w="3175">
              <a:solidFill>
                <a:srgbClr val="000000"/>
              </a:solidFill>
              <a:prstDash val="solid"/>
            </a:ln>
          </c:spPr>
        </c:majorGridlines>
        <c:title>
          <c:tx>
            <c:rich>
              <a:bodyPr/>
              <a:lstStyle/>
              <a:p>
                <a:pPr>
                  <a:defRPr sz="900" b="0" i="0" u="none" strike="noStrike" baseline="0">
                    <a:solidFill>
                      <a:srgbClr val="000000"/>
                    </a:solidFill>
                    <a:latin typeface="Arial"/>
                    <a:ea typeface="Arial"/>
                    <a:cs typeface="Arial"/>
                  </a:defRPr>
                </a:pPr>
                <a:r>
                  <a:rPr lang="es-CL"/>
                  <a:t>Miles de  toneladas</a:t>
                </a:r>
              </a:p>
            </c:rich>
          </c:tx>
          <c:layout>
            <c:manualLayout>
              <c:xMode val="edge"/>
              <c:yMode val="edge"/>
              <c:x val="2.6301915068728737E-2"/>
              <c:y val="0.26399252148275987"/>
            </c:manualLayout>
          </c:layout>
          <c:overlay val="0"/>
          <c:spPr>
            <a:noFill/>
            <a:ln w="25400">
              <a:noFill/>
            </a:ln>
          </c:spPr>
        </c:title>
        <c:numFmt formatCode="#,##0" sourceLinked="1"/>
        <c:majorTickMark val="out"/>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CL"/>
          </a:p>
        </c:txPr>
        <c:crossAx val="948425216"/>
        <c:crosses val="autoZero"/>
        <c:crossBetween val="between"/>
        <c:dispUnits>
          <c:builtInUnit val="thousands"/>
        </c:dispUnits>
      </c:valAx>
      <c:spPr>
        <a:solidFill>
          <a:srgbClr val="FFFFFF"/>
        </a:solidFill>
        <a:ln w="12700">
          <a:solidFill>
            <a:srgbClr val="808080"/>
          </a:solidFill>
          <a:prstDash val="solid"/>
        </a:ln>
      </c:spPr>
    </c:plotArea>
    <c:legend>
      <c:legendPos val="r"/>
      <c:layout>
        <c:manualLayout>
          <c:xMode val="edge"/>
          <c:yMode val="edge"/>
          <c:x val="0.74885337460742518"/>
          <c:y val="0.16477819724589221"/>
          <c:w val="0.24181720654652961"/>
          <c:h val="0.78979901484917137"/>
        </c:manualLayout>
      </c:layout>
      <c:overlay val="0"/>
      <c:txPr>
        <a:bodyPr/>
        <a:lstStyle/>
        <a:p>
          <a:pPr>
            <a:defRPr sz="900" b="0" i="0" u="none" strike="noStrike" baseline="0">
              <a:solidFill>
                <a:srgbClr val="000000"/>
              </a:solidFill>
              <a:latin typeface="Arial"/>
              <a:ea typeface="Arial"/>
              <a:cs typeface="Arial"/>
            </a:defRPr>
          </a:pPr>
          <a:endParaRPr lang="es-CL"/>
        </a:p>
      </c:txPr>
    </c:legend>
    <c:plotVisOnly val="0"/>
    <c:dispBlanksAs val="gap"/>
    <c:showDLblsOverMax val="0"/>
  </c:chart>
  <c:spPr>
    <a:solidFill>
      <a:srgbClr val="FFFFFF"/>
    </a:solidFill>
  </c:spPr>
  <c:txPr>
    <a:bodyPr/>
    <a:lstStyle/>
    <a:p>
      <a:pPr>
        <a:defRPr sz="1400" b="0" i="0" u="none" strike="noStrike" baseline="0">
          <a:solidFill>
            <a:srgbClr val="000000"/>
          </a:solidFill>
          <a:latin typeface="Arial MT"/>
          <a:ea typeface="Arial MT"/>
          <a:cs typeface="Arial MT"/>
        </a:defRPr>
      </a:pPr>
      <a:endParaRPr lang="es-CL"/>
    </a:p>
  </c:txPr>
  <c:printSettings>
    <c:headerFooter alignWithMargins="0"/>
    <c:pageMargins b="1" l="0.75000000000000644" r="0.75000000000000644" t="1" header="0.51180555555555562" footer="0.51180555555555562"/>
    <c:pageSetup firstPageNumber="0"/>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Gráfico Nº 8. Costo promedio ponderado de las importaciones de arroz por tipo</a:t>
            </a:r>
          </a:p>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Período 2016-2020</a:t>
            </a:r>
          </a:p>
        </c:rich>
      </c:tx>
      <c:layout>
        <c:manualLayout>
          <c:xMode val="edge"/>
          <c:yMode val="edge"/>
          <c:x val="0.13246134689595335"/>
          <c:y val="2.7156523081673611E-2"/>
        </c:manualLayout>
      </c:layout>
      <c:overlay val="0"/>
      <c:spPr>
        <a:noFill/>
        <a:ln w="25400">
          <a:noFill/>
        </a:ln>
      </c:spPr>
    </c:title>
    <c:autoTitleDeleted val="0"/>
    <c:plotArea>
      <c:layout>
        <c:manualLayout>
          <c:layoutTarget val="inner"/>
          <c:xMode val="edge"/>
          <c:yMode val="edge"/>
          <c:x val="0.10939649290250202"/>
          <c:y val="0.1436698051898983"/>
          <c:w val="0.83980057516733853"/>
          <c:h val="0.50128372149258693"/>
        </c:manualLayout>
      </c:layout>
      <c:barChart>
        <c:barDir val="col"/>
        <c:grouping val="clustered"/>
        <c:varyColors val="0"/>
        <c:ser>
          <c:idx val="2"/>
          <c:order val="0"/>
          <c:tx>
            <c:strRef>
              <c:f>'54'!$C$8</c:f>
              <c:strCache>
                <c:ptCount val="1"/>
                <c:pt idx="0">
                  <c:v>Arroz semi o blanqueado, grano partido &lt; que 5% en peso</c:v>
                </c:pt>
              </c:strCache>
            </c:strRef>
          </c:tx>
          <c:spPr>
            <a:ln>
              <a:solidFill>
                <a:schemeClr val="accent3"/>
              </a:solidFill>
              <a:prstDash val="sysDash"/>
            </a:ln>
          </c:spPr>
          <c:invertIfNegative val="0"/>
          <c:cat>
            <c:strRef>
              <c:f>'54'!$B$12:$B$16</c:f>
              <c:strCache>
                <c:ptCount val="5"/>
                <c:pt idx="0">
                  <c:v>2016</c:v>
                </c:pt>
                <c:pt idx="1">
                  <c:v>2017</c:v>
                </c:pt>
                <c:pt idx="2">
                  <c:v>2018</c:v>
                </c:pt>
                <c:pt idx="3">
                  <c:v>2019</c:v>
                </c:pt>
                <c:pt idx="4">
                  <c:v>2020*</c:v>
                </c:pt>
              </c:strCache>
            </c:strRef>
          </c:cat>
          <c:val>
            <c:numRef>
              <c:f>'54'!$C$12:$C$16</c:f>
              <c:numCache>
                <c:formatCode>#,##0</c:formatCode>
                <c:ptCount val="5"/>
                <c:pt idx="0">
                  <c:v>511.09590872581498</c:v>
                </c:pt>
                <c:pt idx="1">
                  <c:v>549</c:v>
                </c:pt>
                <c:pt idx="2">
                  <c:v>548.86803497503865</c:v>
                </c:pt>
                <c:pt idx="3">
                  <c:v>530.68294408786574</c:v>
                </c:pt>
                <c:pt idx="4">
                  <c:v>666.51993746947653</c:v>
                </c:pt>
              </c:numCache>
            </c:numRef>
          </c:val>
          <c:extLst>
            <c:ext xmlns:c16="http://schemas.microsoft.com/office/drawing/2014/chart" uri="{C3380CC4-5D6E-409C-BE32-E72D297353CC}">
              <c16:uniqueId val="{00000000-ABBB-469B-B680-339709ACB379}"/>
            </c:ext>
          </c:extLst>
        </c:ser>
        <c:ser>
          <c:idx val="0"/>
          <c:order val="1"/>
          <c:tx>
            <c:strRef>
              <c:f>'54'!$D$8</c:f>
              <c:strCache>
                <c:ptCount val="1"/>
                <c:pt idx="0">
                  <c:v>Arroz semi o blanqueado, grano partido &gt; que 5% pero &lt; que 15% en peso</c:v>
                </c:pt>
              </c:strCache>
            </c:strRef>
          </c:tx>
          <c:spPr>
            <a:solidFill>
              <a:schemeClr val="accent1"/>
            </a:solidFill>
            <a:ln w="38100">
              <a:solidFill>
                <a:schemeClr val="accent1"/>
              </a:solidFill>
              <a:prstDash val="solid"/>
            </a:ln>
          </c:spPr>
          <c:invertIfNegative val="0"/>
          <c:cat>
            <c:strRef>
              <c:f>'54'!$B$12:$B$16</c:f>
              <c:strCache>
                <c:ptCount val="5"/>
                <c:pt idx="0">
                  <c:v>2016</c:v>
                </c:pt>
                <c:pt idx="1">
                  <c:v>2017</c:v>
                </c:pt>
                <c:pt idx="2">
                  <c:v>2018</c:v>
                </c:pt>
                <c:pt idx="3">
                  <c:v>2019</c:v>
                </c:pt>
                <c:pt idx="4">
                  <c:v>2020*</c:v>
                </c:pt>
              </c:strCache>
            </c:strRef>
          </c:cat>
          <c:val>
            <c:numRef>
              <c:f>'54'!$D$12:$D$16</c:f>
              <c:numCache>
                <c:formatCode>#,##0</c:formatCode>
                <c:ptCount val="5"/>
                <c:pt idx="0">
                  <c:v>447.0824981726056</c:v>
                </c:pt>
                <c:pt idx="1">
                  <c:v>473</c:v>
                </c:pt>
                <c:pt idx="2">
                  <c:v>513.66742827455437</c:v>
                </c:pt>
                <c:pt idx="3">
                  <c:v>439.6641496326306</c:v>
                </c:pt>
                <c:pt idx="4">
                  <c:v>570.79150249972247</c:v>
                </c:pt>
              </c:numCache>
            </c:numRef>
          </c:val>
          <c:extLst>
            <c:ext xmlns:c16="http://schemas.microsoft.com/office/drawing/2014/chart" uri="{C3380CC4-5D6E-409C-BE32-E72D297353CC}">
              <c16:uniqueId val="{00000001-ABBB-469B-B680-339709ACB379}"/>
            </c:ext>
          </c:extLst>
        </c:ser>
        <c:ser>
          <c:idx val="5"/>
          <c:order val="2"/>
          <c:tx>
            <c:strRef>
              <c:f>'54'!$F$8</c:f>
              <c:strCache>
                <c:ptCount val="1"/>
                <c:pt idx="0">
                  <c:v>Arroz semi o blanqueado (total)</c:v>
                </c:pt>
              </c:strCache>
            </c:strRef>
          </c:tx>
          <c:spPr>
            <a:ln>
              <a:solidFill>
                <a:schemeClr val="accent6"/>
              </a:solidFill>
            </a:ln>
          </c:spPr>
          <c:invertIfNegative val="0"/>
          <c:cat>
            <c:strRef>
              <c:f>'54'!$B$12:$B$16</c:f>
              <c:strCache>
                <c:ptCount val="5"/>
                <c:pt idx="0">
                  <c:v>2016</c:v>
                </c:pt>
                <c:pt idx="1">
                  <c:v>2017</c:v>
                </c:pt>
                <c:pt idx="2">
                  <c:v>2018</c:v>
                </c:pt>
                <c:pt idx="3">
                  <c:v>2019</c:v>
                </c:pt>
                <c:pt idx="4">
                  <c:v>2020*</c:v>
                </c:pt>
              </c:strCache>
            </c:strRef>
          </c:cat>
          <c:val>
            <c:numRef>
              <c:f>'54'!$F$12:$F$16</c:f>
              <c:numCache>
                <c:formatCode>#,##0</c:formatCode>
                <c:ptCount val="5"/>
                <c:pt idx="0">
                  <c:v>475.21552846283851</c:v>
                </c:pt>
                <c:pt idx="1">
                  <c:v>507</c:v>
                </c:pt>
                <c:pt idx="2">
                  <c:v>530.88159481301193</c:v>
                </c:pt>
                <c:pt idx="3">
                  <c:v>472.75245779219557</c:v>
                </c:pt>
                <c:pt idx="4">
                  <c:v>611.45540506873976</c:v>
                </c:pt>
              </c:numCache>
            </c:numRef>
          </c:val>
          <c:extLst>
            <c:ext xmlns:c16="http://schemas.microsoft.com/office/drawing/2014/chart" uri="{C3380CC4-5D6E-409C-BE32-E72D297353CC}">
              <c16:uniqueId val="{00000002-ABBB-469B-B680-339709ACB379}"/>
            </c:ext>
          </c:extLst>
        </c:ser>
        <c:ser>
          <c:idx val="3"/>
          <c:order val="3"/>
          <c:tx>
            <c:strRef>
              <c:f>'54'!$G$8</c:f>
              <c:strCache>
                <c:ptCount val="1"/>
                <c:pt idx="0">
                  <c:v>Arroz partido</c:v>
                </c:pt>
              </c:strCache>
            </c:strRef>
          </c:tx>
          <c:invertIfNegative val="0"/>
          <c:cat>
            <c:strRef>
              <c:f>'54'!$B$12:$B$16</c:f>
              <c:strCache>
                <c:ptCount val="5"/>
                <c:pt idx="0">
                  <c:v>2016</c:v>
                </c:pt>
                <c:pt idx="1">
                  <c:v>2017</c:v>
                </c:pt>
                <c:pt idx="2">
                  <c:v>2018</c:v>
                </c:pt>
                <c:pt idx="3">
                  <c:v>2019</c:v>
                </c:pt>
                <c:pt idx="4">
                  <c:v>2020*</c:v>
                </c:pt>
              </c:strCache>
            </c:strRef>
          </c:cat>
          <c:val>
            <c:numRef>
              <c:f>'54'!$G$12:$G$16</c:f>
              <c:numCache>
                <c:formatCode>#,##0</c:formatCode>
                <c:ptCount val="5"/>
                <c:pt idx="0">
                  <c:v>381.70725995316155</c:v>
                </c:pt>
                <c:pt idx="1">
                  <c:v>386</c:v>
                </c:pt>
                <c:pt idx="2">
                  <c:v>394.65392003059168</c:v>
                </c:pt>
                <c:pt idx="3">
                  <c:v>357.29194952655001</c:v>
                </c:pt>
                <c:pt idx="4">
                  <c:v>398.09222529466348</c:v>
                </c:pt>
              </c:numCache>
            </c:numRef>
          </c:val>
          <c:extLst>
            <c:ext xmlns:c16="http://schemas.microsoft.com/office/drawing/2014/chart" uri="{C3380CC4-5D6E-409C-BE32-E72D297353CC}">
              <c16:uniqueId val="{00000003-ABBB-469B-B680-339709ACB379}"/>
            </c:ext>
          </c:extLst>
        </c:ser>
        <c:ser>
          <c:idx val="1"/>
          <c:order val="4"/>
          <c:invertIfNegative val="0"/>
          <c:cat>
            <c:strRef>
              <c:f>'54'!$B$12:$B$16</c:f>
              <c:strCache>
                <c:ptCount val="5"/>
                <c:pt idx="0">
                  <c:v>2016</c:v>
                </c:pt>
                <c:pt idx="1">
                  <c:v>2017</c:v>
                </c:pt>
                <c:pt idx="2">
                  <c:v>2018</c:v>
                </c:pt>
                <c:pt idx="3">
                  <c:v>2019</c:v>
                </c:pt>
                <c:pt idx="4">
                  <c:v>2020*</c:v>
                </c:pt>
              </c:strCache>
            </c:strRef>
          </c:cat>
          <c:val>
            <c:numLit>
              <c:formatCode>General</c:formatCode>
              <c:ptCount val="1"/>
              <c:pt idx="0">
                <c:v>524.69693802529628</c:v>
              </c:pt>
            </c:numLit>
          </c:val>
          <c:extLst>
            <c:ext xmlns:c16="http://schemas.microsoft.com/office/drawing/2014/chart" uri="{C3380CC4-5D6E-409C-BE32-E72D297353CC}">
              <c16:uniqueId val="{00000000-8026-4B74-97B9-1B1F929F7EB1}"/>
            </c:ext>
          </c:extLst>
        </c:ser>
        <c:ser>
          <c:idx val="4"/>
          <c:order val="5"/>
          <c:invertIfNegative val="0"/>
          <c:cat>
            <c:strRef>
              <c:f>'54'!$B$12:$B$16</c:f>
              <c:strCache>
                <c:ptCount val="5"/>
                <c:pt idx="0">
                  <c:v>2016</c:v>
                </c:pt>
                <c:pt idx="1">
                  <c:v>2017</c:v>
                </c:pt>
                <c:pt idx="2">
                  <c:v>2018</c:v>
                </c:pt>
                <c:pt idx="3">
                  <c:v>2019</c:v>
                </c:pt>
                <c:pt idx="4">
                  <c:v>2020*</c:v>
                </c:pt>
              </c:strCache>
            </c:strRef>
          </c:cat>
          <c:val>
            <c:numLit>
              <c:formatCode>General</c:formatCode>
              <c:ptCount val="1"/>
              <c:pt idx="0">
                <c:v>461.43071961654761</c:v>
              </c:pt>
            </c:numLit>
          </c:val>
          <c:extLst>
            <c:ext xmlns:c16="http://schemas.microsoft.com/office/drawing/2014/chart" uri="{C3380CC4-5D6E-409C-BE32-E72D297353CC}">
              <c16:uniqueId val="{00000001-8026-4B74-97B9-1B1F929F7EB1}"/>
            </c:ext>
          </c:extLst>
        </c:ser>
        <c:ser>
          <c:idx val="6"/>
          <c:order val="6"/>
          <c:invertIfNegative val="0"/>
          <c:cat>
            <c:strRef>
              <c:f>'54'!$B$12:$B$16</c:f>
              <c:strCache>
                <c:ptCount val="5"/>
                <c:pt idx="0">
                  <c:v>2016</c:v>
                </c:pt>
                <c:pt idx="1">
                  <c:v>2017</c:v>
                </c:pt>
                <c:pt idx="2">
                  <c:v>2018</c:v>
                </c:pt>
                <c:pt idx="3">
                  <c:v>2019</c:v>
                </c:pt>
                <c:pt idx="4">
                  <c:v>2020*</c:v>
                </c:pt>
              </c:strCache>
            </c:strRef>
          </c:cat>
          <c:val>
            <c:numLit>
              <c:formatCode>General</c:formatCode>
              <c:ptCount val="1"/>
              <c:pt idx="0">
                <c:v>571.72970347218654</c:v>
              </c:pt>
            </c:numLit>
          </c:val>
          <c:extLst>
            <c:ext xmlns:c16="http://schemas.microsoft.com/office/drawing/2014/chart" uri="{C3380CC4-5D6E-409C-BE32-E72D297353CC}">
              <c16:uniqueId val="{00000002-8026-4B74-97B9-1B1F929F7EB1}"/>
            </c:ext>
          </c:extLst>
        </c:ser>
        <c:ser>
          <c:idx val="7"/>
          <c:order val="7"/>
          <c:invertIfNegative val="0"/>
          <c:cat>
            <c:strRef>
              <c:f>'54'!$B$12:$B$16</c:f>
              <c:strCache>
                <c:ptCount val="5"/>
                <c:pt idx="0">
                  <c:v>2016</c:v>
                </c:pt>
                <c:pt idx="1">
                  <c:v>2017</c:v>
                </c:pt>
                <c:pt idx="2">
                  <c:v>2018</c:v>
                </c:pt>
                <c:pt idx="3">
                  <c:v>2019</c:v>
                </c:pt>
                <c:pt idx="4">
                  <c:v>2020*</c:v>
                </c:pt>
              </c:strCache>
            </c:strRef>
          </c:cat>
          <c:val>
            <c:numLit>
              <c:formatCode>General</c:formatCode>
              <c:ptCount val="1"/>
              <c:pt idx="0">
                <c:v>487.76342375700199</c:v>
              </c:pt>
            </c:numLit>
          </c:val>
          <c:extLst>
            <c:ext xmlns:c16="http://schemas.microsoft.com/office/drawing/2014/chart" uri="{C3380CC4-5D6E-409C-BE32-E72D297353CC}">
              <c16:uniqueId val="{00000003-8026-4B74-97B9-1B1F929F7EB1}"/>
            </c:ext>
          </c:extLst>
        </c:ser>
        <c:ser>
          <c:idx val="8"/>
          <c:order val="8"/>
          <c:invertIfNegative val="0"/>
          <c:cat>
            <c:strRef>
              <c:f>'54'!$B$12:$B$16</c:f>
              <c:strCache>
                <c:ptCount val="5"/>
                <c:pt idx="0">
                  <c:v>2016</c:v>
                </c:pt>
                <c:pt idx="1">
                  <c:v>2017</c:v>
                </c:pt>
                <c:pt idx="2">
                  <c:v>2018</c:v>
                </c:pt>
                <c:pt idx="3">
                  <c:v>2019</c:v>
                </c:pt>
                <c:pt idx="4">
                  <c:v>2020*</c:v>
                </c:pt>
              </c:strCache>
            </c:strRef>
          </c:cat>
          <c:val>
            <c:numLit>
              <c:formatCode>General</c:formatCode>
              <c:ptCount val="1"/>
              <c:pt idx="0">
                <c:v>353.59601986754967</c:v>
              </c:pt>
            </c:numLit>
          </c:val>
          <c:extLst>
            <c:ext xmlns:c16="http://schemas.microsoft.com/office/drawing/2014/chart" uri="{C3380CC4-5D6E-409C-BE32-E72D297353CC}">
              <c16:uniqueId val="{00000004-8026-4B74-97B9-1B1F929F7EB1}"/>
            </c:ext>
          </c:extLst>
        </c:ser>
        <c:dLbls>
          <c:showLegendKey val="0"/>
          <c:showVal val="0"/>
          <c:showCatName val="0"/>
          <c:showSerName val="0"/>
          <c:showPercent val="0"/>
          <c:showBubbleSize val="0"/>
        </c:dLbls>
        <c:gapWidth val="150"/>
        <c:axId val="948683776"/>
        <c:axId val="947189952"/>
      </c:barChart>
      <c:catAx>
        <c:axId val="948683776"/>
        <c:scaling>
          <c:orientation val="minMax"/>
        </c:scaling>
        <c:delete val="0"/>
        <c:axPos val="b"/>
        <c:numFmt formatCode="General" sourceLinked="1"/>
        <c:majorTickMark val="out"/>
        <c:minorTickMark val="none"/>
        <c:tickLblPos val="low"/>
        <c:spPr>
          <a:ln w="3175">
            <a:solidFill>
              <a:srgbClr val="000000"/>
            </a:solidFill>
            <a:prstDash val="solid"/>
          </a:ln>
        </c:spPr>
        <c:txPr>
          <a:bodyPr rot="-1560000" vert="horz"/>
          <a:lstStyle/>
          <a:p>
            <a:pPr>
              <a:defRPr sz="900" b="0" i="0" u="none" strike="noStrike" baseline="0">
                <a:solidFill>
                  <a:srgbClr val="000000"/>
                </a:solidFill>
                <a:latin typeface="Arial"/>
                <a:ea typeface="Arial"/>
                <a:cs typeface="Arial"/>
              </a:defRPr>
            </a:pPr>
            <a:endParaRPr lang="es-CL"/>
          </a:p>
        </c:txPr>
        <c:crossAx val="947189952"/>
        <c:crosses val="autoZero"/>
        <c:auto val="1"/>
        <c:lblAlgn val="ctr"/>
        <c:lblOffset val="100"/>
        <c:noMultiLvlLbl val="0"/>
      </c:catAx>
      <c:valAx>
        <c:axId val="947189952"/>
        <c:scaling>
          <c:orientation val="minMax"/>
          <c:min val="300"/>
        </c:scaling>
        <c:delete val="0"/>
        <c:axPos val="l"/>
        <c:majorGridlines>
          <c:spPr>
            <a:ln w="3175">
              <a:solidFill>
                <a:srgbClr val="000000"/>
              </a:solidFill>
              <a:prstDash val="solid"/>
            </a:ln>
          </c:spPr>
        </c:majorGridlines>
        <c:title>
          <c:tx>
            <c:rich>
              <a:bodyPr/>
              <a:lstStyle/>
              <a:p>
                <a:pPr>
                  <a:defRPr sz="900" b="0" i="0" u="none" strike="noStrike" baseline="0">
                    <a:solidFill>
                      <a:srgbClr val="000000"/>
                    </a:solidFill>
                    <a:latin typeface="Arial"/>
                    <a:ea typeface="Arial"/>
                    <a:cs typeface="Arial"/>
                  </a:defRPr>
                </a:pPr>
                <a:r>
                  <a:rPr lang="es-CL"/>
                  <a:t> USD / tonelada CIF</a:t>
                </a:r>
              </a:p>
            </c:rich>
          </c:tx>
          <c:layout>
            <c:manualLayout>
              <c:xMode val="edge"/>
              <c:yMode val="edge"/>
              <c:x val="1.6234340002105545E-2"/>
              <c:y val="0.28314046626524625"/>
            </c:manualLayout>
          </c:layout>
          <c:overlay val="0"/>
          <c:spPr>
            <a:noFill/>
            <a:ln w="25400">
              <a:noFill/>
            </a:ln>
          </c:spPr>
        </c:title>
        <c:numFmt formatCode="#,##0" sourceLinked="1"/>
        <c:majorTickMark val="out"/>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CL"/>
          </a:p>
        </c:txPr>
        <c:crossAx val="948683776"/>
        <c:crosses val="autoZero"/>
        <c:crossBetween val="between"/>
      </c:valAx>
      <c:spPr>
        <a:solidFill>
          <a:srgbClr val="FFFFFF"/>
        </a:solidFill>
        <a:ln w="12700">
          <a:solidFill>
            <a:srgbClr val="808080"/>
          </a:solidFill>
          <a:prstDash val="solid"/>
        </a:ln>
      </c:spPr>
    </c:plotArea>
    <c:legend>
      <c:legendPos val="r"/>
      <c:legendEntry>
        <c:idx val="4"/>
        <c:delete val="1"/>
      </c:legendEntry>
      <c:legendEntry>
        <c:idx val="5"/>
        <c:delete val="1"/>
      </c:legendEntry>
      <c:legendEntry>
        <c:idx val="6"/>
        <c:delete val="1"/>
      </c:legendEntry>
      <c:legendEntry>
        <c:idx val="7"/>
        <c:delete val="1"/>
      </c:legendEntry>
      <c:legendEntry>
        <c:idx val="8"/>
        <c:delete val="1"/>
      </c:legendEntry>
      <c:layout>
        <c:manualLayout>
          <c:xMode val="edge"/>
          <c:yMode val="edge"/>
          <c:x val="1.673025321595566E-2"/>
          <c:y val="0.72169953803759179"/>
          <c:w val="0.81897131279642676"/>
          <c:h val="0.19470108462929658"/>
        </c:manualLayout>
      </c:layout>
      <c:overlay val="0"/>
      <c:txPr>
        <a:bodyPr/>
        <a:lstStyle/>
        <a:p>
          <a:pPr>
            <a:defRPr sz="900" b="0" i="0" u="none" strike="noStrike" baseline="0">
              <a:solidFill>
                <a:srgbClr val="000000"/>
              </a:solidFill>
              <a:latin typeface="Arial"/>
              <a:ea typeface="Arial"/>
              <a:cs typeface="Arial"/>
            </a:defRPr>
          </a:pPr>
          <a:endParaRPr lang="es-CL"/>
        </a:p>
      </c:txPr>
    </c:legend>
    <c:plotVisOnly val="0"/>
    <c:dispBlanksAs val="gap"/>
    <c:showDLblsOverMax val="0"/>
  </c:chart>
  <c:spPr>
    <a:solidFill>
      <a:srgbClr val="FFFFFF"/>
    </a:solidFill>
  </c:spPr>
  <c:txPr>
    <a:bodyPr/>
    <a:lstStyle/>
    <a:p>
      <a:pPr>
        <a:defRPr sz="1400" b="0" i="0" u="none" strike="noStrike" baseline="0">
          <a:solidFill>
            <a:srgbClr val="000000"/>
          </a:solidFill>
          <a:latin typeface="Arial MT"/>
          <a:ea typeface="Arial MT"/>
          <a:cs typeface="Arial MT"/>
        </a:defRPr>
      </a:pPr>
      <a:endParaRPr lang="es-CL"/>
    </a:p>
  </c:txPr>
  <c:printSettings>
    <c:headerFooter alignWithMargins="0"/>
    <c:pageMargins b="1" l="0.75000000000000666" r="0.75000000000000666" t="1" header="0.51180555555555562" footer="0.51180555555555562"/>
    <c:pageSetup firstPageNumber="0" orientation="portrait"/>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MT"/>
                <a:ea typeface="Arial MT"/>
                <a:cs typeface="Arial MT"/>
              </a:defRPr>
            </a:pPr>
            <a:r>
              <a:rPr lang="es-CL" sz="100" b="0" i="0" u="none" strike="noStrike" baseline="0">
                <a:solidFill>
                  <a:srgbClr val="000000"/>
                </a:solidFill>
                <a:latin typeface="Arial"/>
                <a:cs typeface="Arial"/>
              </a:rPr>
              <a:t>GRÁFICO N</a:t>
            </a:r>
            <a:r>
              <a:rPr lang="es-CL" sz="100" b="0" i="0" u="none" strike="noStrike" baseline="0">
                <a:solidFill>
                  <a:srgbClr val="000000"/>
                </a:solidFill>
                <a:latin typeface="Arial MT"/>
                <a:cs typeface="Arial"/>
              </a:rPr>
              <a:t>°</a:t>
            </a:r>
            <a:r>
              <a:rPr lang="es-CL" sz="100" b="0" i="0" u="none" strike="noStrike" baseline="0">
                <a:solidFill>
                  <a:srgbClr val="000000"/>
                </a:solidFill>
                <a:latin typeface="Arial"/>
                <a:cs typeface="Arial"/>
              </a:rPr>
              <a:t> 2: Evolución mensual del precio real de la leche a productor</a:t>
            </a:r>
          </a:p>
          <a:p>
            <a:pPr>
              <a:defRPr sz="1400" b="0" i="0" u="none" strike="noStrike" baseline="0">
                <a:solidFill>
                  <a:srgbClr val="000000"/>
                </a:solidFill>
                <a:latin typeface="Arial MT"/>
                <a:ea typeface="Arial MT"/>
                <a:cs typeface="Arial MT"/>
              </a:defRPr>
            </a:pPr>
            <a:r>
              <a:rPr lang="es-CL" sz="100" b="0" i="0" u="none" strike="noStrike" baseline="0">
                <a:solidFill>
                  <a:srgbClr val="000000"/>
                </a:solidFill>
                <a:latin typeface="Arial"/>
                <a:cs typeface="Arial"/>
              </a:rPr>
              <a:t> Años: 2000 - 2005</a:t>
            </a:r>
          </a:p>
        </c:rich>
      </c:tx>
      <c:overlay val="0"/>
      <c:spPr>
        <a:noFill/>
        <a:ln w="25400">
          <a:noFill/>
        </a:ln>
      </c:spPr>
    </c:title>
    <c:autoTitleDeleted val="0"/>
    <c:plotArea>
      <c:layout/>
      <c:barChart>
        <c:barDir val="col"/>
        <c:grouping val="clustered"/>
        <c:varyColors val="0"/>
        <c:dLbls>
          <c:showLegendKey val="0"/>
          <c:showVal val="0"/>
          <c:showCatName val="0"/>
          <c:showSerName val="0"/>
          <c:showPercent val="0"/>
          <c:showBubbleSize val="0"/>
        </c:dLbls>
        <c:gapWidth val="150"/>
        <c:axId val="953781248"/>
        <c:axId val="948503104"/>
      </c:barChart>
      <c:catAx>
        <c:axId val="953781248"/>
        <c:scaling>
          <c:orientation val="minMax"/>
        </c:scaling>
        <c:delete val="0"/>
        <c:axPos val="b"/>
        <c:majorTickMark val="cross"/>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s-CL"/>
          </a:p>
        </c:txPr>
        <c:crossAx val="948503104"/>
        <c:crosses val="autoZero"/>
        <c:auto val="1"/>
        <c:lblAlgn val="ctr"/>
        <c:lblOffset val="100"/>
        <c:tickMarkSkip val="1"/>
        <c:noMultiLvlLbl val="0"/>
      </c:catAx>
      <c:valAx>
        <c:axId val="948503104"/>
        <c:scaling>
          <c:orientation val="minMax"/>
        </c:scaling>
        <c:delete val="0"/>
        <c:axPos val="l"/>
        <c:majorTickMark val="cross"/>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s-CL"/>
          </a:p>
        </c:txPr>
        <c:crossAx val="953781248"/>
        <c:crosses val="autoZero"/>
        <c:crossBetween val="between"/>
      </c:valAx>
      <c:spPr>
        <a:solidFill>
          <a:srgbClr val="FFFFFF"/>
        </a:solidFill>
        <a:ln w="12700">
          <a:solidFill>
            <a:srgbClr val="808080"/>
          </a:solidFill>
          <a:prstDash val="solid"/>
        </a:ln>
      </c:spPr>
    </c:plotArea>
    <c:plotVisOnly val="0"/>
    <c:dispBlanksAs val="gap"/>
    <c:showDLblsOverMax val="0"/>
  </c:chart>
  <c:spPr>
    <a:solidFill>
      <a:srgbClr val="FFFFFF"/>
    </a:solidFill>
    <a:ln w="9525">
      <a:noFill/>
    </a:ln>
  </c:spPr>
  <c:txPr>
    <a:bodyPr/>
    <a:lstStyle/>
    <a:p>
      <a:pPr>
        <a:defRPr sz="1400" b="0" i="0" u="none" strike="noStrike" baseline="0">
          <a:solidFill>
            <a:srgbClr val="000000"/>
          </a:solidFill>
          <a:latin typeface="Arial MT"/>
          <a:ea typeface="Arial MT"/>
          <a:cs typeface="Arial MT"/>
        </a:defRPr>
      </a:pPr>
      <a:endParaRPr lang="es-CL"/>
    </a:p>
  </c:txPr>
  <c:printSettings>
    <c:headerFooter alignWithMargins="0"/>
    <c:pageMargins b="1" l="0.75000000000000644" r="0.75000000000000644" t="1" header="0.51180555555555562" footer="0.51180555555555562"/>
    <c:pageSetup firstPageNumber="0"/>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MT"/>
                <a:ea typeface="Arial MT"/>
                <a:cs typeface="Arial MT"/>
              </a:defRPr>
            </a:pPr>
            <a:r>
              <a:rPr lang="es-CL" sz="100" b="0" i="0" u="none" strike="noStrike" baseline="0">
                <a:solidFill>
                  <a:srgbClr val="000000"/>
                </a:solidFill>
                <a:latin typeface="Arial"/>
                <a:cs typeface="Arial"/>
              </a:rPr>
              <a:t>GRÁFICO N</a:t>
            </a:r>
            <a:r>
              <a:rPr lang="es-CL" sz="100" b="0" i="0" u="none" strike="noStrike" baseline="0">
                <a:solidFill>
                  <a:srgbClr val="000000"/>
                </a:solidFill>
                <a:latin typeface="Arial MT"/>
                <a:cs typeface="Arial"/>
              </a:rPr>
              <a:t>°</a:t>
            </a:r>
            <a:r>
              <a:rPr lang="es-CL" sz="100" b="0" i="0" u="none" strike="noStrike" baseline="0">
                <a:solidFill>
                  <a:srgbClr val="000000"/>
                </a:solidFill>
                <a:latin typeface="Arial"/>
                <a:cs typeface="Arial"/>
              </a:rPr>
              <a:t> 3 : Evolución del precio real a productor </a:t>
            </a:r>
          </a:p>
          <a:p>
            <a:pPr>
              <a:defRPr sz="1400" b="0" i="0" u="none" strike="noStrike" baseline="0">
                <a:solidFill>
                  <a:srgbClr val="000000"/>
                </a:solidFill>
                <a:latin typeface="Arial MT"/>
                <a:ea typeface="Arial MT"/>
                <a:cs typeface="Arial MT"/>
              </a:defRPr>
            </a:pPr>
            <a:r>
              <a:rPr lang="es-CL" sz="100" b="0" i="0" u="none" strike="noStrike" baseline="0">
                <a:solidFill>
                  <a:srgbClr val="000000"/>
                </a:solidFill>
                <a:latin typeface="Arial"/>
                <a:cs typeface="Arial"/>
              </a:rPr>
              <a:t>Promedios anuales ponderados 1979 - 2005</a:t>
            </a:r>
          </a:p>
        </c:rich>
      </c:tx>
      <c:overlay val="0"/>
      <c:spPr>
        <a:noFill/>
        <a:ln w="25400">
          <a:noFill/>
        </a:ln>
      </c:spPr>
    </c:title>
    <c:autoTitleDeleted val="0"/>
    <c:plotArea>
      <c:layout/>
      <c:barChart>
        <c:barDir val="col"/>
        <c:grouping val="clustered"/>
        <c:varyColors val="0"/>
        <c:dLbls>
          <c:showLegendKey val="0"/>
          <c:showVal val="0"/>
          <c:showCatName val="0"/>
          <c:showSerName val="0"/>
          <c:showPercent val="0"/>
          <c:showBubbleSize val="0"/>
        </c:dLbls>
        <c:gapWidth val="150"/>
        <c:axId val="955392512"/>
        <c:axId val="948504832"/>
      </c:barChart>
      <c:catAx>
        <c:axId val="955392512"/>
        <c:scaling>
          <c:orientation val="minMax"/>
        </c:scaling>
        <c:delete val="0"/>
        <c:axPos val="b"/>
        <c:majorTickMark val="cross"/>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s-CL"/>
          </a:p>
        </c:txPr>
        <c:crossAx val="948504832"/>
        <c:crosses val="autoZero"/>
        <c:auto val="1"/>
        <c:lblAlgn val="ctr"/>
        <c:lblOffset val="100"/>
        <c:tickMarkSkip val="1"/>
        <c:noMultiLvlLbl val="0"/>
      </c:catAx>
      <c:valAx>
        <c:axId val="948504832"/>
        <c:scaling>
          <c:orientation val="minMax"/>
        </c:scaling>
        <c:delete val="0"/>
        <c:axPos val="l"/>
        <c:majorTickMark val="cross"/>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s-CL"/>
          </a:p>
        </c:txPr>
        <c:crossAx val="955392512"/>
        <c:crosses val="autoZero"/>
        <c:crossBetween val="between"/>
      </c:valAx>
      <c:spPr>
        <a:solidFill>
          <a:srgbClr val="FFFFFF"/>
        </a:solidFill>
        <a:ln w="12700">
          <a:solidFill>
            <a:srgbClr val="808080"/>
          </a:solidFill>
          <a:prstDash val="solid"/>
        </a:ln>
      </c:spPr>
    </c:plotArea>
    <c:plotVisOnly val="0"/>
    <c:dispBlanksAs val="gap"/>
    <c:showDLblsOverMax val="0"/>
  </c:chart>
  <c:spPr>
    <a:solidFill>
      <a:srgbClr val="FFFFFF"/>
    </a:solidFill>
    <a:ln w="9525">
      <a:noFill/>
    </a:ln>
  </c:spPr>
  <c:txPr>
    <a:bodyPr/>
    <a:lstStyle/>
    <a:p>
      <a:pPr>
        <a:defRPr sz="1400" b="0" i="0" u="none" strike="noStrike" baseline="0">
          <a:solidFill>
            <a:srgbClr val="000000"/>
          </a:solidFill>
          <a:latin typeface="Arial MT"/>
          <a:ea typeface="Arial MT"/>
          <a:cs typeface="Arial MT"/>
        </a:defRPr>
      </a:pPr>
      <a:endParaRPr lang="es-CL"/>
    </a:p>
  </c:txPr>
  <c:printSettings>
    <c:headerFooter alignWithMargins="0"/>
    <c:pageMargins b="1" l="0.75000000000000644" r="0.75000000000000644" t="1" header="0.51180555555555562" footer="0.51180555555555562"/>
    <c:pageSetup firstPageNumber="0"/>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Gráfico N</a:t>
            </a:r>
            <a:r>
              <a:rPr lang="es-CL" sz="900" b="1" i="0" u="none" strike="noStrike" baseline="0">
                <a:solidFill>
                  <a:srgbClr val="000000"/>
                </a:solidFill>
                <a:latin typeface="Arial MT"/>
                <a:cs typeface="Arial"/>
              </a:rPr>
              <a:t>°</a:t>
            </a:r>
            <a:r>
              <a:rPr lang="es-CL" sz="900" b="1" i="0" u="none" strike="noStrike" baseline="0">
                <a:solidFill>
                  <a:srgbClr val="000000"/>
                </a:solidFill>
                <a:latin typeface="Arial"/>
                <a:cs typeface="Arial"/>
              </a:rPr>
              <a:t> 9. Evolución mensual del precio interno del arroz  </a:t>
            </a:r>
          </a:p>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 nominales/tonelada de arroz </a:t>
            </a:r>
            <a:r>
              <a:rPr lang="es-CL" sz="900" b="1" i="1" u="none" strike="noStrike" baseline="0">
                <a:solidFill>
                  <a:srgbClr val="000000"/>
                </a:solidFill>
                <a:latin typeface="Arial"/>
                <a:cs typeface="Arial"/>
              </a:rPr>
              <a:t>paddy</a:t>
            </a:r>
            <a:r>
              <a:rPr lang="es-CL" sz="900" b="1" i="0" u="none" strike="noStrike" baseline="0">
                <a:solidFill>
                  <a:srgbClr val="000000"/>
                </a:solidFill>
                <a:latin typeface="Arial"/>
                <a:cs typeface="Arial"/>
              </a:rPr>
              <a:t>)</a:t>
            </a:r>
          </a:p>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2017 - 2020</a:t>
            </a:r>
          </a:p>
        </c:rich>
      </c:tx>
      <c:layout>
        <c:manualLayout>
          <c:xMode val="edge"/>
          <c:yMode val="edge"/>
          <c:x val="0.19591606604729964"/>
          <c:y val="2.0618545397230046E-2"/>
        </c:manualLayout>
      </c:layout>
      <c:overlay val="0"/>
      <c:spPr>
        <a:noFill/>
        <a:ln w="25400">
          <a:noFill/>
        </a:ln>
      </c:spPr>
    </c:title>
    <c:autoTitleDeleted val="0"/>
    <c:plotArea>
      <c:layout>
        <c:manualLayout>
          <c:layoutTarget val="inner"/>
          <c:xMode val="edge"/>
          <c:yMode val="edge"/>
          <c:x val="0.1420356686183458"/>
          <c:y val="0.17111736945290598"/>
          <c:w val="0.79028995698947646"/>
          <c:h val="0.53197892542843916"/>
        </c:manualLayout>
      </c:layout>
      <c:lineChart>
        <c:grouping val="standard"/>
        <c:varyColors val="0"/>
        <c:ser>
          <c:idx val="5"/>
          <c:order val="0"/>
          <c:tx>
            <c:strRef>
              <c:f>'55'!$E$6</c:f>
              <c:strCache>
                <c:ptCount val="1"/>
                <c:pt idx="0">
                  <c:v>2017</c:v>
                </c:pt>
              </c:strCache>
            </c:strRef>
          </c:tx>
          <c:spPr>
            <a:ln>
              <a:solidFill>
                <a:srgbClr val="FF0000"/>
              </a:solidFill>
            </a:ln>
          </c:spPr>
          <c:marker>
            <c:spPr>
              <a:solidFill>
                <a:srgbClr val="FFFF00"/>
              </a:solidFill>
            </c:spPr>
          </c:marker>
          <c:cat>
            <c:strRef>
              <c:f>'55'!$B$7:$B$16</c:f>
              <c:strCache>
                <c:ptCount val="10"/>
                <c:pt idx="0">
                  <c:v>Enero</c:v>
                </c:pt>
                <c:pt idx="1">
                  <c:v>Febrero</c:v>
                </c:pt>
                <c:pt idx="2">
                  <c:v>Marzo</c:v>
                </c:pt>
                <c:pt idx="3">
                  <c:v>Abril</c:v>
                </c:pt>
                <c:pt idx="4">
                  <c:v>Mayo</c:v>
                </c:pt>
                <c:pt idx="5">
                  <c:v>Junio</c:v>
                </c:pt>
                <c:pt idx="6">
                  <c:v>Julio</c:v>
                </c:pt>
                <c:pt idx="7">
                  <c:v>Agosto</c:v>
                </c:pt>
                <c:pt idx="8">
                  <c:v>Septiembre</c:v>
                </c:pt>
                <c:pt idx="9">
                  <c:v>Octubre</c:v>
                </c:pt>
              </c:strCache>
            </c:strRef>
          </c:cat>
          <c:val>
            <c:numRef>
              <c:f>'55'!$E$7:$E$16</c:f>
              <c:numCache>
                <c:formatCode>#,##0</c:formatCode>
                <c:ptCount val="10"/>
                <c:pt idx="0">
                  <c:v>190868.42105263201</c:v>
                </c:pt>
                <c:pt idx="3">
                  <c:v>204799.444444444</c:v>
                </c:pt>
                <c:pt idx="4">
                  <c:v>203591.11111111101</c:v>
                </c:pt>
                <c:pt idx="5">
                  <c:v>191201.61290322599</c:v>
                </c:pt>
                <c:pt idx="6">
                  <c:v>194322.58064516101</c:v>
                </c:pt>
                <c:pt idx="7">
                  <c:v>190612.90322580643</c:v>
                </c:pt>
                <c:pt idx="8">
                  <c:v>189000</c:v>
                </c:pt>
              </c:numCache>
            </c:numRef>
          </c:val>
          <c:smooth val="0"/>
          <c:extLst>
            <c:ext xmlns:c16="http://schemas.microsoft.com/office/drawing/2014/chart" uri="{C3380CC4-5D6E-409C-BE32-E72D297353CC}">
              <c16:uniqueId val="{00000001-E7D9-4A0B-8D41-9B4083B305DE}"/>
            </c:ext>
          </c:extLst>
        </c:ser>
        <c:ser>
          <c:idx val="0"/>
          <c:order val="1"/>
          <c:tx>
            <c:strRef>
              <c:f>'55'!$F$6</c:f>
              <c:strCache>
                <c:ptCount val="1"/>
                <c:pt idx="0">
                  <c:v>2018</c:v>
                </c:pt>
              </c:strCache>
            </c:strRef>
          </c:tx>
          <c:cat>
            <c:strRef>
              <c:f>'55'!$B$7:$B$16</c:f>
              <c:strCache>
                <c:ptCount val="10"/>
                <c:pt idx="0">
                  <c:v>Enero</c:v>
                </c:pt>
                <c:pt idx="1">
                  <c:v>Febrero</c:v>
                </c:pt>
                <c:pt idx="2">
                  <c:v>Marzo</c:v>
                </c:pt>
                <c:pt idx="3">
                  <c:v>Abril</c:v>
                </c:pt>
                <c:pt idx="4">
                  <c:v>Mayo</c:v>
                </c:pt>
                <c:pt idx="5">
                  <c:v>Junio</c:v>
                </c:pt>
                <c:pt idx="6">
                  <c:v>Julio</c:v>
                </c:pt>
                <c:pt idx="7">
                  <c:v>Agosto</c:v>
                </c:pt>
                <c:pt idx="8">
                  <c:v>Septiembre</c:v>
                </c:pt>
                <c:pt idx="9">
                  <c:v>Octubre</c:v>
                </c:pt>
              </c:strCache>
            </c:strRef>
          </c:cat>
          <c:val>
            <c:numRef>
              <c:f>'55'!$F$7:$F$15</c:f>
              <c:numCache>
                <c:formatCode>#,##0</c:formatCode>
                <c:ptCount val="9"/>
                <c:pt idx="2">
                  <c:v>170000</c:v>
                </c:pt>
                <c:pt idx="3">
                  <c:v>167700</c:v>
                </c:pt>
                <c:pt idx="4">
                  <c:v>173854.83870967742</c:v>
                </c:pt>
                <c:pt idx="5">
                  <c:v>171466.66666666669</c:v>
                </c:pt>
                <c:pt idx="6">
                  <c:v>175793</c:v>
                </c:pt>
                <c:pt idx="7">
                  <c:v>178167</c:v>
                </c:pt>
                <c:pt idx="8">
                  <c:v>177000</c:v>
                </c:pt>
              </c:numCache>
            </c:numRef>
          </c:val>
          <c:smooth val="0"/>
          <c:extLst>
            <c:ext xmlns:c16="http://schemas.microsoft.com/office/drawing/2014/chart" uri="{C3380CC4-5D6E-409C-BE32-E72D297353CC}">
              <c16:uniqueId val="{00000002-E7D9-4A0B-8D41-9B4083B305DE}"/>
            </c:ext>
          </c:extLst>
        </c:ser>
        <c:ser>
          <c:idx val="1"/>
          <c:order val="2"/>
          <c:tx>
            <c:strRef>
              <c:f>'55'!$G$6</c:f>
              <c:strCache>
                <c:ptCount val="1"/>
                <c:pt idx="0">
                  <c:v>2019</c:v>
                </c:pt>
              </c:strCache>
            </c:strRef>
          </c:tx>
          <c:cat>
            <c:strRef>
              <c:f>'55'!$B$7:$B$16</c:f>
              <c:strCache>
                <c:ptCount val="10"/>
                <c:pt idx="0">
                  <c:v>Enero</c:v>
                </c:pt>
                <c:pt idx="1">
                  <c:v>Febrero</c:v>
                </c:pt>
                <c:pt idx="2">
                  <c:v>Marzo</c:v>
                </c:pt>
                <c:pt idx="3">
                  <c:v>Abril</c:v>
                </c:pt>
                <c:pt idx="4">
                  <c:v>Mayo</c:v>
                </c:pt>
                <c:pt idx="5">
                  <c:v>Junio</c:v>
                </c:pt>
                <c:pt idx="6">
                  <c:v>Julio</c:v>
                </c:pt>
                <c:pt idx="7">
                  <c:v>Agosto</c:v>
                </c:pt>
                <c:pt idx="8">
                  <c:v>Septiembre</c:v>
                </c:pt>
                <c:pt idx="9">
                  <c:v>Octubre</c:v>
                </c:pt>
              </c:strCache>
            </c:strRef>
          </c:cat>
          <c:val>
            <c:numRef>
              <c:f>'55'!$G$7:$G$15</c:f>
              <c:numCache>
                <c:formatCode>#,##0</c:formatCode>
                <c:ptCount val="9"/>
                <c:pt idx="2">
                  <c:v>170500</c:v>
                </c:pt>
                <c:pt idx="3">
                  <c:v>173000</c:v>
                </c:pt>
                <c:pt idx="4">
                  <c:v>176666.66666666669</c:v>
                </c:pt>
                <c:pt idx="5">
                  <c:v>179000</c:v>
                </c:pt>
                <c:pt idx="6">
                  <c:v>173548.38709677421</c:v>
                </c:pt>
                <c:pt idx="7">
                  <c:v>177742</c:v>
                </c:pt>
                <c:pt idx="8">
                  <c:v>185400</c:v>
                </c:pt>
              </c:numCache>
            </c:numRef>
          </c:val>
          <c:smooth val="0"/>
          <c:extLst>
            <c:ext xmlns:c16="http://schemas.microsoft.com/office/drawing/2014/chart" uri="{C3380CC4-5D6E-409C-BE32-E72D297353CC}">
              <c16:uniqueId val="{00000003-E7D9-4A0B-8D41-9B4083B305DE}"/>
            </c:ext>
          </c:extLst>
        </c:ser>
        <c:ser>
          <c:idx val="2"/>
          <c:order val="3"/>
          <c:tx>
            <c:strRef>
              <c:f>'55'!$H$6</c:f>
              <c:strCache>
                <c:ptCount val="1"/>
                <c:pt idx="0">
                  <c:v>2020</c:v>
                </c:pt>
              </c:strCache>
            </c:strRef>
          </c:tx>
          <c:val>
            <c:numRef>
              <c:f>'55'!$H$7:$H$16</c:f>
              <c:numCache>
                <c:formatCode>General</c:formatCode>
                <c:ptCount val="10"/>
                <c:pt idx="2" formatCode="#,##0">
                  <c:v>229324.07407407404</c:v>
                </c:pt>
                <c:pt idx="3" formatCode="#,##0">
                  <c:v>237888.88888888888</c:v>
                </c:pt>
                <c:pt idx="4" formatCode="#,##0">
                  <c:v>236881.7204301075</c:v>
                </c:pt>
                <c:pt idx="5" formatCode="#,##0">
                  <c:v>228216.66666666669</c:v>
                </c:pt>
                <c:pt idx="6" formatCode="#,##0">
                  <c:v>235423.07692307691</c:v>
                </c:pt>
                <c:pt idx="7" formatCode="#,##0">
                  <c:v>229000</c:v>
                </c:pt>
              </c:numCache>
            </c:numRef>
          </c:val>
          <c:smooth val="0"/>
          <c:extLst>
            <c:ext xmlns:c16="http://schemas.microsoft.com/office/drawing/2014/chart" uri="{C3380CC4-5D6E-409C-BE32-E72D297353CC}">
              <c16:uniqueId val="{00000000-D835-4D7D-8CFC-B47108B45EB2}"/>
            </c:ext>
          </c:extLst>
        </c:ser>
        <c:dLbls>
          <c:showLegendKey val="0"/>
          <c:showVal val="0"/>
          <c:showCatName val="0"/>
          <c:showSerName val="0"/>
          <c:showPercent val="0"/>
          <c:showBubbleSize val="0"/>
        </c:dLbls>
        <c:marker val="1"/>
        <c:smooth val="0"/>
        <c:axId val="955393536"/>
        <c:axId val="948506560"/>
      </c:lineChart>
      <c:catAx>
        <c:axId val="955393536"/>
        <c:scaling>
          <c:orientation val="minMax"/>
        </c:scaling>
        <c:delete val="0"/>
        <c:axPos val="b"/>
        <c:numFmt formatCode="General" sourceLinked="1"/>
        <c:majorTickMark val="out"/>
        <c:minorTickMark val="none"/>
        <c:tickLblPos val="low"/>
        <c:spPr>
          <a:ln w="3175">
            <a:solidFill>
              <a:srgbClr val="000000"/>
            </a:solidFill>
            <a:prstDash val="solid"/>
          </a:ln>
        </c:spPr>
        <c:txPr>
          <a:bodyPr rot="-1740000" vert="horz"/>
          <a:lstStyle/>
          <a:p>
            <a:pPr>
              <a:defRPr sz="900" b="0" i="0" u="none" strike="noStrike" baseline="0">
                <a:solidFill>
                  <a:srgbClr val="000000"/>
                </a:solidFill>
                <a:latin typeface="Arial"/>
                <a:ea typeface="Arial"/>
                <a:cs typeface="Arial"/>
              </a:defRPr>
            </a:pPr>
            <a:endParaRPr lang="es-CL"/>
          </a:p>
        </c:txPr>
        <c:crossAx val="948506560"/>
        <c:crosses val="autoZero"/>
        <c:auto val="1"/>
        <c:lblAlgn val="ctr"/>
        <c:lblOffset val="100"/>
        <c:tickLblSkip val="1"/>
        <c:tickMarkSkip val="1"/>
        <c:noMultiLvlLbl val="0"/>
      </c:catAx>
      <c:valAx>
        <c:axId val="948506560"/>
        <c:scaling>
          <c:orientation val="minMax"/>
          <c:max val="250000"/>
          <c:min val="145000"/>
        </c:scaling>
        <c:delete val="0"/>
        <c:axPos val="l"/>
        <c:majorGridlines>
          <c:spPr>
            <a:ln w="3175">
              <a:solidFill>
                <a:srgbClr val="000000"/>
              </a:solidFill>
              <a:prstDash val="solid"/>
            </a:ln>
          </c:spPr>
        </c:majorGridlines>
        <c:title>
          <c:tx>
            <c:rich>
              <a:bodyPr/>
              <a:lstStyle/>
              <a:p>
                <a:pPr>
                  <a:defRPr sz="900" b="0" i="0" u="none" strike="noStrike" baseline="0">
                    <a:solidFill>
                      <a:srgbClr val="000000"/>
                    </a:solidFill>
                    <a:latin typeface="Arial"/>
                    <a:ea typeface="Arial"/>
                    <a:cs typeface="Arial"/>
                  </a:defRPr>
                </a:pPr>
                <a:r>
                  <a:rPr lang="es-CL"/>
                  <a:t>$/tonelada</a:t>
                </a:r>
              </a:p>
            </c:rich>
          </c:tx>
          <c:layout>
            <c:manualLayout>
              <c:xMode val="edge"/>
              <c:yMode val="edge"/>
              <c:x val="9.6939734385053725E-3"/>
              <c:y val="0.35279894190771843"/>
            </c:manualLayout>
          </c:layout>
          <c:overlay val="0"/>
          <c:spPr>
            <a:noFill/>
            <a:ln w="25400">
              <a:noFill/>
            </a:ln>
          </c:spPr>
        </c:title>
        <c:numFmt formatCode="#,##0" sourceLinked="0"/>
        <c:majorTickMark val="out"/>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CL"/>
          </a:p>
        </c:txPr>
        <c:crossAx val="955393536"/>
        <c:crosses val="autoZero"/>
        <c:crossBetween val="between"/>
      </c:valAx>
      <c:spPr>
        <a:solidFill>
          <a:srgbClr val="FFFFFF"/>
        </a:solidFill>
        <a:ln w="12700">
          <a:solidFill>
            <a:srgbClr val="808080"/>
          </a:solidFill>
          <a:prstDash val="solid"/>
        </a:ln>
      </c:spPr>
    </c:plotArea>
    <c:legend>
      <c:legendPos val="r"/>
      <c:layout>
        <c:manualLayout>
          <c:xMode val="edge"/>
          <c:yMode val="edge"/>
          <c:x val="0.1745822512926625"/>
          <c:y val="0.85290657251914304"/>
          <c:w val="0.67729607873089948"/>
          <c:h val="8.4163240656864799E-2"/>
        </c:manualLayout>
      </c:layout>
      <c:overlay val="0"/>
      <c:spPr>
        <a:solidFill>
          <a:srgbClr val="FFFFFF"/>
        </a:solidFill>
        <a:ln w="25400">
          <a:noFill/>
        </a:ln>
      </c:spPr>
      <c:txPr>
        <a:bodyPr/>
        <a:lstStyle/>
        <a:p>
          <a:pPr>
            <a:defRPr sz="900" b="0" i="0" u="none" strike="noStrike" baseline="0">
              <a:solidFill>
                <a:srgbClr val="000000"/>
              </a:solidFill>
              <a:latin typeface="Arial"/>
              <a:ea typeface="Arial"/>
              <a:cs typeface="Arial"/>
            </a:defRPr>
          </a:pPr>
          <a:endParaRPr lang="es-CL"/>
        </a:p>
      </c:txPr>
    </c:legend>
    <c:plotVisOnly val="0"/>
    <c:dispBlanksAs val="span"/>
    <c:showDLblsOverMax val="0"/>
  </c:chart>
  <c:spPr>
    <a:solidFill>
      <a:srgbClr val="FFFFFF"/>
    </a:solidFill>
  </c:spPr>
  <c:txPr>
    <a:bodyPr/>
    <a:lstStyle/>
    <a:p>
      <a:pPr>
        <a:defRPr sz="1400" b="0" i="0" u="none" strike="noStrike" baseline="0">
          <a:solidFill>
            <a:srgbClr val="000000"/>
          </a:solidFill>
          <a:latin typeface="Arial MT"/>
          <a:ea typeface="Arial MT"/>
          <a:cs typeface="Arial MT"/>
        </a:defRPr>
      </a:pPr>
      <a:endParaRPr lang="es-CL"/>
    </a:p>
  </c:txPr>
  <c:printSettings>
    <c:headerFooter alignWithMargins="0"/>
    <c:pageMargins b="1" l="0.75000000000000666" r="0.75000000000000666" t="1" header="0.51180555555555562" footer="0.51180555555555562"/>
    <c:pageSetup firstPageNumber="0" orientation="portrait"/>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MT"/>
                <a:ea typeface="Arial MT"/>
                <a:cs typeface="Arial MT"/>
              </a:defRPr>
            </a:pPr>
            <a:r>
              <a:rPr lang="es-CL" sz="100" b="0" i="0" u="none" strike="noStrike" baseline="0">
                <a:solidFill>
                  <a:srgbClr val="000000"/>
                </a:solidFill>
                <a:latin typeface="Arial"/>
                <a:cs typeface="Arial"/>
              </a:rPr>
              <a:t>GRÁFICO N</a:t>
            </a:r>
            <a:r>
              <a:rPr lang="es-CL" sz="100" b="0" i="0" u="none" strike="noStrike" baseline="0">
                <a:solidFill>
                  <a:srgbClr val="000000"/>
                </a:solidFill>
                <a:latin typeface="Arial MT"/>
                <a:cs typeface="Arial"/>
              </a:rPr>
              <a:t>°</a:t>
            </a:r>
            <a:r>
              <a:rPr lang="es-CL" sz="100" b="0" i="0" u="none" strike="noStrike" baseline="0">
                <a:solidFill>
                  <a:srgbClr val="000000"/>
                </a:solidFill>
                <a:latin typeface="Arial"/>
                <a:cs typeface="Arial"/>
              </a:rPr>
              <a:t> 2: Evolución mensual del precio real de la leche a productor</a:t>
            </a:r>
          </a:p>
          <a:p>
            <a:pPr>
              <a:defRPr sz="1400" b="0" i="0" u="none" strike="noStrike" baseline="0">
                <a:solidFill>
                  <a:srgbClr val="000000"/>
                </a:solidFill>
                <a:latin typeface="Arial MT"/>
                <a:ea typeface="Arial MT"/>
                <a:cs typeface="Arial MT"/>
              </a:defRPr>
            </a:pPr>
            <a:r>
              <a:rPr lang="es-CL" sz="100" b="0" i="0" u="none" strike="noStrike" baseline="0">
                <a:solidFill>
                  <a:srgbClr val="000000"/>
                </a:solidFill>
                <a:latin typeface="Arial"/>
                <a:cs typeface="Arial"/>
              </a:rPr>
              <a:t> Años: 2000 - 2005</a:t>
            </a:r>
          </a:p>
        </c:rich>
      </c:tx>
      <c:overlay val="0"/>
      <c:spPr>
        <a:noFill/>
        <a:ln w="25400">
          <a:noFill/>
        </a:ln>
      </c:spPr>
    </c:title>
    <c:autoTitleDeleted val="0"/>
    <c:plotArea>
      <c:layout/>
      <c:barChart>
        <c:barDir val="col"/>
        <c:grouping val="clustered"/>
        <c:varyColors val="0"/>
        <c:dLbls>
          <c:showLegendKey val="0"/>
          <c:showVal val="0"/>
          <c:showCatName val="0"/>
          <c:showSerName val="0"/>
          <c:showPercent val="0"/>
          <c:showBubbleSize val="0"/>
        </c:dLbls>
        <c:gapWidth val="150"/>
        <c:axId val="955778048"/>
        <c:axId val="948508864"/>
      </c:barChart>
      <c:catAx>
        <c:axId val="955778048"/>
        <c:scaling>
          <c:orientation val="minMax"/>
        </c:scaling>
        <c:delete val="0"/>
        <c:axPos val="b"/>
        <c:majorTickMark val="cross"/>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s-CL"/>
          </a:p>
        </c:txPr>
        <c:crossAx val="948508864"/>
        <c:crosses val="autoZero"/>
        <c:auto val="1"/>
        <c:lblAlgn val="ctr"/>
        <c:lblOffset val="100"/>
        <c:tickMarkSkip val="1"/>
        <c:noMultiLvlLbl val="0"/>
      </c:catAx>
      <c:valAx>
        <c:axId val="948508864"/>
        <c:scaling>
          <c:orientation val="minMax"/>
        </c:scaling>
        <c:delete val="0"/>
        <c:axPos val="l"/>
        <c:majorTickMark val="cross"/>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s-CL"/>
          </a:p>
        </c:txPr>
        <c:crossAx val="955778048"/>
        <c:crosses val="autoZero"/>
        <c:crossBetween val="between"/>
      </c:valAx>
      <c:spPr>
        <a:solidFill>
          <a:srgbClr val="FFFFFF"/>
        </a:solidFill>
        <a:ln w="12700">
          <a:solidFill>
            <a:srgbClr val="808080"/>
          </a:solidFill>
          <a:prstDash val="solid"/>
        </a:ln>
      </c:spPr>
    </c:plotArea>
    <c:plotVisOnly val="0"/>
    <c:dispBlanksAs val="gap"/>
    <c:showDLblsOverMax val="0"/>
  </c:chart>
  <c:spPr>
    <a:solidFill>
      <a:srgbClr val="FFFFFF"/>
    </a:solidFill>
    <a:ln w="9525">
      <a:noFill/>
    </a:ln>
  </c:spPr>
  <c:txPr>
    <a:bodyPr/>
    <a:lstStyle/>
    <a:p>
      <a:pPr>
        <a:defRPr sz="1400" b="0" i="0" u="none" strike="noStrike" baseline="0">
          <a:solidFill>
            <a:srgbClr val="000000"/>
          </a:solidFill>
          <a:latin typeface="Arial MT"/>
          <a:ea typeface="Arial MT"/>
          <a:cs typeface="Arial MT"/>
        </a:defRPr>
      </a:pPr>
      <a:endParaRPr lang="es-CL"/>
    </a:p>
  </c:txPr>
  <c:printSettings>
    <c:headerFooter alignWithMargins="0"/>
    <c:pageMargins b="1" l="0.75000000000000644" r="0.75000000000000644" t="1" header="0.51180555555555562" footer="0.51180555555555562"/>
    <c:pageSetup firstPageNumber="0"/>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MT"/>
                <a:ea typeface="Arial MT"/>
                <a:cs typeface="Arial MT"/>
              </a:defRPr>
            </a:pPr>
            <a:r>
              <a:rPr lang="es-CL" sz="100" b="0" i="0" u="none" strike="noStrike" baseline="0">
                <a:solidFill>
                  <a:srgbClr val="000000"/>
                </a:solidFill>
                <a:latin typeface="Arial"/>
                <a:cs typeface="Arial"/>
              </a:rPr>
              <a:t>GRÁFICO N</a:t>
            </a:r>
            <a:r>
              <a:rPr lang="es-CL" sz="100" b="0" i="0" u="none" strike="noStrike" baseline="0">
                <a:solidFill>
                  <a:srgbClr val="000000"/>
                </a:solidFill>
                <a:latin typeface="Arial MT"/>
                <a:cs typeface="Arial"/>
              </a:rPr>
              <a:t>°</a:t>
            </a:r>
            <a:r>
              <a:rPr lang="es-CL" sz="100" b="0" i="0" u="none" strike="noStrike" baseline="0">
                <a:solidFill>
                  <a:srgbClr val="000000"/>
                </a:solidFill>
                <a:latin typeface="Arial"/>
                <a:cs typeface="Arial"/>
              </a:rPr>
              <a:t> 3 : Evolución del precio real a productor </a:t>
            </a:r>
          </a:p>
          <a:p>
            <a:pPr>
              <a:defRPr sz="1400" b="0" i="0" u="none" strike="noStrike" baseline="0">
                <a:solidFill>
                  <a:srgbClr val="000000"/>
                </a:solidFill>
                <a:latin typeface="Arial MT"/>
                <a:ea typeface="Arial MT"/>
                <a:cs typeface="Arial MT"/>
              </a:defRPr>
            </a:pPr>
            <a:r>
              <a:rPr lang="es-CL" sz="100" b="0" i="0" u="none" strike="noStrike" baseline="0">
                <a:solidFill>
                  <a:srgbClr val="000000"/>
                </a:solidFill>
                <a:latin typeface="Arial"/>
                <a:cs typeface="Arial"/>
              </a:rPr>
              <a:t>Promedios anuales ponderados 1979 - 2005</a:t>
            </a:r>
          </a:p>
        </c:rich>
      </c:tx>
      <c:overlay val="0"/>
      <c:spPr>
        <a:noFill/>
        <a:ln w="25400">
          <a:noFill/>
        </a:ln>
      </c:spPr>
    </c:title>
    <c:autoTitleDeleted val="0"/>
    <c:plotArea>
      <c:layout/>
      <c:barChart>
        <c:barDir val="col"/>
        <c:grouping val="clustered"/>
        <c:varyColors val="0"/>
        <c:dLbls>
          <c:showLegendKey val="0"/>
          <c:showVal val="0"/>
          <c:showCatName val="0"/>
          <c:showSerName val="0"/>
          <c:showPercent val="0"/>
          <c:showBubbleSize val="0"/>
        </c:dLbls>
        <c:gapWidth val="150"/>
        <c:axId val="955779584"/>
        <c:axId val="948928512"/>
      </c:barChart>
      <c:catAx>
        <c:axId val="955779584"/>
        <c:scaling>
          <c:orientation val="minMax"/>
        </c:scaling>
        <c:delete val="0"/>
        <c:axPos val="b"/>
        <c:majorTickMark val="cross"/>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s-CL"/>
          </a:p>
        </c:txPr>
        <c:crossAx val="948928512"/>
        <c:crosses val="autoZero"/>
        <c:auto val="1"/>
        <c:lblAlgn val="ctr"/>
        <c:lblOffset val="100"/>
        <c:tickMarkSkip val="1"/>
        <c:noMultiLvlLbl val="0"/>
      </c:catAx>
      <c:valAx>
        <c:axId val="948928512"/>
        <c:scaling>
          <c:orientation val="minMax"/>
        </c:scaling>
        <c:delete val="0"/>
        <c:axPos val="l"/>
        <c:majorTickMark val="cross"/>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s-CL"/>
          </a:p>
        </c:txPr>
        <c:crossAx val="955779584"/>
        <c:crosses val="autoZero"/>
        <c:crossBetween val="between"/>
      </c:valAx>
      <c:spPr>
        <a:solidFill>
          <a:srgbClr val="FFFFFF"/>
        </a:solidFill>
        <a:ln w="12700">
          <a:solidFill>
            <a:srgbClr val="808080"/>
          </a:solidFill>
          <a:prstDash val="solid"/>
        </a:ln>
      </c:spPr>
    </c:plotArea>
    <c:plotVisOnly val="0"/>
    <c:dispBlanksAs val="gap"/>
    <c:showDLblsOverMax val="0"/>
  </c:chart>
  <c:spPr>
    <a:solidFill>
      <a:srgbClr val="FFFFFF"/>
    </a:solidFill>
    <a:ln w="9525">
      <a:noFill/>
    </a:ln>
  </c:spPr>
  <c:txPr>
    <a:bodyPr/>
    <a:lstStyle/>
    <a:p>
      <a:pPr>
        <a:defRPr sz="1400" b="0" i="0" u="none" strike="noStrike" baseline="0">
          <a:solidFill>
            <a:srgbClr val="000000"/>
          </a:solidFill>
          <a:latin typeface="Arial MT"/>
          <a:ea typeface="Arial MT"/>
          <a:cs typeface="Arial MT"/>
        </a:defRPr>
      </a:pPr>
      <a:endParaRPr lang="es-CL"/>
    </a:p>
  </c:txPr>
  <c:printSettings>
    <c:headerFooter alignWithMargins="0"/>
    <c:pageMargins b="1" l="0.75000000000000644" r="0.75000000000000644" t="1" header="0.51180555555555562" footer="0.51180555555555562"/>
    <c:pageSetup firstPageNumber="0"/>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Gráfico Nº 10. Evolución de los precios de importación y del mercado nacional</a:t>
            </a:r>
          </a:p>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(precios mensuales nominales en USD/ton)</a:t>
            </a:r>
          </a:p>
        </c:rich>
      </c:tx>
      <c:layout>
        <c:manualLayout>
          <c:xMode val="edge"/>
          <c:yMode val="edge"/>
          <c:x val="0.17613036499933915"/>
          <c:y val="5.2044568809064155E-2"/>
        </c:manualLayout>
      </c:layout>
      <c:overlay val="0"/>
      <c:spPr>
        <a:noFill/>
        <a:ln w="25400">
          <a:noFill/>
        </a:ln>
      </c:spPr>
    </c:title>
    <c:autoTitleDeleted val="0"/>
    <c:plotArea>
      <c:layout>
        <c:manualLayout>
          <c:layoutTarget val="inner"/>
          <c:xMode val="edge"/>
          <c:yMode val="edge"/>
          <c:x val="0.10880950560791551"/>
          <c:y val="0.18478718350117215"/>
          <c:w val="0.79878864782189996"/>
          <c:h val="0.48770041902656913"/>
        </c:manualLayout>
      </c:layout>
      <c:lineChart>
        <c:grouping val="standard"/>
        <c:varyColors val="0"/>
        <c:ser>
          <c:idx val="0"/>
          <c:order val="0"/>
          <c:tx>
            <c:strRef>
              <c:f>'57'!$H$5</c:f>
              <c:strCache>
                <c:ptCount val="1"/>
                <c:pt idx="0">
                  <c:v> Costo importación real (convertido a paddy) </c:v>
                </c:pt>
              </c:strCache>
            </c:strRef>
          </c:tx>
          <c:spPr>
            <a:ln w="28575">
              <a:solidFill>
                <a:srgbClr val="FFC000"/>
              </a:solidFill>
              <a:prstDash val="solid"/>
            </a:ln>
          </c:spPr>
          <c:marker>
            <c:symbol val="none"/>
          </c:marker>
          <c:cat>
            <c:numRef>
              <c:f>'57'!$B$6:$B$21</c:f>
              <c:numCache>
                <c:formatCode>mmm\-yy</c:formatCode>
                <c:ptCount val="16"/>
                <c:pt idx="0">
                  <c:v>43647</c:v>
                </c:pt>
                <c:pt idx="1">
                  <c:v>43678</c:v>
                </c:pt>
                <c:pt idx="2">
                  <c:v>43709</c:v>
                </c:pt>
                <c:pt idx="3">
                  <c:v>43739</c:v>
                </c:pt>
                <c:pt idx="4">
                  <c:v>43770</c:v>
                </c:pt>
                <c:pt idx="5">
                  <c:v>43800</c:v>
                </c:pt>
                <c:pt idx="6">
                  <c:v>43831</c:v>
                </c:pt>
                <c:pt idx="7">
                  <c:v>43862</c:v>
                </c:pt>
                <c:pt idx="8">
                  <c:v>43891</c:v>
                </c:pt>
                <c:pt idx="9">
                  <c:v>43922</c:v>
                </c:pt>
                <c:pt idx="10">
                  <c:v>43952</c:v>
                </c:pt>
                <c:pt idx="11">
                  <c:v>43983</c:v>
                </c:pt>
                <c:pt idx="12">
                  <c:v>44013</c:v>
                </c:pt>
                <c:pt idx="13">
                  <c:v>44044</c:v>
                </c:pt>
                <c:pt idx="14">
                  <c:v>44075</c:v>
                </c:pt>
                <c:pt idx="15">
                  <c:v>44105</c:v>
                </c:pt>
              </c:numCache>
            </c:numRef>
          </c:cat>
          <c:val>
            <c:numRef>
              <c:f>'57'!$H$6:$H$21</c:f>
              <c:numCache>
                <c:formatCode>#,##0_ ;\-#,##0\ </c:formatCode>
                <c:ptCount val="16"/>
                <c:pt idx="0">
                  <c:v>268.67675806413507</c:v>
                </c:pt>
                <c:pt idx="1">
                  <c:v>258.55214188423167</c:v>
                </c:pt>
                <c:pt idx="2">
                  <c:v>254.72326717494767</c:v>
                </c:pt>
                <c:pt idx="3">
                  <c:v>269</c:v>
                </c:pt>
                <c:pt idx="5">
                  <c:v>270.52140400863601</c:v>
                </c:pt>
                <c:pt idx="6">
                  <c:v>274.48368246273719</c:v>
                </c:pt>
                <c:pt idx="7">
                  <c:v>275.57255579491635</c:v>
                </c:pt>
                <c:pt idx="8">
                  <c:v>279.38143110268618</c:v>
                </c:pt>
                <c:pt idx="9">
                  <c:v>274.53684838669943</c:v>
                </c:pt>
                <c:pt idx="10">
                  <c:v>276.04764983328954</c:v>
                </c:pt>
                <c:pt idx="11">
                  <c:v>286.34651605249962</c:v>
                </c:pt>
                <c:pt idx="12">
                  <c:v>302.12193539207453</c:v>
                </c:pt>
                <c:pt idx="13">
                  <c:v>309.02589498002465</c:v>
                </c:pt>
                <c:pt idx="14">
                  <c:v>309.20908809427397</c:v>
                </c:pt>
                <c:pt idx="15">
                  <c:v>345.45503111228254</c:v>
                </c:pt>
              </c:numCache>
            </c:numRef>
          </c:val>
          <c:smooth val="0"/>
          <c:extLst>
            <c:ext xmlns:c16="http://schemas.microsoft.com/office/drawing/2014/chart" uri="{C3380CC4-5D6E-409C-BE32-E72D297353CC}">
              <c16:uniqueId val="{00000000-781F-42D7-AE55-3820A5B859A4}"/>
            </c:ext>
          </c:extLst>
        </c:ser>
        <c:ser>
          <c:idx val="1"/>
          <c:order val="1"/>
          <c:tx>
            <c:strRef>
              <c:f>'57'!$I$5</c:f>
              <c:strCache>
                <c:ptCount val="1"/>
                <c:pt idx="0">
                  <c:v> Costo de importación CAI (Odepa)* </c:v>
                </c:pt>
              </c:strCache>
            </c:strRef>
          </c:tx>
          <c:marker>
            <c:symbol val="none"/>
          </c:marker>
          <c:cat>
            <c:numRef>
              <c:f>'57'!$B$6:$B$21</c:f>
              <c:numCache>
                <c:formatCode>mmm\-yy</c:formatCode>
                <c:ptCount val="16"/>
                <c:pt idx="0">
                  <c:v>43647</c:v>
                </c:pt>
                <c:pt idx="1">
                  <c:v>43678</c:v>
                </c:pt>
                <c:pt idx="2">
                  <c:v>43709</c:v>
                </c:pt>
                <c:pt idx="3">
                  <c:v>43739</c:v>
                </c:pt>
                <c:pt idx="4">
                  <c:v>43770</c:v>
                </c:pt>
                <c:pt idx="5">
                  <c:v>43800</c:v>
                </c:pt>
                <c:pt idx="6">
                  <c:v>43831</c:v>
                </c:pt>
                <c:pt idx="7">
                  <c:v>43862</c:v>
                </c:pt>
                <c:pt idx="8">
                  <c:v>43891</c:v>
                </c:pt>
                <c:pt idx="9">
                  <c:v>43922</c:v>
                </c:pt>
                <c:pt idx="10">
                  <c:v>43952</c:v>
                </c:pt>
                <c:pt idx="11">
                  <c:v>43983</c:v>
                </c:pt>
                <c:pt idx="12">
                  <c:v>44013</c:v>
                </c:pt>
                <c:pt idx="13">
                  <c:v>44044</c:v>
                </c:pt>
                <c:pt idx="14">
                  <c:v>44075</c:v>
                </c:pt>
                <c:pt idx="15">
                  <c:v>44105</c:v>
                </c:pt>
              </c:numCache>
            </c:numRef>
          </c:cat>
          <c:val>
            <c:numRef>
              <c:f>'57'!$I$6:$I$21</c:f>
              <c:numCache>
                <c:formatCode>#,##0_ ;\-#,##0\ </c:formatCode>
                <c:ptCount val="16"/>
                <c:pt idx="0">
                  <c:v>253.55442437556013</c:v>
                </c:pt>
                <c:pt idx="1">
                  <c:v>249.40058848255572</c:v>
                </c:pt>
                <c:pt idx="2">
                  <c:v>248.11372917182626</c:v>
                </c:pt>
                <c:pt idx="3">
                  <c:v>254.06915313021858</c:v>
                </c:pt>
                <c:pt idx="4">
                  <c:v>254.78946939160971</c:v>
                </c:pt>
                <c:pt idx="5">
                  <c:v>268.68377097649324</c:v>
                </c:pt>
                <c:pt idx="6">
                  <c:v>268.46766124576266</c:v>
                </c:pt>
                <c:pt idx="7">
                  <c:v>269.76252324376497</c:v>
                </c:pt>
                <c:pt idx="8">
                  <c:v>268.34214893235429</c:v>
                </c:pt>
                <c:pt idx="9">
                  <c:v>274.10297874335004</c:v>
                </c:pt>
                <c:pt idx="10">
                  <c:v>285.47388583449589</c:v>
                </c:pt>
                <c:pt idx="11">
                  <c:v>294.44192148551821</c:v>
                </c:pt>
                <c:pt idx="12">
                  <c:v>295.17158767983892</c:v>
                </c:pt>
                <c:pt idx="13">
                  <c:v>323.55908414821954</c:v>
                </c:pt>
                <c:pt idx="14">
                  <c:v>399.7482975605551</c:v>
                </c:pt>
                <c:pt idx="15">
                  <c:v>404.84333117663368</c:v>
                </c:pt>
              </c:numCache>
            </c:numRef>
          </c:val>
          <c:smooth val="0"/>
          <c:extLst>
            <c:ext xmlns:c16="http://schemas.microsoft.com/office/drawing/2014/chart" uri="{C3380CC4-5D6E-409C-BE32-E72D297353CC}">
              <c16:uniqueId val="{00000001-781F-42D7-AE55-3820A5B859A4}"/>
            </c:ext>
          </c:extLst>
        </c:ser>
        <c:ser>
          <c:idx val="2"/>
          <c:order val="2"/>
          <c:tx>
            <c:strRef>
              <c:f>'57'!$F$5</c:f>
              <c:strCache>
                <c:ptCount val="1"/>
                <c:pt idx="0">
                  <c:v> Precio promedio nacional paddy </c:v>
                </c:pt>
              </c:strCache>
            </c:strRef>
          </c:tx>
          <c:marker>
            <c:symbol val="none"/>
          </c:marker>
          <c:cat>
            <c:numRef>
              <c:f>'57'!$B$6:$B$21</c:f>
              <c:numCache>
                <c:formatCode>mmm\-yy</c:formatCode>
                <c:ptCount val="16"/>
                <c:pt idx="0">
                  <c:v>43647</c:v>
                </c:pt>
                <c:pt idx="1">
                  <c:v>43678</c:v>
                </c:pt>
                <c:pt idx="2">
                  <c:v>43709</c:v>
                </c:pt>
                <c:pt idx="3">
                  <c:v>43739</c:v>
                </c:pt>
                <c:pt idx="4">
                  <c:v>43770</c:v>
                </c:pt>
                <c:pt idx="5">
                  <c:v>43800</c:v>
                </c:pt>
                <c:pt idx="6">
                  <c:v>43831</c:v>
                </c:pt>
                <c:pt idx="7">
                  <c:v>43862</c:v>
                </c:pt>
                <c:pt idx="8">
                  <c:v>43891</c:v>
                </c:pt>
                <c:pt idx="9">
                  <c:v>43922</c:v>
                </c:pt>
                <c:pt idx="10">
                  <c:v>43952</c:v>
                </c:pt>
                <c:pt idx="11">
                  <c:v>43983</c:v>
                </c:pt>
                <c:pt idx="12">
                  <c:v>44013</c:v>
                </c:pt>
                <c:pt idx="13">
                  <c:v>44044</c:v>
                </c:pt>
                <c:pt idx="14">
                  <c:v>44075</c:v>
                </c:pt>
                <c:pt idx="15">
                  <c:v>44105</c:v>
                </c:pt>
              </c:numCache>
            </c:numRef>
          </c:cat>
          <c:val>
            <c:numRef>
              <c:f>'57'!$F$6:$F$21</c:f>
              <c:numCache>
                <c:formatCode>#,##0_ ;\-#,##0\ </c:formatCode>
                <c:ptCount val="16"/>
                <c:pt idx="0">
                  <c:v>252.96386190241992</c:v>
                </c:pt>
                <c:pt idx="1">
                  <c:v>249.29241978422306</c:v>
                </c:pt>
                <c:pt idx="2">
                  <c:v>258.05912811090695</c:v>
                </c:pt>
                <c:pt idx="8">
                  <c:v>273.0146006096337</c:v>
                </c:pt>
                <c:pt idx="9">
                  <c:v>278.76079693558427</c:v>
                </c:pt>
                <c:pt idx="10">
                  <c:v>291.13165082048687</c:v>
                </c:pt>
                <c:pt idx="11">
                  <c:v>296.44767383187002</c:v>
                </c:pt>
                <c:pt idx="12">
                  <c:v>296.91741108406711</c:v>
                </c:pt>
                <c:pt idx="13">
                  <c:v>291.84614992480823</c:v>
                </c:pt>
              </c:numCache>
            </c:numRef>
          </c:val>
          <c:smooth val="0"/>
          <c:extLst>
            <c:ext xmlns:c16="http://schemas.microsoft.com/office/drawing/2014/chart" uri="{C3380CC4-5D6E-409C-BE32-E72D297353CC}">
              <c16:uniqueId val="{00000002-781F-42D7-AE55-3820A5B859A4}"/>
            </c:ext>
          </c:extLst>
        </c:ser>
        <c:dLbls>
          <c:showLegendKey val="0"/>
          <c:showVal val="0"/>
          <c:showCatName val="0"/>
          <c:showSerName val="0"/>
          <c:showPercent val="0"/>
          <c:showBubbleSize val="0"/>
        </c:dLbls>
        <c:smooth val="0"/>
        <c:axId val="947848704"/>
        <c:axId val="948930240"/>
      </c:lineChart>
      <c:dateAx>
        <c:axId val="947848704"/>
        <c:scaling>
          <c:orientation val="minMax"/>
        </c:scaling>
        <c:delete val="0"/>
        <c:axPos val="b"/>
        <c:numFmt formatCode="[$-C0A]mmm/yy;@" sourceLinked="0"/>
        <c:majorTickMark val="out"/>
        <c:minorTickMark val="none"/>
        <c:tickLblPos val="low"/>
        <c:spPr>
          <a:ln w="3175">
            <a:solidFill>
              <a:srgbClr val="000000"/>
            </a:solidFill>
            <a:prstDash val="solid"/>
          </a:ln>
        </c:spPr>
        <c:txPr>
          <a:bodyPr rot="-3000000" vert="horz"/>
          <a:lstStyle/>
          <a:p>
            <a:pPr>
              <a:defRPr sz="900" b="0" i="0" u="none" strike="noStrike" baseline="0">
                <a:solidFill>
                  <a:srgbClr val="000000"/>
                </a:solidFill>
                <a:latin typeface="Arial"/>
                <a:ea typeface="Arial"/>
                <a:cs typeface="Arial"/>
              </a:defRPr>
            </a:pPr>
            <a:endParaRPr lang="es-CL"/>
          </a:p>
        </c:txPr>
        <c:crossAx val="948930240"/>
        <c:crosses val="autoZero"/>
        <c:auto val="1"/>
        <c:lblOffset val="100"/>
        <c:baseTimeUnit val="days"/>
        <c:minorUnit val="1"/>
        <c:minorTimeUnit val="days"/>
      </c:dateAx>
      <c:valAx>
        <c:axId val="948930240"/>
        <c:scaling>
          <c:orientation val="minMax"/>
          <c:max val="410"/>
          <c:min val="240"/>
        </c:scaling>
        <c:delete val="0"/>
        <c:axPos val="r"/>
        <c:majorGridlines/>
        <c:title>
          <c:tx>
            <c:rich>
              <a:bodyPr/>
              <a:lstStyle/>
              <a:p>
                <a:pPr>
                  <a:defRPr sz="900" b="0" i="0" u="none" strike="noStrike" baseline="0">
                    <a:solidFill>
                      <a:srgbClr val="000000"/>
                    </a:solidFill>
                    <a:latin typeface="Arial"/>
                    <a:ea typeface="Arial"/>
                    <a:cs typeface="Arial"/>
                  </a:defRPr>
                </a:pPr>
                <a:r>
                  <a:rPr lang="es-CL"/>
                  <a:t>USD / Ton</a:t>
                </a:r>
              </a:p>
            </c:rich>
          </c:tx>
          <c:layout>
            <c:manualLayout>
              <c:xMode val="edge"/>
              <c:yMode val="edge"/>
              <c:x val="2.1857663475518797E-2"/>
              <c:y val="0.36269408472701242"/>
            </c:manualLayout>
          </c:layout>
          <c:overlay val="0"/>
          <c:spPr>
            <a:noFill/>
            <a:ln w="25400">
              <a:noFill/>
            </a:ln>
          </c:spPr>
        </c:title>
        <c:numFmt formatCode="#,##0_ ;\-#,##0\ " sourceLinked="0"/>
        <c:majorTickMark val="out"/>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CL"/>
          </a:p>
        </c:txPr>
        <c:crossAx val="947848704"/>
        <c:crosses val="max"/>
        <c:crossBetween val="between"/>
        <c:majorUnit val="30"/>
      </c:valAx>
      <c:spPr>
        <a:solidFill>
          <a:srgbClr val="FFFFFF"/>
        </a:solidFill>
        <a:ln w="12700">
          <a:solidFill>
            <a:srgbClr val="808080"/>
          </a:solidFill>
          <a:prstDash val="solid"/>
        </a:ln>
      </c:spPr>
    </c:plotArea>
    <c:legend>
      <c:legendPos val="r"/>
      <c:layout>
        <c:manualLayout>
          <c:xMode val="edge"/>
          <c:yMode val="edge"/>
          <c:x val="3.8720670707528458E-2"/>
          <c:y val="0.81441212410432173"/>
          <c:w val="0.90341720953945504"/>
          <c:h val="0.1089954664757814"/>
        </c:manualLayout>
      </c:layout>
      <c:overlay val="0"/>
      <c:txPr>
        <a:bodyPr/>
        <a:lstStyle/>
        <a:p>
          <a:pPr>
            <a:defRPr sz="900" b="0" i="0" u="none" strike="noStrike" baseline="0">
              <a:solidFill>
                <a:srgbClr val="000000"/>
              </a:solidFill>
              <a:latin typeface="Arial"/>
              <a:ea typeface="Arial"/>
              <a:cs typeface="Arial"/>
            </a:defRPr>
          </a:pPr>
          <a:endParaRPr lang="es-CL"/>
        </a:p>
      </c:txPr>
    </c:legend>
    <c:plotVisOnly val="1"/>
    <c:dispBlanksAs val="span"/>
    <c:showDLblsOverMax val="0"/>
  </c:chart>
  <c:spPr>
    <a:solidFill>
      <a:srgbClr val="FFFFFF"/>
    </a:solidFill>
  </c:spPr>
  <c:txPr>
    <a:bodyPr/>
    <a:lstStyle/>
    <a:p>
      <a:pPr>
        <a:defRPr sz="1400" b="0" i="0" u="none" strike="noStrike" baseline="0">
          <a:solidFill>
            <a:srgbClr val="000000"/>
          </a:solidFill>
          <a:latin typeface="Arial MT"/>
          <a:ea typeface="Arial MT"/>
          <a:cs typeface="Arial MT"/>
        </a:defRPr>
      </a:pPr>
      <a:endParaRPr lang="es-CL"/>
    </a:p>
  </c:txPr>
  <c:printSettings>
    <c:headerFooter alignWithMargins="0"/>
    <c:pageMargins b="1" l="0.75000000000000666" r="0.75000000000000666" t="1" header="0.51180555555555562" footer="0.51180555555555562"/>
    <c:pageSetup firstPageNumber="0" orientation="portrait"/>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pPr>
            <a:r>
              <a:rPr lang="es-CL" sz="900" b="1"/>
              <a:t>Gráfico N° 11. Evolución de los precios del arroz con cáscara en el mercado de futuros de Chicago desde el 20 de marzo</a:t>
            </a:r>
            <a:r>
              <a:rPr lang="es-CL" sz="900" b="1" baseline="0"/>
              <a:t> de 2020 </a:t>
            </a:r>
            <a:r>
              <a:rPr lang="es-CL" sz="900" b="1"/>
              <a:t>hasta el 9 de noviembre de 2020</a:t>
            </a:r>
          </a:p>
          <a:p>
            <a:pPr>
              <a:defRPr sz="900" b="1"/>
            </a:pPr>
            <a:r>
              <a:rPr lang="es-CL" sz="900" b="1"/>
              <a:t>(precios en USD/tonelada)</a:t>
            </a:r>
          </a:p>
        </c:rich>
      </c:tx>
      <c:layout>
        <c:manualLayout>
          <c:xMode val="edge"/>
          <c:yMode val="edge"/>
          <c:x val="0.12904321977803315"/>
          <c:y val="1.5142012147616995E-2"/>
        </c:manualLayout>
      </c:layout>
      <c:overlay val="0"/>
      <c:spPr>
        <a:noFill/>
        <a:ln w="25400">
          <a:noFill/>
        </a:ln>
      </c:spPr>
    </c:title>
    <c:autoTitleDeleted val="0"/>
    <c:plotArea>
      <c:layout>
        <c:manualLayout>
          <c:layoutTarget val="inner"/>
          <c:xMode val="edge"/>
          <c:yMode val="edge"/>
          <c:x val="0.12113736685441394"/>
          <c:y val="0.20331691967898827"/>
          <c:w val="0.80490883743389641"/>
          <c:h val="0.48874929631010611"/>
        </c:manualLayout>
      </c:layout>
      <c:lineChart>
        <c:grouping val="standard"/>
        <c:varyColors val="0"/>
        <c:ser>
          <c:idx val="1"/>
          <c:order val="0"/>
          <c:tx>
            <c:strRef>
              <c:f>'58'!$O$1</c:f>
              <c:strCache>
                <c:ptCount val="1"/>
                <c:pt idx="0">
                  <c:v>mar-21</c:v>
                </c:pt>
              </c:strCache>
              <c:extLst xmlns:c15="http://schemas.microsoft.com/office/drawing/2012/chart"/>
            </c:strRef>
          </c:tx>
          <c:marker>
            <c:symbol val="none"/>
          </c:marker>
          <c:cat>
            <c:numRef>
              <c:f>'58'!$G$13:$G$46</c:f>
              <c:numCache>
                <c:formatCode>m/d/yyyy</c:formatCode>
                <c:ptCount val="34"/>
                <c:pt idx="0">
                  <c:v>43910</c:v>
                </c:pt>
                <c:pt idx="1">
                  <c:v>43920</c:v>
                </c:pt>
                <c:pt idx="2">
                  <c:v>43927</c:v>
                </c:pt>
                <c:pt idx="3">
                  <c:v>43934</c:v>
                </c:pt>
                <c:pt idx="4">
                  <c:v>43941</c:v>
                </c:pt>
                <c:pt idx="5">
                  <c:v>43948</c:v>
                </c:pt>
                <c:pt idx="6">
                  <c:v>43955</c:v>
                </c:pt>
                <c:pt idx="7">
                  <c:v>43962</c:v>
                </c:pt>
                <c:pt idx="8">
                  <c:v>43969</c:v>
                </c:pt>
                <c:pt idx="9">
                  <c:v>43977</c:v>
                </c:pt>
                <c:pt idx="10">
                  <c:v>43983</c:v>
                </c:pt>
                <c:pt idx="11">
                  <c:v>43990</c:v>
                </c:pt>
                <c:pt idx="12">
                  <c:v>43997</c:v>
                </c:pt>
                <c:pt idx="13">
                  <c:v>44004</c:v>
                </c:pt>
                <c:pt idx="14">
                  <c:v>44011</c:v>
                </c:pt>
                <c:pt idx="15">
                  <c:v>44018</c:v>
                </c:pt>
                <c:pt idx="16">
                  <c:v>44025</c:v>
                </c:pt>
                <c:pt idx="17">
                  <c:v>44032</c:v>
                </c:pt>
                <c:pt idx="18">
                  <c:v>44039</c:v>
                </c:pt>
                <c:pt idx="19">
                  <c:v>44046</c:v>
                </c:pt>
                <c:pt idx="20">
                  <c:v>44053</c:v>
                </c:pt>
                <c:pt idx="21">
                  <c:v>44060</c:v>
                </c:pt>
                <c:pt idx="22">
                  <c:v>44067</c:v>
                </c:pt>
                <c:pt idx="23">
                  <c:v>44074</c:v>
                </c:pt>
                <c:pt idx="24">
                  <c:v>44082</c:v>
                </c:pt>
                <c:pt idx="25">
                  <c:v>44088</c:v>
                </c:pt>
                <c:pt idx="26">
                  <c:v>44095</c:v>
                </c:pt>
                <c:pt idx="27">
                  <c:v>44102</c:v>
                </c:pt>
                <c:pt idx="28">
                  <c:v>44109</c:v>
                </c:pt>
                <c:pt idx="29">
                  <c:v>44116</c:v>
                </c:pt>
                <c:pt idx="30">
                  <c:v>44123</c:v>
                </c:pt>
                <c:pt idx="31">
                  <c:v>44130</c:v>
                </c:pt>
                <c:pt idx="32">
                  <c:v>44137</c:v>
                </c:pt>
                <c:pt idx="33">
                  <c:v>44144</c:v>
                </c:pt>
              </c:numCache>
            </c:numRef>
          </c:cat>
          <c:val>
            <c:numRef>
              <c:f>'58'!$O$13:$O$46</c:f>
              <c:numCache>
                <c:formatCode>0</c:formatCode>
                <c:ptCount val="34"/>
                <c:pt idx="0">
                  <c:v>257.94105716150199</c:v>
                </c:pt>
                <c:pt idx="1">
                  <c:v>266.42886117920949</c:v>
                </c:pt>
                <c:pt idx="2">
                  <c:v>272.27111589269651</c:v>
                </c:pt>
                <c:pt idx="3">
                  <c:v>269.40510414645763</c:v>
                </c:pt>
                <c:pt idx="4">
                  <c:v>270.61764757755867</c:v>
                </c:pt>
                <c:pt idx="5">
                  <c:v>267.64140461031059</c:v>
                </c:pt>
                <c:pt idx="6">
                  <c:v>265.21631774810845</c:v>
                </c:pt>
                <c:pt idx="7">
                  <c:v>265.3265489691176</c:v>
                </c:pt>
                <c:pt idx="8">
                  <c:v>266.42886117920949</c:v>
                </c:pt>
                <c:pt idx="9" formatCode="#,##0">
                  <c:v>265.3265489691176</c:v>
                </c:pt>
                <c:pt idx="10" formatCode="#,##0">
                  <c:v>276.79059595407324</c:v>
                </c:pt>
                <c:pt idx="11" formatCode="#,##0">
                  <c:v>269.51533536746678</c:v>
                </c:pt>
                <c:pt idx="12" formatCode="#,##0">
                  <c:v>268.96417926242088</c:v>
                </c:pt>
                <c:pt idx="13" formatCode="#,##0">
                  <c:v>270.50741635654947</c:v>
                </c:pt>
                <c:pt idx="14" formatCode="#,##0">
                  <c:v>270.28695391453113</c:v>
                </c:pt>
                <c:pt idx="15" formatCode="#,##0">
                  <c:v>269.18464170443923</c:v>
                </c:pt>
                <c:pt idx="16" formatCode="#,##0">
                  <c:v>268.63348559939328</c:v>
                </c:pt>
                <c:pt idx="17" formatCode="#,##0">
                  <c:v>264.3344679800349</c:v>
                </c:pt>
                <c:pt idx="18">
                  <c:v>262.12984355985117</c:v>
                </c:pt>
                <c:pt idx="19">
                  <c:v>263.34238699095221</c:v>
                </c:pt>
                <c:pt idx="20">
                  <c:v>266.75955484223709</c:v>
                </c:pt>
                <c:pt idx="21">
                  <c:v>273.37342810278841</c:v>
                </c:pt>
                <c:pt idx="22">
                  <c:v>276.45990229104569</c:v>
                </c:pt>
                <c:pt idx="23">
                  <c:v>278.55429549022028</c:v>
                </c:pt>
                <c:pt idx="24">
                  <c:v>280.31799502636727</c:v>
                </c:pt>
                <c:pt idx="25">
                  <c:v>275.2473588599446</c:v>
                </c:pt>
                <c:pt idx="26">
                  <c:v>276.57013351205489</c:v>
                </c:pt>
                <c:pt idx="27">
                  <c:v>281.97146334150517</c:v>
                </c:pt>
                <c:pt idx="28">
                  <c:v>286.16024973985429</c:v>
                </c:pt>
                <c:pt idx="29">
                  <c:v>278.00313938517434</c:v>
                </c:pt>
                <c:pt idx="30">
                  <c:v>282.30215700453266</c:v>
                </c:pt>
                <c:pt idx="31">
                  <c:v>278.33383304820188</c:v>
                </c:pt>
                <c:pt idx="32">
                  <c:v>274.58597153388945</c:v>
                </c:pt>
                <c:pt idx="33">
                  <c:v>277.34175205911919</c:v>
                </c:pt>
              </c:numCache>
            </c:numRef>
          </c:val>
          <c:smooth val="0"/>
          <c:extLst xmlns:c15="http://schemas.microsoft.com/office/drawing/2012/chart">
            <c:ext xmlns:c16="http://schemas.microsoft.com/office/drawing/2014/chart" uri="{C3380CC4-5D6E-409C-BE32-E72D297353CC}">
              <c16:uniqueId val="{00000001-C8A7-4D69-ACF7-ED7D7F074F1B}"/>
            </c:ext>
          </c:extLst>
        </c:ser>
        <c:ser>
          <c:idx val="0"/>
          <c:order val="1"/>
          <c:tx>
            <c:strRef>
              <c:f>'58'!$N$1</c:f>
              <c:strCache>
                <c:ptCount val="1"/>
                <c:pt idx="0">
                  <c:v>ene-21</c:v>
                </c:pt>
              </c:strCache>
            </c:strRef>
          </c:tx>
          <c:marker>
            <c:symbol val="none"/>
          </c:marker>
          <c:cat>
            <c:numRef>
              <c:f>'58'!$G$13:$G$46</c:f>
              <c:numCache>
                <c:formatCode>m/d/yyyy</c:formatCode>
                <c:ptCount val="34"/>
                <c:pt idx="0">
                  <c:v>43910</c:v>
                </c:pt>
                <c:pt idx="1">
                  <c:v>43920</c:v>
                </c:pt>
                <c:pt idx="2">
                  <c:v>43927</c:v>
                </c:pt>
                <c:pt idx="3">
                  <c:v>43934</c:v>
                </c:pt>
                <c:pt idx="4">
                  <c:v>43941</c:v>
                </c:pt>
                <c:pt idx="5">
                  <c:v>43948</c:v>
                </c:pt>
                <c:pt idx="6">
                  <c:v>43955</c:v>
                </c:pt>
                <c:pt idx="7">
                  <c:v>43962</c:v>
                </c:pt>
                <c:pt idx="8">
                  <c:v>43969</c:v>
                </c:pt>
                <c:pt idx="9">
                  <c:v>43977</c:v>
                </c:pt>
                <c:pt idx="10">
                  <c:v>43983</c:v>
                </c:pt>
                <c:pt idx="11">
                  <c:v>43990</c:v>
                </c:pt>
                <c:pt idx="12">
                  <c:v>43997</c:v>
                </c:pt>
                <c:pt idx="13">
                  <c:v>44004</c:v>
                </c:pt>
                <c:pt idx="14">
                  <c:v>44011</c:v>
                </c:pt>
                <c:pt idx="15">
                  <c:v>44018</c:v>
                </c:pt>
                <c:pt idx="16">
                  <c:v>44025</c:v>
                </c:pt>
                <c:pt idx="17">
                  <c:v>44032</c:v>
                </c:pt>
                <c:pt idx="18">
                  <c:v>44039</c:v>
                </c:pt>
                <c:pt idx="19">
                  <c:v>44046</c:v>
                </c:pt>
                <c:pt idx="20">
                  <c:v>44053</c:v>
                </c:pt>
                <c:pt idx="21">
                  <c:v>44060</c:v>
                </c:pt>
                <c:pt idx="22">
                  <c:v>44067</c:v>
                </c:pt>
                <c:pt idx="23">
                  <c:v>44074</c:v>
                </c:pt>
                <c:pt idx="24">
                  <c:v>44082</c:v>
                </c:pt>
                <c:pt idx="25">
                  <c:v>44088</c:v>
                </c:pt>
                <c:pt idx="26">
                  <c:v>44095</c:v>
                </c:pt>
                <c:pt idx="27">
                  <c:v>44102</c:v>
                </c:pt>
                <c:pt idx="28">
                  <c:v>44109</c:v>
                </c:pt>
                <c:pt idx="29">
                  <c:v>44116</c:v>
                </c:pt>
                <c:pt idx="30">
                  <c:v>44123</c:v>
                </c:pt>
                <c:pt idx="31">
                  <c:v>44130</c:v>
                </c:pt>
                <c:pt idx="32">
                  <c:v>44137</c:v>
                </c:pt>
                <c:pt idx="33">
                  <c:v>44144</c:v>
                </c:pt>
              </c:numCache>
            </c:numRef>
          </c:cat>
          <c:val>
            <c:numRef>
              <c:f>'58'!$N$13:$N$46</c:f>
              <c:numCache>
                <c:formatCode>0</c:formatCode>
                <c:ptCount val="34"/>
                <c:pt idx="0">
                  <c:v>257.94105716150199</c:v>
                </c:pt>
                <c:pt idx="1">
                  <c:v>266.42886117920949</c:v>
                </c:pt>
                <c:pt idx="2">
                  <c:v>270.06649147251272</c:v>
                </c:pt>
                <c:pt idx="3">
                  <c:v>267.20047972627384</c:v>
                </c:pt>
                <c:pt idx="4">
                  <c:v>268.41302315737494</c:v>
                </c:pt>
                <c:pt idx="5">
                  <c:v>265.4367801901268</c:v>
                </c:pt>
                <c:pt idx="6">
                  <c:v>261.90938111783277</c:v>
                </c:pt>
                <c:pt idx="7">
                  <c:v>262.01961233884191</c:v>
                </c:pt>
                <c:pt idx="8">
                  <c:v>263.12192454893386</c:v>
                </c:pt>
                <c:pt idx="9" formatCode="#,##0">
                  <c:v>262.01961233884191</c:v>
                </c:pt>
                <c:pt idx="10" formatCode="#,##0">
                  <c:v>273.48365932379761</c:v>
                </c:pt>
                <c:pt idx="11" formatCode="#,##0">
                  <c:v>266.20839873719115</c:v>
                </c:pt>
                <c:pt idx="12" formatCode="#,##0">
                  <c:v>265.6572426321452</c:v>
                </c:pt>
                <c:pt idx="13" formatCode="#,##0">
                  <c:v>267.20047972627384</c:v>
                </c:pt>
                <c:pt idx="14" formatCode="#,##0">
                  <c:v>268.19256071535654</c:v>
                </c:pt>
                <c:pt idx="15" formatCode="#,##0">
                  <c:v>267.09024850526464</c:v>
                </c:pt>
                <c:pt idx="16" formatCode="#,##0">
                  <c:v>264.99585530609005</c:v>
                </c:pt>
                <c:pt idx="17" formatCode="#,##0">
                  <c:v>260.80706890774087</c:v>
                </c:pt>
                <c:pt idx="18">
                  <c:v>258.82290692957548</c:v>
                </c:pt>
                <c:pt idx="19">
                  <c:v>259.48429425563057</c:v>
                </c:pt>
                <c:pt idx="20">
                  <c:v>262.90146210691546</c:v>
                </c:pt>
                <c:pt idx="21">
                  <c:v>269.73579780948518</c:v>
                </c:pt>
                <c:pt idx="22">
                  <c:v>273.70412176581596</c:v>
                </c:pt>
                <c:pt idx="23">
                  <c:v>276.01897740700895</c:v>
                </c:pt>
                <c:pt idx="24">
                  <c:v>277.45198328012839</c:v>
                </c:pt>
                <c:pt idx="25">
                  <c:v>271.94042222966897</c:v>
                </c:pt>
                <c:pt idx="26">
                  <c:v>273.70412176581596</c:v>
                </c:pt>
                <c:pt idx="27">
                  <c:v>278.77475793223863</c:v>
                </c:pt>
                <c:pt idx="28">
                  <c:v>284.0658565406797</c:v>
                </c:pt>
                <c:pt idx="29">
                  <c:v>275.3575900809538</c:v>
                </c:pt>
                <c:pt idx="30">
                  <c:v>278.88498915324783</c:v>
                </c:pt>
                <c:pt idx="31">
                  <c:v>274.2552778708619</c:v>
                </c:pt>
                <c:pt idx="32">
                  <c:v>271.05857246159542</c:v>
                </c:pt>
                <c:pt idx="33">
                  <c:v>273.15296566077001</c:v>
                </c:pt>
              </c:numCache>
            </c:numRef>
          </c:val>
          <c:smooth val="0"/>
          <c:extLst>
            <c:ext xmlns:c16="http://schemas.microsoft.com/office/drawing/2014/chart" uri="{C3380CC4-5D6E-409C-BE32-E72D297353CC}">
              <c16:uniqueId val="{00000000-48CD-4205-A5D0-7A798A795B37}"/>
            </c:ext>
          </c:extLst>
        </c:ser>
        <c:ser>
          <c:idx val="2"/>
          <c:order val="2"/>
          <c:tx>
            <c:strRef>
              <c:f>'58'!$R$1</c:f>
              <c:strCache>
                <c:ptCount val="1"/>
                <c:pt idx="0">
                  <c:v>sept-21</c:v>
                </c:pt>
              </c:strCache>
            </c:strRef>
          </c:tx>
          <c:marker>
            <c:symbol val="none"/>
          </c:marker>
          <c:cat>
            <c:numRef>
              <c:f>'58'!$G$13:$G$46</c:f>
              <c:numCache>
                <c:formatCode>m/d/yyyy</c:formatCode>
                <c:ptCount val="34"/>
                <c:pt idx="0">
                  <c:v>43910</c:v>
                </c:pt>
                <c:pt idx="1">
                  <c:v>43920</c:v>
                </c:pt>
                <c:pt idx="2">
                  <c:v>43927</c:v>
                </c:pt>
                <c:pt idx="3">
                  <c:v>43934</c:v>
                </c:pt>
                <c:pt idx="4">
                  <c:v>43941</c:v>
                </c:pt>
                <c:pt idx="5">
                  <c:v>43948</c:v>
                </c:pt>
                <c:pt idx="6">
                  <c:v>43955</c:v>
                </c:pt>
                <c:pt idx="7">
                  <c:v>43962</c:v>
                </c:pt>
                <c:pt idx="8">
                  <c:v>43969</c:v>
                </c:pt>
                <c:pt idx="9">
                  <c:v>43977</c:v>
                </c:pt>
                <c:pt idx="10">
                  <c:v>43983</c:v>
                </c:pt>
                <c:pt idx="11">
                  <c:v>43990</c:v>
                </c:pt>
                <c:pt idx="12">
                  <c:v>43997</c:v>
                </c:pt>
                <c:pt idx="13">
                  <c:v>44004</c:v>
                </c:pt>
                <c:pt idx="14">
                  <c:v>44011</c:v>
                </c:pt>
                <c:pt idx="15">
                  <c:v>44018</c:v>
                </c:pt>
                <c:pt idx="16">
                  <c:v>44025</c:v>
                </c:pt>
                <c:pt idx="17">
                  <c:v>44032</c:v>
                </c:pt>
                <c:pt idx="18">
                  <c:v>44039</c:v>
                </c:pt>
                <c:pt idx="19">
                  <c:v>44046</c:v>
                </c:pt>
                <c:pt idx="20">
                  <c:v>44053</c:v>
                </c:pt>
                <c:pt idx="21">
                  <c:v>44060</c:v>
                </c:pt>
                <c:pt idx="22">
                  <c:v>44067</c:v>
                </c:pt>
                <c:pt idx="23">
                  <c:v>44074</c:v>
                </c:pt>
                <c:pt idx="24">
                  <c:v>44082</c:v>
                </c:pt>
                <c:pt idx="25">
                  <c:v>44088</c:v>
                </c:pt>
                <c:pt idx="26">
                  <c:v>44095</c:v>
                </c:pt>
                <c:pt idx="27">
                  <c:v>44102</c:v>
                </c:pt>
                <c:pt idx="28">
                  <c:v>44109</c:v>
                </c:pt>
                <c:pt idx="29">
                  <c:v>44116</c:v>
                </c:pt>
                <c:pt idx="30">
                  <c:v>44123</c:v>
                </c:pt>
                <c:pt idx="31">
                  <c:v>44130</c:v>
                </c:pt>
                <c:pt idx="32">
                  <c:v>44137</c:v>
                </c:pt>
                <c:pt idx="33">
                  <c:v>44144</c:v>
                </c:pt>
              </c:numCache>
            </c:numRef>
          </c:cat>
          <c:val>
            <c:numRef>
              <c:f>'58'!$R$13:$R$46</c:f>
              <c:numCache>
                <c:formatCode>General</c:formatCode>
                <c:ptCount val="34"/>
                <c:pt idx="26" formatCode="0">
                  <c:v>273.04273443976081</c:v>
                </c:pt>
                <c:pt idx="27" formatCode="0">
                  <c:v>268.96417926242088</c:v>
                </c:pt>
                <c:pt idx="28" formatCode="0">
                  <c:v>268.96417926242088</c:v>
                </c:pt>
                <c:pt idx="29" formatCode="0">
                  <c:v>263.56284943297061</c:v>
                </c:pt>
                <c:pt idx="30" formatCode="0">
                  <c:v>270.39718513554033</c:v>
                </c:pt>
                <c:pt idx="31" formatCode="0">
                  <c:v>265.547011411136</c:v>
                </c:pt>
                <c:pt idx="32" formatCode="0">
                  <c:v>261.46845623379596</c:v>
                </c:pt>
                <c:pt idx="33" formatCode="0">
                  <c:v>265.547011411136</c:v>
                </c:pt>
              </c:numCache>
            </c:numRef>
          </c:val>
          <c:smooth val="0"/>
          <c:extLst>
            <c:ext xmlns:c16="http://schemas.microsoft.com/office/drawing/2014/chart" uri="{C3380CC4-5D6E-409C-BE32-E72D297353CC}">
              <c16:uniqueId val="{00000002-48CD-4205-A5D0-7A798A795B37}"/>
            </c:ext>
          </c:extLst>
        </c:ser>
        <c:dLbls>
          <c:showLegendKey val="0"/>
          <c:showVal val="0"/>
          <c:showCatName val="0"/>
          <c:showSerName val="0"/>
          <c:showPercent val="0"/>
          <c:showBubbleSize val="0"/>
        </c:dLbls>
        <c:smooth val="0"/>
        <c:axId val="955159552"/>
        <c:axId val="948932544"/>
        <c:extLst/>
      </c:lineChart>
      <c:dateAx>
        <c:axId val="955159552"/>
        <c:scaling>
          <c:orientation val="minMax"/>
        </c:scaling>
        <c:delete val="0"/>
        <c:axPos val="b"/>
        <c:numFmt formatCode="d\-mmm\-yy" sourceLinked="0"/>
        <c:majorTickMark val="none"/>
        <c:minorTickMark val="none"/>
        <c:tickLblPos val="nextTo"/>
        <c:spPr>
          <a:noFill/>
          <a:ln w="9525" cap="flat" cmpd="sng" algn="ctr">
            <a:solidFill>
              <a:schemeClr val="tx1">
                <a:lumMod val="15000"/>
                <a:lumOff val="85000"/>
              </a:schemeClr>
            </a:solidFill>
            <a:round/>
          </a:ln>
          <a:effectLst/>
        </c:spPr>
        <c:txPr>
          <a:bodyPr rot="2340000" vert="horz"/>
          <a:lstStyle/>
          <a:p>
            <a:pPr>
              <a:defRPr/>
            </a:pPr>
            <a:endParaRPr lang="es-CL"/>
          </a:p>
        </c:txPr>
        <c:crossAx val="948932544"/>
        <c:crosses val="autoZero"/>
        <c:auto val="0"/>
        <c:lblOffset val="20"/>
        <c:baseTimeUnit val="days"/>
        <c:majorUnit val="15"/>
        <c:majorTimeUnit val="days"/>
        <c:minorUnit val="1"/>
        <c:minorTimeUnit val="days"/>
      </c:dateAx>
      <c:valAx>
        <c:axId val="948932544"/>
        <c:scaling>
          <c:orientation val="minMax"/>
          <c:min val="25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s-CL"/>
                  <a:t>USD/ton</a:t>
                </a:r>
              </a:p>
            </c:rich>
          </c:tx>
          <c:layout>
            <c:manualLayout>
              <c:xMode val="edge"/>
              <c:yMode val="edge"/>
              <c:x val="1.0384460667757956E-2"/>
              <c:y val="0.40822367543040172"/>
            </c:manualLayout>
          </c:layout>
          <c:overlay val="0"/>
          <c:spPr>
            <a:noFill/>
            <a:ln w="25400">
              <a:noFill/>
            </a:ln>
          </c:spPr>
        </c:title>
        <c:numFmt formatCode="0" sourceLinked="1"/>
        <c:majorTickMark val="none"/>
        <c:minorTickMark val="none"/>
        <c:tickLblPos val="nextTo"/>
        <c:spPr>
          <a:ln w="9525">
            <a:noFill/>
          </a:ln>
        </c:spPr>
        <c:txPr>
          <a:bodyPr rot="0" vert="horz"/>
          <a:lstStyle/>
          <a:p>
            <a:pPr>
              <a:defRPr/>
            </a:pPr>
            <a:endParaRPr lang="es-CL"/>
          </a:p>
        </c:txPr>
        <c:crossAx val="955159552"/>
        <c:crosses val="autoZero"/>
        <c:crossBetween val="between"/>
      </c:valAx>
      <c:spPr>
        <a:noFill/>
        <a:ln w="25400">
          <a:noFill/>
        </a:ln>
      </c:spPr>
    </c:plotArea>
    <c:legend>
      <c:legendPos val="r"/>
      <c:layout>
        <c:manualLayout>
          <c:xMode val="edge"/>
          <c:yMode val="edge"/>
          <c:x val="0.3292556841947103"/>
          <c:y val="0.85387672362280365"/>
          <c:w val="0.36310509922721745"/>
          <c:h val="0.14612327637719635"/>
        </c:manualLayout>
      </c:layout>
      <c:overlay val="0"/>
    </c:legend>
    <c:plotVisOnly val="1"/>
    <c:dispBlanksAs val="gap"/>
    <c:showDLblsOverMax val="0"/>
  </c:chart>
  <c:spPr>
    <a:solidFill>
      <a:schemeClr val="bg1"/>
    </a:solidFill>
    <a:effectLst/>
  </c:spPr>
  <c:txPr>
    <a:bodyPr/>
    <a:lstStyle/>
    <a:p>
      <a:pPr>
        <a:defRPr sz="900" b="0" i="0" u="none" strike="noStrike" baseline="0">
          <a:solidFill>
            <a:srgbClr val="000000"/>
          </a:solidFill>
          <a:latin typeface="Arial"/>
          <a:ea typeface="Arial"/>
          <a:cs typeface="Arial"/>
        </a:defRPr>
      </a:pPr>
      <a:endParaRPr lang="es-CL"/>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Gráfico N</a:t>
            </a:r>
            <a:r>
              <a:rPr lang="es-CL" sz="900" b="1" i="0" u="none" strike="noStrike" baseline="0">
                <a:solidFill>
                  <a:srgbClr val="000000"/>
                </a:solidFill>
                <a:latin typeface="Arial MT"/>
                <a:cs typeface="Arial"/>
              </a:rPr>
              <a:t>°</a:t>
            </a:r>
            <a:r>
              <a:rPr lang="es-CL" sz="900" b="1" i="0" u="none" strike="noStrike" baseline="0">
                <a:solidFill>
                  <a:srgbClr val="000000"/>
                </a:solidFill>
                <a:latin typeface="Arial"/>
                <a:cs typeface="Arial"/>
              </a:rPr>
              <a:t> 4. Chile. Producción, importación y disponibilidad aparente de trigo panadero</a:t>
            </a:r>
          </a:p>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Período 2012 - 2020</a:t>
            </a:r>
          </a:p>
        </c:rich>
      </c:tx>
      <c:layout>
        <c:manualLayout>
          <c:xMode val="edge"/>
          <c:yMode val="edge"/>
          <c:x val="0.13360465925022971"/>
          <c:y val="1.2504407098366437E-2"/>
        </c:manualLayout>
      </c:layout>
      <c:overlay val="0"/>
      <c:spPr>
        <a:noFill/>
        <a:ln w="25400">
          <a:noFill/>
        </a:ln>
      </c:spPr>
    </c:title>
    <c:autoTitleDeleted val="0"/>
    <c:plotArea>
      <c:layout>
        <c:manualLayout>
          <c:layoutTarget val="inner"/>
          <c:xMode val="edge"/>
          <c:yMode val="edge"/>
          <c:x val="0.11627906976744186"/>
          <c:y val="0.14402173913043681"/>
          <c:w val="0.81121751025991751"/>
          <c:h val="0.61383028088339786"/>
        </c:manualLayout>
      </c:layout>
      <c:barChart>
        <c:barDir val="col"/>
        <c:grouping val="stacked"/>
        <c:varyColors val="0"/>
        <c:ser>
          <c:idx val="0"/>
          <c:order val="0"/>
          <c:tx>
            <c:strRef>
              <c:f>'11'!$C$6:$C$7</c:f>
              <c:strCache>
                <c:ptCount val="2"/>
                <c:pt idx="0">
                  <c:v>Producción</c:v>
                </c:pt>
              </c:strCache>
            </c:strRef>
          </c:tx>
          <c:invertIfNegative val="0"/>
          <c:cat>
            <c:numRef>
              <c:f>'11'!$B$8:$B$16</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'11'!$C$8:$C$16</c:f>
              <c:numCache>
                <c:formatCode>#,##0_);\(#,##0\)</c:formatCode>
                <c:ptCount val="9"/>
                <c:pt idx="0">
                  <c:v>1114411.3</c:v>
                </c:pt>
                <c:pt idx="1">
                  <c:v>1365123.3</c:v>
                </c:pt>
                <c:pt idx="2">
                  <c:v>1236091.7399999998</c:v>
                </c:pt>
                <c:pt idx="3">
                  <c:v>1333212.5</c:v>
                </c:pt>
                <c:pt idx="4">
                  <c:v>1531005.6</c:v>
                </c:pt>
                <c:pt idx="5">
                  <c:v>1221269.1400000001</c:v>
                </c:pt>
                <c:pt idx="6">
                  <c:v>1281339.7</c:v>
                </c:pt>
                <c:pt idx="7">
                  <c:v>1204856.2</c:v>
                </c:pt>
                <c:pt idx="8" formatCode="#,##0">
                  <c:v>1086140.1000000001</c:v>
                </c:pt>
              </c:numCache>
            </c:numRef>
          </c:val>
          <c:extLst>
            <c:ext xmlns:c16="http://schemas.microsoft.com/office/drawing/2014/chart" uri="{C3380CC4-5D6E-409C-BE32-E72D297353CC}">
              <c16:uniqueId val="{00000000-6BBD-4A4C-AE8C-03F3FC4DE203}"/>
            </c:ext>
          </c:extLst>
        </c:ser>
        <c:ser>
          <c:idx val="2"/>
          <c:order val="1"/>
          <c:tx>
            <c:strRef>
              <c:f>'11'!$E$6:$E$7</c:f>
              <c:strCache>
                <c:ptCount val="2"/>
                <c:pt idx="0">
                  <c:v>Importación</c:v>
                </c:pt>
              </c:strCache>
            </c:strRef>
          </c:tx>
          <c:invertIfNegative val="0"/>
          <c:cat>
            <c:numRef>
              <c:f>'11'!$B$8:$B$16</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'11'!$E$8:$E$16</c:f>
              <c:numCache>
                <c:formatCode>#,##0_);\(#,##0\)</c:formatCode>
                <c:ptCount val="9"/>
                <c:pt idx="0">
                  <c:v>816278.7</c:v>
                </c:pt>
                <c:pt idx="1">
                  <c:v>890021.89689999993</c:v>
                </c:pt>
                <c:pt idx="2">
                  <c:v>746723.35245000001</c:v>
                </c:pt>
                <c:pt idx="3">
                  <c:v>735248.38600000006</c:v>
                </c:pt>
                <c:pt idx="4">
                  <c:v>651573.38222000003</c:v>
                </c:pt>
                <c:pt idx="5">
                  <c:v>1054976.7991500001</c:v>
                </c:pt>
                <c:pt idx="6" formatCode="#,##0">
                  <c:v>1131992.5744099999</c:v>
                </c:pt>
                <c:pt idx="7" formatCode="#,##0">
                  <c:v>1144211.3389999999</c:v>
                </c:pt>
                <c:pt idx="8" formatCode="#,##0">
                  <c:v>955513.71904999996</c:v>
                </c:pt>
              </c:numCache>
            </c:numRef>
          </c:val>
          <c:extLst>
            <c:ext xmlns:c16="http://schemas.microsoft.com/office/drawing/2014/chart" uri="{C3380CC4-5D6E-409C-BE32-E72D297353CC}">
              <c16:uniqueId val="{00000001-6BBD-4A4C-AE8C-03F3FC4DE203}"/>
            </c:ext>
          </c:extLst>
        </c:ser>
        <c:ser>
          <c:idx val="1"/>
          <c:order val="3"/>
          <c:tx>
            <c:strRef>
              <c:f>'11'!$G$6:$G$7</c:f>
              <c:strCache>
                <c:ptCount val="2"/>
                <c:pt idx="0">
                  <c:v>Stock inicial</c:v>
                </c:pt>
              </c:strCache>
            </c:strRef>
          </c:tx>
          <c:invertIfNegative val="0"/>
          <c:val>
            <c:numRef>
              <c:f>'11'!$G$8:$G$16</c:f>
              <c:numCache>
                <c:formatCode>0.0%</c:formatCode>
                <c:ptCount val="9"/>
                <c:pt idx="6" formatCode="#,##0_);\(#,##0\)">
                  <c:v>258213</c:v>
                </c:pt>
                <c:pt idx="7" formatCode="#,##0_);\(#,##0\)">
                  <c:v>234835</c:v>
                </c:pt>
                <c:pt idx="8" formatCode="#,##0_);\(#,##0\)">
                  <c:v>223104</c:v>
                </c:pt>
              </c:numCache>
            </c:numRef>
          </c:val>
          <c:extLst>
            <c:ext xmlns:c16="http://schemas.microsoft.com/office/drawing/2014/chart" uri="{C3380CC4-5D6E-409C-BE32-E72D297353CC}">
              <c16:uniqueId val="{00000000-88BA-4E20-9AAE-DAA98D434795}"/>
            </c:ext>
          </c:extLst>
        </c:ser>
        <c:dLbls>
          <c:showLegendKey val="0"/>
          <c:showVal val="0"/>
          <c:showCatName val="0"/>
          <c:showSerName val="0"/>
          <c:showPercent val="0"/>
          <c:showBubbleSize val="0"/>
        </c:dLbls>
        <c:gapWidth val="150"/>
        <c:overlap val="100"/>
        <c:axId val="175432192"/>
        <c:axId val="979647232"/>
      </c:barChart>
      <c:lineChart>
        <c:grouping val="standard"/>
        <c:varyColors val="0"/>
        <c:ser>
          <c:idx val="5"/>
          <c:order val="2"/>
          <c:tx>
            <c:strRef>
              <c:f>'11'!$I$6</c:f>
              <c:strCache>
                <c:ptCount val="1"/>
                <c:pt idx="0">
                  <c:v>Disponibilidad aparente</c:v>
                </c:pt>
              </c:strCache>
            </c:strRef>
          </c:tx>
          <c:marker>
            <c:symbol val="none"/>
          </c:marker>
          <c:cat>
            <c:numRef>
              <c:f>'11'!$B$8:$B$11</c:f>
              <c:numCache>
                <c:formatCode>General</c:formatCode>
                <c:ptCount val="4"/>
                <c:pt idx="0">
                  <c:v>2012</c:v>
                </c:pt>
                <c:pt idx="1">
                  <c:v>2013</c:v>
                </c:pt>
                <c:pt idx="2">
                  <c:v>2014</c:v>
                </c:pt>
                <c:pt idx="3">
                  <c:v>2015</c:v>
                </c:pt>
              </c:numCache>
            </c:numRef>
          </c:cat>
          <c:val>
            <c:numRef>
              <c:f>'11'!$I$8:$I$16</c:f>
              <c:numCache>
                <c:formatCode>#,##0_);\(#,##0\)</c:formatCode>
                <c:ptCount val="9"/>
                <c:pt idx="0">
                  <c:v>1930690</c:v>
                </c:pt>
                <c:pt idx="1">
                  <c:v>2255145.1968999999</c:v>
                </c:pt>
                <c:pt idx="2">
                  <c:v>1982815.0924499999</c:v>
                </c:pt>
                <c:pt idx="3">
                  <c:v>2068460.8859999999</c:v>
                </c:pt>
                <c:pt idx="4">
                  <c:v>2182578.9822200001</c:v>
                </c:pt>
                <c:pt idx="5">
                  <c:v>2276245.93915</c:v>
                </c:pt>
                <c:pt idx="6">
                  <c:v>2671545.2744100001</c:v>
                </c:pt>
                <c:pt idx="7">
                  <c:v>2583902.5389999999</c:v>
                </c:pt>
                <c:pt idx="8">
                  <c:v>2264757.94777</c:v>
                </c:pt>
              </c:numCache>
            </c:numRef>
          </c:val>
          <c:smooth val="0"/>
          <c:extLst>
            <c:ext xmlns:c16="http://schemas.microsoft.com/office/drawing/2014/chart" uri="{C3380CC4-5D6E-409C-BE32-E72D297353CC}">
              <c16:uniqueId val="{00000002-6BBD-4A4C-AE8C-03F3FC4DE203}"/>
            </c:ext>
          </c:extLst>
        </c:ser>
        <c:dLbls>
          <c:showLegendKey val="0"/>
          <c:showVal val="0"/>
          <c:showCatName val="0"/>
          <c:showSerName val="0"/>
          <c:showPercent val="0"/>
          <c:showBubbleSize val="0"/>
        </c:dLbls>
        <c:marker val="1"/>
        <c:smooth val="0"/>
        <c:axId val="175432192"/>
        <c:axId val="979647232"/>
      </c:lineChart>
      <c:catAx>
        <c:axId val="175432192"/>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CL"/>
          </a:p>
        </c:txPr>
        <c:crossAx val="979647232"/>
        <c:crosses val="autoZero"/>
        <c:auto val="1"/>
        <c:lblAlgn val="ctr"/>
        <c:lblOffset val="100"/>
        <c:tickLblSkip val="1"/>
        <c:tickMarkSkip val="1"/>
        <c:noMultiLvlLbl val="0"/>
      </c:catAx>
      <c:valAx>
        <c:axId val="979647232"/>
        <c:scaling>
          <c:orientation val="minMax"/>
          <c:min val="0"/>
        </c:scaling>
        <c:delete val="0"/>
        <c:axPos val="l"/>
        <c:title>
          <c:tx>
            <c:rich>
              <a:bodyPr/>
              <a:lstStyle/>
              <a:p>
                <a:pPr>
                  <a:defRPr sz="900" b="0" i="0" u="none" strike="noStrike" baseline="0">
                    <a:solidFill>
                      <a:srgbClr val="000000"/>
                    </a:solidFill>
                    <a:latin typeface="Arial"/>
                    <a:ea typeface="Arial"/>
                    <a:cs typeface="Arial"/>
                  </a:defRPr>
                </a:pPr>
                <a:r>
                  <a:rPr lang="es-CL"/>
                  <a:t>Millones de toneladas</a:t>
                </a:r>
              </a:p>
            </c:rich>
          </c:tx>
          <c:layout>
            <c:manualLayout>
              <c:xMode val="edge"/>
              <c:yMode val="edge"/>
              <c:x val="2.3253494986766821E-2"/>
              <c:y val="0.27754926156618481"/>
            </c:manualLayout>
          </c:layout>
          <c:overlay val="0"/>
          <c:spPr>
            <a:noFill/>
            <a:ln w="25400">
              <a:noFill/>
            </a:ln>
          </c:spPr>
        </c:title>
        <c:numFmt formatCode="#,##0.0" sourceLinked="0"/>
        <c:majorTickMark val="out"/>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CL"/>
          </a:p>
        </c:txPr>
        <c:crossAx val="175432192"/>
        <c:crosses val="autoZero"/>
        <c:crossBetween val="between"/>
        <c:dispUnits>
          <c:builtInUnit val="millions"/>
        </c:dispUnits>
      </c:valAx>
      <c:spPr>
        <a:noFill/>
        <a:ln w="25400">
          <a:noFill/>
        </a:ln>
      </c:spPr>
    </c:plotArea>
    <c:legend>
      <c:legendPos val="b"/>
      <c:layout>
        <c:manualLayout>
          <c:xMode val="edge"/>
          <c:yMode val="edge"/>
          <c:x val="0.1762649975011446"/>
          <c:y val="0.84181862341834135"/>
          <c:w val="0.70225568009058792"/>
          <c:h val="6.3480706702706932E-2"/>
        </c:manualLayout>
      </c:layout>
      <c:overlay val="0"/>
      <c:txPr>
        <a:bodyPr/>
        <a:lstStyle/>
        <a:p>
          <a:pPr>
            <a:defRPr sz="900" b="0" i="0" u="none" strike="noStrike" baseline="0">
              <a:solidFill>
                <a:srgbClr val="000000"/>
              </a:solidFill>
              <a:latin typeface="Arial"/>
              <a:ea typeface="Arial"/>
              <a:cs typeface="Arial"/>
            </a:defRPr>
          </a:pPr>
          <a:endParaRPr lang="es-CL"/>
        </a:p>
      </c:txPr>
    </c:legend>
    <c:plotVisOnly val="0"/>
    <c:dispBlanksAs val="gap"/>
    <c:showDLblsOverMax val="0"/>
  </c:chart>
  <c:spPr>
    <a:solidFill>
      <a:srgbClr val="FFFFFF"/>
    </a:solidFill>
  </c:spPr>
  <c:txPr>
    <a:bodyPr/>
    <a:lstStyle/>
    <a:p>
      <a:pPr>
        <a:defRPr sz="1400" b="0" i="0" u="none" strike="noStrike" baseline="0">
          <a:solidFill>
            <a:srgbClr val="000000"/>
          </a:solidFill>
          <a:latin typeface="Arial MT"/>
          <a:ea typeface="Arial MT"/>
          <a:cs typeface="Arial MT"/>
        </a:defRPr>
      </a:pPr>
      <a:endParaRPr lang="es-CL"/>
    </a:p>
  </c:txPr>
  <c:printSettings>
    <c:headerFooter alignWithMargins="0"/>
    <c:pageMargins b="1" l="0.75000000000000688" r="0.75000000000000688" t="1" header="0.51180555555555562" footer="0.51180555555555562"/>
    <c:pageSetup firstPageNumber="0" orientation="portrait"/>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CL" sz="900" b="1" i="0" u="none" strike="noStrike" baseline="0">
                <a:solidFill>
                  <a:srgbClr val="000000"/>
                </a:solidFill>
                <a:latin typeface="Arial"/>
                <a:cs typeface="Arial"/>
              </a:rPr>
              <a:t>Gráfico N</a:t>
            </a:r>
            <a:r>
              <a:rPr lang="es-CL" sz="900" b="1" i="0" u="none" strike="noStrike" baseline="0">
                <a:solidFill>
                  <a:srgbClr val="000000"/>
                </a:solidFill>
                <a:latin typeface="+mn-ea"/>
                <a:ea typeface="+mn-ea"/>
                <a:cs typeface="+mn-ea"/>
              </a:rPr>
              <a:t>°</a:t>
            </a:r>
            <a:r>
              <a:rPr lang="es-CL" sz="900" b="1" i="0" u="none" strike="noStrike" baseline="0">
                <a:solidFill>
                  <a:srgbClr val="000000"/>
                </a:solidFill>
                <a:latin typeface="Arial"/>
                <a:ea typeface="+mn-ea"/>
                <a:cs typeface="Arial"/>
              </a:rPr>
              <a:t> 12. Evolución de los precios a consumidor del arroz grado 2 en supermercados en la Región Metropolitana</a:t>
            </a:r>
            <a:endParaRPr lang="es-CL" sz="900" b="1" i="0" u="none" strike="noStrike" baseline="0">
              <a:solidFill>
                <a:srgbClr val="000000"/>
              </a:solidFill>
              <a:latin typeface="Arial"/>
              <a:cs typeface="Arial"/>
            </a:endParaRPr>
          </a:p>
        </c:rich>
      </c:tx>
      <c:overlay val="0"/>
      <c:spPr>
        <a:noFill/>
        <a:ln w="25400">
          <a:noFill/>
        </a:ln>
      </c:spPr>
    </c:title>
    <c:autoTitleDeleted val="0"/>
    <c:plotArea>
      <c:layout>
        <c:manualLayout>
          <c:layoutTarget val="inner"/>
          <c:xMode val="edge"/>
          <c:yMode val="edge"/>
          <c:x val="9.519560678356602E-2"/>
          <c:y val="0.11421754385964912"/>
          <c:w val="0.88651677891884462"/>
          <c:h val="0.53272706174886031"/>
        </c:manualLayout>
      </c:layout>
      <c:lineChart>
        <c:grouping val="standard"/>
        <c:varyColors val="0"/>
        <c:ser>
          <c:idx val="0"/>
          <c:order val="0"/>
          <c:tx>
            <c:strRef>
              <c:f>'59'!$C$6</c:f>
              <c:strCache>
                <c:ptCount val="1"/>
                <c:pt idx="0">
                  <c:v>Precio mínimo arroz grano ancho</c:v>
                </c:pt>
              </c:strCache>
            </c:strRef>
          </c:tx>
          <c:spPr>
            <a:ln w="28575" cap="rnd">
              <a:solidFill>
                <a:schemeClr val="accent3"/>
              </a:solidFill>
              <a:prstDash val="sysDot"/>
              <a:round/>
            </a:ln>
            <a:effectLst/>
          </c:spPr>
          <c:marker>
            <c:symbol val="circle"/>
            <c:size val="2"/>
            <c:spPr>
              <a:solidFill>
                <a:schemeClr val="accent3"/>
              </a:solidFill>
              <a:ln w="9525">
                <a:solidFill>
                  <a:schemeClr val="accent3"/>
                </a:solidFill>
              </a:ln>
              <a:effectLst/>
            </c:spPr>
          </c:marker>
          <c:cat>
            <c:numRef>
              <c:f>'59'!$B$7:$B$28</c:f>
              <c:numCache>
                <c:formatCode>mmm\-yy</c:formatCode>
                <c:ptCount val="2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numCache>
            </c:numRef>
          </c:cat>
          <c:val>
            <c:numRef>
              <c:f>'59'!$C$7:$C$26</c:f>
              <c:numCache>
                <c:formatCode>_-* #,##0_-;\-* #,##0_-;_-* \-_-;_-@_-</c:formatCode>
                <c:ptCount val="20"/>
                <c:pt idx="0">
                  <c:v>772</c:v>
                </c:pt>
                <c:pt idx="1">
                  <c:v>779</c:v>
                </c:pt>
                <c:pt idx="2">
                  <c:v>820</c:v>
                </c:pt>
                <c:pt idx="3">
                  <c:v>820</c:v>
                </c:pt>
                <c:pt idx="4">
                  <c:v>769</c:v>
                </c:pt>
                <c:pt idx="5">
                  <c:v>790</c:v>
                </c:pt>
                <c:pt idx="6">
                  <c:v>750</c:v>
                </c:pt>
                <c:pt idx="7">
                  <c:v>845</c:v>
                </c:pt>
                <c:pt idx="8">
                  <c:v>699</c:v>
                </c:pt>
                <c:pt idx="9">
                  <c:v>790</c:v>
                </c:pt>
                <c:pt idx="10">
                  <c:v>849</c:v>
                </c:pt>
                <c:pt idx="11">
                  <c:v>829</c:v>
                </c:pt>
                <c:pt idx="12">
                  <c:v>790</c:v>
                </c:pt>
                <c:pt idx="13">
                  <c:v>829</c:v>
                </c:pt>
                <c:pt idx="14">
                  <c:v>890</c:v>
                </c:pt>
                <c:pt idx="15">
                  <c:v>910</c:v>
                </c:pt>
                <c:pt idx="16">
                  <c:v>910</c:v>
                </c:pt>
                <c:pt idx="17">
                  <c:v>910</c:v>
                </c:pt>
                <c:pt idx="18">
                  <c:v>910</c:v>
                </c:pt>
                <c:pt idx="19">
                  <c:v>910</c:v>
                </c:pt>
              </c:numCache>
            </c:numRef>
          </c:val>
          <c:smooth val="0"/>
          <c:extLst>
            <c:ext xmlns:c16="http://schemas.microsoft.com/office/drawing/2014/chart" uri="{C3380CC4-5D6E-409C-BE32-E72D297353CC}">
              <c16:uniqueId val="{00000000-3959-4520-A48E-21E99467DE21}"/>
            </c:ext>
          </c:extLst>
        </c:ser>
        <c:ser>
          <c:idx val="1"/>
          <c:order val="1"/>
          <c:tx>
            <c:strRef>
              <c:f>'59'!$D$6</c:f>
              <c:strCache>
                <c:ptCount val="1"/>
                <c:pt idx="0">
                  <c:v>Precio mínimo arroz grano delgado</c:v>
                </c:pt>
              </c:strCache>
            </c:strRef>
          </c:tx>
          <c:spPr>
            <a:ln w="28575" cap="rnd">
              <a:solidFill>
                <a:schemeClr val="accent4"/>
              </a:solidFill>
              <a:prstDash val="sysDot"/>
              <a:round/>
            </a:ln>
            <a:effectLst/>
          </c:spPr>
          <c:marker>
            <c:symbol val="square"/>
            <c:size val="2"/>
            <c:spPr>
              <a:solidFill>
                <a:srgbClr val="7030A0"/>
              </a:solidFill>
              <a:ln>
                <a:solidFill>
                  <a:schemeClr val="accent4"/>
                </a:solidFill>
              </a:ln>
            </c:spPr>
          </c:marker>
          <c:cat>
            <c:numRef>
              <c:f>'59'!$B$7:$B$28</c:f>
              <c:numCache>
                <c:formatCode>mmm\-yy</c:formatCode>
                <c:ptCount val="2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numCache>
            </c:numRef>
          </c:cat>
          <c:val>
            <c:numRef>
              <c:f>'59'!$D$7:$D$28</c:f>
              <c:numCache>
                <c:formatCode>_-* #,##0_-;\-* #,##0_-;_-* \-_-;_-@_-</c:formatCode>
                <c:ptCount val="22"/>
                <c:pt idx="0">
                  <c:v>500</c:v>
                </c:pt>
                <c:pt idx="1">
                  <c:v>500</c:v>
                </c:pt>
                <c:pt idx="2">
                  <c:v>699</c:v>
                </c:pt>
                <c:pt idx="3">
                  <c:v>500</c:v>
                </c:pt>
                <c:pt idx="4">
                  <c:v>500</c:v>
                </c:pt>
                <c:pt idx="5">
                  <c:v>529</c:v>
                </c:pt>
                <c:pt idx="6">
                  <c:v>545</c:v>
                </c:pt>
                <c:pt idx="7">
                  <c:v>699</c:v>
                </c:pt>
                <c:pt idx="8">
                  <c:v>540</c:v>
                </c:pt>
                <c:pt idx="9">
                  <c:v>539</c:v>
                </c:pt>
                <c:pt idx="10">
                  <c:v>540</c:v>
                </c:pt>
                <c:pt idx="11">
                  <c:v>540</c:v>
                </c:pt>
                <c:pt idx="12">
                  <c:v>540</c:v>
                </c:pt>
                <c:pt idx="13">
                  <c:v>540</c:v>
                </c:pt>
                <c:pt idx="14">
                  <c:v>575</c:v>
                </c:pt>
                <c:pt idx="15">
                  <c:v>575</c:v>
                </c:pt>
                <c:pt idx="16">
                  <c:v>790</c:v>
                </c:pt>
                <c:pt idx="17">
                  <c:v>799</c:v>
                </c:pt>
                <c:pt idx="18">
                  <c:v>799</c:v>
                </c:pt>
                <c:pt idx="19">
                  <c:v>799</c:v>
                </c:pt>
                <c:pt idx="20">
                  <c:v>699</c:v>
                </c:pt>
                <c:pt idx="21">
                  <c:v>560</c:v>
                </c:pt>
              </c:numCache>
            </c:numRef>
          </c:val>
          <c:smooth val="0"/>
          <c:extLst>
            <c:ext xmlns:c16="http://schemas.microsoft.com/office/drawing/2014/chart" uri="{C3380CC4-5D6E-409C-BE32-E72D297353CC}">
              <c16:uniqueId val="{00000001-3959-4520-A48E-21E99467DE21}"/>
            </c:ext>
          </c:extLst>
        </c:ser>
        <c:ser>
          <c:idx val="2"/>
          <c:order val="2"/>
          <c:tx>
            <c:strRef>
              <c:f>'59'!$E$6</c:f>
              <c:strCache>
                <c:ptCount val="1"/>
                <c:pt idx="0">
                  <c:v>Precio máximo arroz grano ancho</c:v>
                </c:pt>
              </c:strCache>
            </c:strRef>
          </c:tx>
          <c:spPr>
            <a:ln w="28575" cap="rnd">
              <a:solidFill>
                <a:schemeClr val="accent3"/>
              </a:solidFill>
              <a:prstDash val="dash"/>
              <a:round/>
            </a:ln>
            <a:effectLst/>
          </c:spPr>
          <c:marker>
            <c:symbol val="x"/>
            <c:size val="3"/>
            <c:spPr>
              <a:solidFill>
                <a:schemeClr val="accent3"/>
              </a:solidFill>
              <a:ln w="9525">
                <a:solidFill>
                  <a:schemeClr val="accent3"/>
                </a:solidFill>
              </a:ln>
              <a:effectLst/>
            </c:spPr>
          </c:marker>
          <c:cat>
            <c:numRef>
              <c:f>'59'!$B$7:$B$28</c:f>
              <c:numCache>
                <c:formatCode>mmm\-yy</c:formatCode>
                <c:ptCount val="2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numCache>
            </c:numRef>
          </c:cat>
          <c:val>
            <c:numRef>
              <c:f>'59'!$E$7:$E$28</c:f>
              <c:numCache>
                <c:formatCode>_-* #,##0_-;\-* #,##0_-;_-* \-_-;_-@_-</c:formatCode>
                <c:ptCount val="22"/>
                <c:pt idx="0">
                  <c:v>1290</c:v>
                </c:pt>
                <c:pt idx="1">
                  <c:v>1290</c:v>
                </c:pt>
                <c:pt idx="2">
                  <c:v>1290</c:v>
                </c:pt>
                <c:pt idx="3">
                  <c:v>1290</c:v>
                </c:pt>
                <c:pt idx="4">
                  <c:v>1410</c:v>
                </c:pt>
                <c:pt idx="5">
                  <c:v>1290</c:v>
                </c:pt>
                <c:pt idx="6">
                  <c:v>1299</c:v>
                </c:pt>
                <c:pt idx="7">
                  <c:v>1290</c:v>
                </c:pt>
                <c:pt idx="8">
                  <c:v>1350</c:v>
                </c:pt>
                <c:pt idx="9">
                  <c:v>1350</c:v>
                </c:pt>
                <c:pt idx="10">
                  <c:v>1350</c:v>
                </c:pt>
                <c:pt idx="11">
                  <c:v>1350</c:v>
                </c:pt>
                <c:pt idx="12">
                  <c:v>1350</c:v>
                </c:pt>
                <c:pt idx="13">
                  <c:v>1350</c:v>
                </c:pt>
                <c:pt idx="14">
                  <c:v>1450</c:v>
                </c:pt>
                <c:pt idx="15">
                  <c:v>1450</c:v>
                </c:pt>
                <c:pt idx="16">
                  <c:v>1595</c:v>
                </c:pt>
                <c:pt idx="17">
                  <c:v>1595</c:v>
                </c:pt>
                <c:pt idx="18">
                  <c:v>1595</c:v>
                </c:pt>
                <c:pt idx="19">
                  <c:v>1169</c:v>
                </c:pt>
                <c:pt idx="20">
                  <c:v>1249</c:v>
                </c:pt>
                <c:pt idx="21">
                  <c:v>1249</c:v>
                </c:pt>
              </c:numCache>
            </c:numRef>
          </c:val>
          <c:smooth val="0"/>
          <c:extLst>
            <c:ext xmlns:c16="http://schemas.microsoft.com/office/drawing/2014/chart" uri="{C3380CC4-5D6E-409C-BE32-E72D297353CC}">
              <c16:uniqueId val="{00000002-3959-4520-A48E-21E99467DE21}"/>
            </c:ext>
          </c:extLst>
        </c:ser>
        <c:ser>
          <c:idx val="3"/>
          <c:order val="3"/>
          <c:tx>
            <c:strRef>
              <c:f>'59'!$F$6</c:f>
              <c:strCache>
                <c:ptCount val="1"/>
                <c:pt idx="0">
                  <c:v>Precio máximo arroz grano delgado</c:v>
                </c:pt>
              </c:strCache>
            </c:strRef>
          </c:tx>
          <c:spPr>
            <a:ln w="28575" cap="rnd">
              <a:solidFill>
                <a:schemeClr val="accent4"/>
              </a:solidFill>
              <a:prstDash val="dash"/>
              <a:round/>
            </a:ln>
            <a:effectLst/>
          </c:spPr>
          <c:marker>
            <c:symbol val="x"/>
            <c:size val="3"/>
            <c:spPr>
              <a:solidFill>
                <a:schemeClr val="accent4"/>
              </a:solidFill>
              <a:ln w="9525">
                <a:solidFill>
                  <a:schemeClr val="accent4"/>
                </a:solidFill>
                <a:prstDash val="dash"/>
              </a:ln>
              <a:effectLst/>
            </c:spPr>
          </c:marker>
          <c:cat>
            <c:numRef>
              <c:f>'59'!$B$7:$B$28</c:f>
              <c:numCache>
                <c:formatCode>mmm\-yy</c:formatCode>
                <c:ptCount val="2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numCache>
            </c:numRef>
          </c:cat>
          <c:val>
            <c:numRef>
              <c:f>'59'!$F$7:$F$28</c:f>
              <c:numCache>
                <c:formatCode>_-* #,##0_-;\-* #,##0_-;_-* \-_-;_-@_-</c:formatCode>
                <c:ptCount val="22"/>
                <c:pt idx="0">
                  <c:v>1100</c:v>
                </c:pt>
                <c:pt idx="1">
                  <c:v>1099</c:v>
                </c:pt>
                <c:pt idx="2">
                  <c:v>1089</c:v>
                </c:pt>
                <c:pt idx="3">
                  <c:v>1000</c:v>
                </c:pt>
                <c:pt idx="4">
                  <c:v>1089</c:v>
                </c:pt>
                <c:pt idx="5">
                  <c:v>999</c:v>
                </c:pt>
                <c:pt idx="6">
                  <c:v>999</c:v>
                </c:pt>
                <c:pt idx="7">
                  <c:v>1190</c:v>
                </c:pt>
                <c:pt idx="8">
                  <c:v>1090</c:v>
                </c:pt>
                <c:pt idx="9">
                  <c:v>999</c:v>
                </c:pt>
                <c:pt idx="10">
                  <c:v>1280</c:v>
                </c:pt>
                <c:pt idx="11">
                  <c:v>1280</c:v>
                </c:pt>
                <c:pt idx="12">
                  <c:v>1099</c:v>
                </c:pt>
                <c:pt idx="13">
                  <c:v>1190</c:v>
                </c:pt>
                <c:pt idx="14">
                  <c:v>1190</c:v>
                </c:pt>
                <c:pt idx="15">
                  <c:v>1229</c:v>
                </c:pt>
                <c:pt idx="16">
                  <c:v>1190</c:v>
                </c:pt>
                <c:pt idx="17">
                  <c:v>1190</c:v>
                </c:pt>
                <c:pt idx="18">
                  <c:v>1190</c:v>
                </c:pt>
                <c:pt idx="19">
                  <c:v>1079</c:v>
                </c:pt>
                <c:pt idx="20">
                  <c:v>1079</c:v>
                </c:pt>
                <c:pt idx="21">
                  <c:v>1150</c:v>
                </c:pt>
              </c:numCache>
            </c:numRef>
          </c:val>
          <c:smooth val="0"/>
          <c:extLst>
            <c:ext xmlns:c16="http://schemas.microsoft.com/office/drawing/2014/chart" uri="{C3380CC4-5D6E-409C-BE32-E72D297353CC}">
              <c16:uniqueId val="{00000003-3959-4520-A48E-21E99467DE21}"/>
            </c:ext>
          </c:extLst>
        </c:ser>
        <c:ser>
          <c:idx val="4"/>
          <c:order val="4"/>
          <c:tx>
            <c:strRef>
              <c:f>'59'!$G$6</c:f>
              <c:strCache>
                <c:ptCount val="1"/>
                <c:pt idx="0">
                  <c:v>Precio promedio arroz grano ancho</c:v>
                </c:pt>
              </c:strCache>
            </c:strRef>
          </c:tx>
          <c:spPr>
            <a:ln w="28575" cap="rnd">
              <a:solidFill>
                <a:schemeClr val="accent3"/>
              </a:solidFill>
              <a:prstDash val="solid"/>
              <a:round/>
            </a:ln>
            <a:effectLst/>
          </c:spPr>
          <c:marker>
            <c:symbol val="triangle"/>
            <c:size val="4"/>
            <c:spPr>
              <a:solidFill>
                <a:schemeClr val="accent3"/>
              </a:solidFill>
              <a:ln w="9525">
                <a:solidFill>
                  <a:schemeClr val="accent3"/>
                </a:solidFill>
              </a:ln>
              <a:effectLst/>
            </c:spPr>
          </c:marker>
          <c:cat>
            <c:numRef>
              <c:f>'59'!$B$7:$B$28</c:f>
              <c:numCache>
                <c:formatCode>mmm\-yy</c:formatCode>
                <c:ptCount val="2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numCache>
            </c:numRef>
          </c:cat>
          <c:val>
            <c:numRef>
              <c:f>'59'!$G$7:$G$28</c:f>
              <c:numCache>
                <c:formatCode>_-* #,##0_-;\-* #,##0_-;_-* \-_-;_-@_-</c:formatCode>
                <c:ptCount val="22"/>
                <c:pt idx="0">
                  <c:v>1030</c:v>
                </c:pt>
                <c:pt idx="1">
                  <c:v>1039</c:v>
                </c:pt>
                <c:pt idx="2">
                  <c:v>1029</c:v>
                </c:pt>
                <c:pt idx="3">
                  <c:v>1000</c:v>
                </c:pt>
                <c:pt idx="4">
                  <c:v>1003</c:v>
                </c:pt>
                <c:pt idx="5">
                  <c:v>997</c:v>
                </c:pt>
                <c:pt idx="6">
                  <c:v>1020</c:v>
                </c:pt>
                <c:pt idx="7">
                  <c:v>1019</c:v>
                </c:pt>
                <c:pt idx="8">
                  <c:v>1036</c:v>
                </c:pt>
                <c:pt idx="9">
                  <c:v>1016</c:v>
                </c:pt>
                <c:pt idx="10">
                  <c:v>1007</c:v>
                </c:pt>
                <c:pt idx="11">
                  <c:v>1012</c:v>
                </c:pt>
                <c:pt idx="12">
                  <c:v>1020</c:v>
                </c:pt>
                <c:pt idx="13">
                  <c:v>1027</c:v>
                </c:pt>
                <c:pt idx="14">
                  <c:v>1046</c:v>
                </c:pt>
                <c:pt idx="15">
                  <c:v>1056</c:v>
                </c:pt>
                <c:pt idx="16">
                  <c:v>1091</c:v>
                </c:pt>
                <c:pt idx="17">
                  <c:v>1072</c:v>
                </c:pt>
                <c:pt idx="18">
                  <c:v>1050</c:v>
                </c:pt>
                <c:pt idx="19">
                  <c:v>1041</c:v>
                </c:pt>
                <c:pt idx="20">
                  <c:v>1051</c:v>
                </c:pt>
                <c:pt idx="21">
                  <c:v>1158</c:v>
                </c:pt>
              </c:numCache>
            </c:numRef>
          </c:val>
          <c:smooth val="0"/>
          <c:extLst>
            <c:ext xmlns:c16="http://schemas.microsoft.com/office/drawing/2014/chart" uri="{C3380CC4-5D6E-409C-BE32-E72D297353CC}">
              <c16:uniqueId val="{00000004-3959-4520-A48E-21E99467DE21}"/>
            </c:ext>
          </c:extLst>
        </c:ser>
        <c:ser>
          <c:idx val="5"/>
          <c:order val="5"/>
          <c:tx>
            <c:strRef>
              <c:f>'59'!$H$6</c:f>
              <c:strCache>
                <c:ptCount val="1"/>
                <c:pt idx="0">
                  <c:v>Precio promedio arroz grano delgado</c:v>
                </c:pt>
              </c:strCache>
            </c:strRef>
          </c:tx>
          <c:spPr>
            <a:ln>
              <a:solidFill>
                <a:srgbClr val="7030A0"/>
              </a:solidFill>
            </a:ln>
          </c:spPr>
          <c:marker>
            <c:spPr>
              <a:solidFill>
                <a:srgbClr val="7030A0"/>
              </a:solidFill>
              <a:ln>
                <a:solidFill>
                  <a:srgbClr val="7030A0"/>
                </a:solidFill>
              </a:ln>
            </c:spPr>
          </c:marker>
          <c:cat>
            <c:numRef>
              <c:f>'59'!$B$7:$B$28</c:f>
              <c:numCache>
                <c:formatCode>mmm\-yy</c:formatCode>
                <c:ptCount val="2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numCache>
            </c:numRef>
          </c:cat>
          <c:val>
            <c:numRef>
              <c:f>'59'!$H$7:$H$28</c:f>
              <c:numCache>
                <c:formatCode>_-* #,##0_-;\-* #,##0_-;_-* \-_-;_-@_-</c:formatCode>
                <c:ptCount val="22"/>
                <c:pt idx="0">
                  <c:v>870</c:v>
                </c:pt>
                <c:pt idx="1">
                  <c:v>852</c:v>
                </c:pt>
                <c:pt idx="2">
                  <c:v>860</c:v>
                </c:pt>
                <c:pt idx="3">
                  <c:v>852</c:v>
                </c:pt>
                <c:pt idx="4">
                  <c:v>852</c:v>
                </c:pt>
                <c:pt idx="5">
                  <c:v>854</c:v>
                </c:pt>
                <c:pt idx="6">
                  <c:v>858</c:v>
                </c:pt>
                <c:pt idx="7">
                  <c:v>850</c:v>
                </c:pt>
                <c:pt idx="8">
                  <c:v>860</c:v>
                </c:pt>
                <c:pt idx="9">
                  <c:v>844</c:v>
                </c:pt>
                <c:pt idx="10">
                  <c:v>881</c:v>
                </c:pt>
                <c:pt idx="11">
                  <c:v>887</c:v>
                </c:pt>
                <c:pt idx="12">
                  <c:v>891</c:v>
                </c:pt>
                <c:pt idx="13">
                  <c:v>886</c:v>
                </c:pt>
                <c:pt idx="14">
                  <c:v>912</c:v>
                </c:pt>
                <c:pt idx="15">
                  <c:v>913</c:v>
                </c:pt>
                <c:pt idx="16">
                  <c:v>927</c:v>
                </c:pt>
                <c:pt idx="17">
                  <c:v>914</c:v>
                </c:pt>
                <c:pt idx="18">
                  <c:v>906</c:v>
                </c:pt>
                <c:pt idx="19">
                  <c:v>895</c:v>
                </c:pt>
                <c:pt idx="20">
                  <c:v>901</c:v>
                </c:pt>
                <c:pt idx="21">
                  <c:v>910</c:v>
                </c:pt>
              </c:numCache>
            </c:numRef>
          </c:val>
          <c:smooth val="0"/>
          <c:extLst>
            <c:ext xmlns:c16="http://schemas.microsoft.com/office/drawing/2014/chart" uri="{C3380CC4-5D6E-409C-BE32-E72D297353CC}">
              <c16:uniqueId val="{00000000-FAD7-4262-8B45-9B0AEDEDDFE0}"/>
            </c:ext>
          </c:extLst>
        </c:ser>
        <c:dLbls>
          <c:showLegendKey val="0"/>
          <c:showVal val="0"/>
          <c:showCatName val="0"/>
          <c:showSerName val="0"/>
          <c:showPercent val="0"/>
          <c:showBubbleSize val="0"/>
        </c:dLbls>
        <c:marker val="1"/>
        <c:smooth val="0"/>
        <c:axId val="955673088"/>
        <c:axId val="948934272"/>
      </c:lineChart>
      <c:dateAx>
        <c:axId val="9556730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900" b="0" i="0" u="none" strike="noStrike" baseline="0">
                <a:solidFill>
                  <a:srgbClr val="000000"/>
                </a:solidFill>
                <a:latin typeface="Arial"/>
                <a:ea typeface="Arial"/>
                <a:cs typeface="Arial"/>
              </a:defRPr>
            </a:pPr>
            <a:endParaRPr lang="es-CL"/>
          </a:p>
        </c:txPr>
        <c:crossAx val="948934272"/>
        <c:crosses val="autoZero"/>
        <c:auto val="1"/>
        <c:lblOffset val="100"/>
        <c:baseTimeUnit val="months"/>
        <c:majorUnit val="1"/>
        <c:majorTimeUnit val="months"/>
        <c:minorUnit val="1"/>
        <c:minorTimeUnit val="months"/>
      </c:dateAx>
      <c:valAx>
        <c:axId val="948934272"/>
        <c:scaling>
          <c:orientation val="minMax"/>
          <c:max val="1900"/>
          <c:min val="400"/>
        </c:scaling>
        <c:delete val="0"/>
        <c:axPos val="l"/>
        <c:majorGridlines>
          <c:spPr>
            <a:ln w="9525" cap="flat" cmpd="sng" algn="ctr">
              <a:solidFill>
                <a:schemeClr val="tx1">
                  <a:lumMod val="15000"/>
                  <a:lumOff val="85000"/>
                </a:schemeClr>
              </a:solidFill>
              <a:round/>
            </a:ln>
            <a:effectLst/>
          </c:spPr>
        </c:majorGridlines>
        <c:title>
          <c:tx>
            <c:rich>
              <a:bodyPr/>
              <a:lstStyle/>
              <a:p>
                <a:pPr>
                  <a:defRPr sz="900" b="0" i="0" u="none" strike="noStrike" baseline="0">
                    <a:solidFill>
                      <a:srgbClr val="000000"/>
                    </a:solidFill>
                    <a:latin typeface="Arial"/>
                    <a:ea typeface="Arial"/>
                    <a:cs typeface="Arial"/>
                  </a:defRPr>
                </a:pPr>
                <a:r>
                  <a:rPr lang="es-CL"/>
                  <a:t>$/kilo</a:t>
                </a:r>
              </a:p>
            </c:rich>
          </c:tx>
          <c:layout>
            <c:manualLayout>
              <c:xMode val="edge"/>
              <c:yMode val="edge"/>
              <c:x val="8.743027565294435E-3"/>
              <c:y val="0.35624421428649217"/>
            </c:manualLayout>
          </c:layout>
          <c:overlay val="0"/>
          <c:spPr>
            <a:noFill/>
            <a:ln w="25400">
              <a:noFill/>
            </a:ln>
          </c:spPr>
        </c:title>
        <c:numFmt formatCode="#,##0" sourceLinked="0"/>
        <c:majorTickMark val="none"/>
        <c:minorTickMark val="none"/>
        <c:tickLblPos val="nextTo"/>
        <c:spPr>
          <a:ln w="9525">
            <a:noFill/>
          </a:ln>
        </c:spPr>
        <c:txPr>
          <a:bodyPr rot="0" vert="horz"/>
          <a:lstStyle/>
          <a:p>
            <a:pPr>
              <a:defRPr sz="900" b="0" i="0" u="none" strike="noStrike" baseline="0">
                <a:solidFill>
                  <a:srgbClr val="000000"/>
                </a:solidFill>
                <a:latin typeface="Arial"/>
                <a:ea typeface="Arial"/>
                <a:cs typeface="Arial"/>
              </a:defRPr>
            </a:pPr>
            <a:endParaRPr lang="es-CL"/>
          </a:p>
        </c:txPr>
        <c:crossAx val="955673088"/>
        <c:crosses val="autoZero"/>
        <c:crossBetween val="between"/>
      </c:valAx>
      <c:spPr>
        <a:noFill/>
        <a:ln w="25400">
          <a:noFill/>
        </a:ln>
      </c:spPr>
    </c:plotArea>
    <c:legend>
      <c:legendPos val="r"/>
      <c:layout>
        <c:manualLayout>
          <c:xMode val="edge"/>
          <c:yMode val="edge"/>
          <c:x val="3.782006646950431E-2"/>
          <c:y val="0.79878154234870014"/>
          <c:w val="0.91397947681262504"/>
          <c:h val="0.14589342307315323"/>
        </c:manualLayout>
      </c:layout>
      <c:overlay val="0"/>
      <c:spPr>
        <a:noFill/>
        <a:ln w="25400">
          <a:noFill/>
        </a:ln>
      </c:spPr>
      <c:txPr>
        <a:bodyPr/>
        <a:lstStyle/>
        <a:p>
          <a:pPr>
            <a:defRPr sz="90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effectLst/>
  </c:spPr>
  <c:txPr>
    <a:bodyPr/>
    <a:lstStyle/>
    <a:p>
      <a:pPr>
        <a:defRPr sz="1000" b="0" i="0" u="none" strike="noStrike" baseline="0">
          <a:solidFill>
            <a:srgbClr val="000000"/>
          </a:solidFill>
          <a:latin typeface="Arial"/>
          <a:ea typeface="Arial"/>
          <a:cs typeface="Arial"/>
        </a:defRPr>
      </a:pPr>
      <a:endParaRPr lang="es-CL"/>
    </a:p>
  </c:txPr>
  <c:printSettings>
    <c:headerFooter/>
    <c:pageMargins b="0.75" l="0.7" r="0.7" t="0.75" header="0.3" footer="0.3"/>
    <c:pageSetup orientation="portrait"/>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Gráfico N</a:t>
            </a:r>
            <a:r>
              <a:rPr lang="es-CL" sz="900" b="1" i="0" u="none" strike="noStrike" baseline="0">
                <a:solidFill>
                  <a:srgbClr val="000000"/>
                </a:solidFill>
                <a:latin typeface="Arial MT"/>
                <a:cs typeface="Arial"/>
              </a:rPr>
              <a:t>°</a:t>
            </a:r>
            <a:r>
              <a:rPr lang="es-CL" sz="900" b="1" i="0" u="none" strike="noStrike" baseline="0">
                <a:solidFill>
                  <a:srgbClr val="000000"/>
                </a:solidFill>
                <a:latin typeface="Arial"/>
                <a:cs typeface="Arial"/>
              </a:rPr>
              <a:t> 5. Chile. Evolución mensual de las importaciones de trigo</a:t>
            </a:r>
          </a:p>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Período  2017 - 2020</a:t>
            </a:r>
          </a:p>
          <a:p>
            <a:pPr>
              <a:defRPr sz="1400" b="0" i="0" u="none" strike="noStrike" baseline="0">
                <a:solidFill>
                  <a:srgbClr val="000000"/>
                </a:solidFill>
                <a:latin typeface="Arial MT"/>
                <a:ea typeface="Arial MT"/>
                <a:cs typeface="Arial MT"/>
              </a:defRPr>
            </a:pPr>
            <a:endParaRPr lang="es-CL" sz="900" b="1" i="0" u="none" strike="noStrike" baseline="0">
              <a:solidFill>
                <a:srgbClr val="000000"/>
              </a:solidFill>
              <a:latin typeface="Arial"/>
              <a:cs typeface="Arial"/>
            </a:endParaRPr>
          </a:p>
        </c:rich>
      </c:tx>
      <c:layout>
        <c:manualLayout>
          <c:xMode val="edge"/>
          <c:yMode val="edge"/>
          <c:x val="0.15197445841657853"/>
          <c:y val="3.1531634203619284E-2"/>
        </c:manualLayout>
      </c:layout>
      <c:overlay val="0"/>
      <c:spPr>
        <a:noFill/>
        <a:ln w="25400">
          <a:noFill/>
        </a:ln>
      </c:spPr>
    </c:title>
    <c:autoTitleDeleted val="0"/>
    <c:plotArea>
      <c:layout>
        <c:manualLayout>
          <c:layoutTarget val="inner"/>
          <c:xMode val="edge"/>
          <c:yMode val="edge"/>
          <c:x val="0.15234293549473241"/>
          <c:y val="0.19848217985909655"/>
          <c:w val="0.79276730168876497"/>
          <c:h val="0.53833782290371601"/>
        </c:manualLayout>
      </c:layout>
      <c:barChart>
        <c:barDir val="col"/>
        <c:grouping val="clustered"/>
        <c:varyColors val="0"/>
        <c:ser>
          <c:idx val="2"/>
          <c:order val="0"/>
          <c:tx>
            <c:strRef>
              <c:f>'12'!$C$6</c:f>
              <c:strCache>
                <c:ptCount val="1"/>
                <c:pt idx="0">
                  <c:v>2017</c:v>
                </c:pt>
              </c:strCache>
            </c:strRef>
          </c:tx>
          <c:invertIfNegative val="0"/>
          <c:cat>
            <c:strRef>
              <c:f>'12'!$B$7:$B$18</c:f>
              <c:strCache>
                <c:ptCount val="12"/>
                <c:pt idx="0">
                  <c:v>Enero</c:v>
                </c:pt>
                <c:pt idx="1">
                  <c:v>Febrero </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'12'!$C$7:$C$18</c:f>
              <c:numCache>
                <c:formatCode>#,##0</c:formatCode>
                <c:ptCount val="12"/>
                <c:pt idx="0">
                  <c:v>112356.97199999999</c:v>
                </c:pt>
                <c:pt idx="1">
                  <c:v>37236.519999999997</c:v>
                </c:pt>
                <c:pt idx="2">
                  <c:v>80397.683999999994</c:v>
                </c:pt>
                <c:pt idx="3">
                  <c:v>85923.225000000006</c:v>
                </c:pt>
                <c:pt idx="4">
                  <c:v>75240.917000000001</c:v>
                </c:pt>
                <c:pt idx="5">
                  <c:v>93635.53</c:v>
                </c:pt>
                <c:pt idx="6">
                  <c:v>84591.092000000004</c:v>
                </c:pt>
                <c:pt idx="7">
                  <c:v>94623.38</c:v>
                </c:pt>
                <c:pt idx="8">
                  <c:v>79730.692999999999</c:v>
                </c:pt>
                <c:pt idx="9">
                  <c:v>70852.953000000009</c:v>
                </c:pt>
                <c:pt idx="10">
                  <c:v>124973.86300000001</c:v>
                </c:pt>
                <c:pt idx="11">
                  <c:v>67969.25</c:v>
                </c:pt>
              </c:numCache>
            </c:numRef>
          </c:val>
          <c:extLst>
            <c:ext xmlns:c16="http://schemas.microsoft.com/office/drawing/2014/chart" uri="{C3380CC4-5D6E-409C-BE32-E72D297353CC}">
              <c16:uniqueId val="{00000001-BF06-4A3D-95C4-F679E17186F0}"/>
            </c:ext>
          </c:extLst>
        </c:ser>
        <c:ser>
          <c:idx val="3"/>
          <c:order val="1"/>
          <c:tx>
            <c:strRef>
              <c:f>'12'!$D$6</c:f>
              <c:strCache>
                <c:ptCount val="1"/>
                <c:pt idx="0">
                  <c:v>2018</c:v>
                </c:pt>
              </c:strCache>
            </c:strRef>
          </c:tx>
          <c:invertIfNegative val="0"/>
          <c:val>
            <c:numRef>
              <c:f>'12'!$D$7:$D$18</c:f>
              <c:numCache>
                <c:formatCode>#,##0</c:formatCode>
                <c:ptCount val="12"/>
                <c:pt idx="0">
                  <c:v>100066.55</c:v>
                </c:pt>
                <c:pt idx="1">
                  <c:v>32375.59</c:v>
                </c:pt>
                <c:pt idx="2">
                  <c:v>98256</c:v>
                </c:pt>
                <c:pt idx="3">
                  <c:v>89868</c:v>
                </c:pt>
                <c:pt idx="4">
                  <c:v>130282</c:v>
                </c:pt>
                <c:pt idx="5">
                  <c:v>125275</c:v>
                </c:pt>
                <c:pt idx="6">
                  <c:v>74379</c:v>
                </c:pt>
                <c:pt idx="7">
                  <c:v>19843</c:v>
                </c:pt>
                <c:pt idx="8">
                  <c:v>77655</c:v>
                </c:pt>
                <c:pt idx="9">
                  <c:v>70782.711599999995</c:v>
                </c:pt>
                <c:pt idx="10">
                  <c:v>104883.17567</c:v>
                </c:pt>
                <c:pt idx="11">
                  <c:v>146130</c:v>
                </c:pt>
              </c:numCache>
            </c:numRef>
          </c:val>
          <c:extLst>
            <c:ext xmlns:c16="http://schemas.microsoft.com/office/drawing/2014/chart" uri="{C3380CC4-5D6E-409C-BE32-E72D297353CC}">
              <c16:uniqueId val="{00000002-BF06-4A3D-95C4-F679E17186F0}"/>
            </c:ext>
          </c:extLst>
        </c:ser>
        <c:ser>
          <c:idx val="1"/>
          <c:order val="2"/>
          <c:tx>
            <c:strRef>
              <c:f>'12'!$E$6</c:f>
              <c:strCache>
                <c:ptCount val="1"/>
                <c:pt idx="0">
                  <c:v>2019</c:v>
                </c:pt>
              </c:strCache>
            </c:strRef>
          </c:tx>
          <c:invertIfNegative val="0"/>
          <c:val>
            <c:numRef>
              <c:f>'12'!$E$7:$E$18</c:f>
              <c:numCache>
                <c:formatCode>#,##0</c:formatCode>
                <c:ptCount val="12"/>
                <c:pt idx="0">
                  <c:v>110928</c:v>
                </c:pt>
                <c:pt idx="1">
                  <c:v>130575</c:v>
                </c:pt>
                <c:pt idx="2">
                  <c:v>58958</c:v>
                </c:pt>
                <c:pt idx="3">
                  <c:v>117092</c:v>
                </c:pt>
                <c:pt idx="4">
                  <c:v>90954</c:v>
                </c:pt>
                <c:pt idx="5">
                  <c:v>47586</c:v>
                </c:pt>
                <c:pt idx="6">
                  <c:v>112338</c:v>
                </c:pt>
                <c:pt idx="7">
                  <c:v>92229</c:v>
                </c:pt>
                <c:pt idx="8">
                  <c:v>139532</c:v>
                </c:pt>
                <c:pt idx="9">
                  <c:v>45828.93</c:v>
                </c:pt>
                <c:pt idx="10">
                  <c:v>84062</c:v>
                </c:pt>
                <c:pt idx="11">
                  <c:v>84062</c:v>
                </c:pt>
              </c:numCache>
            </c:numRef>
          </c:val>
          <c:extLst>
            <c:ext xmlns:c16="http://schemas.microsoft.com/office/drawing/2014/chart" uri="{C3380CC4-5D6E-409C-BE32-E72D297353CC}">
              <c16:uniqueId val="{00000001-00F9-4C08-8774-7E1232E762A3}"/>
            </c:ext>
          </c:extLst>
        </c:ser>
        <c:ser>
          <c:idx val="0"/>
          <c:order val="3"/>
          <c:tx>
            <c:strRef>
              <c:f>'12'!$F$6</c:f>
              <c:strCache>
                <c:ptCount val="1"/>
                <c:pt idx="0">
                  <c:v>2020</c:v>
                </c:pt>
              </c:strCache>
            </c:strRef>
          </c:tx>
          <c:invertIfNegative val="0"/>
          <c:val>
            <c:numRef>
              <c:f>'12'!$F$7:$F$18</c:f>
              <c:numCache>
                <c:formatCode>#,##0</c:formatCode>
                <c:ptCount val="12"/>
                <c:pt idx="0">
                  <c:v>96514.718999999997</c:v>
                </c:pt>
                <c:pt idx="1">
                  <c:v>69539.14</c:v>
                </c:pt>
                <c:pt idx="2">
                  <c:v>119308.15128000001</c:v>
                </c:pt>
                <c:pt idx="3">
                  <c:v>124223.18</c:v>
                </c:pt>
                <c:pt idx="4">
                  <c:v>62552</c:v>
                </c:pt>
                <c:pt idx="5">
                  <c:v>13642</c:v>
                </c:pt>
                <c:pt idx="6">
                  <c:v>123117</c:v>
                </c:pt>
                <c:pt idx="7">
                  <c:v>92572.023770000014</c:v>
                </c:pt>
                <c:pt idx="8">
                  <c:v>98529</c:v>
                </c:pt>
                <c:pt idx="9">
                  <c:v>155516.505</c:v>
                </c:pt>
              </c:numCache>
            </c:numRef>
          </c:val>
          <c:extLst>
            <c:ext xmlns:c16="http://schemas.microsoft.com/office/drawing/2014/chart" uri="{C3380CC4-5D6E-409C-BE32-E72D297353CC}">
              <c16:uniqueId val="{00000003-BF06-4A3D-95C4-F679E17186F0}"/>
            </c:ext>
          </c:extLst>
        </c:ser>
        <c:dLbls>
          <c:showLegendKey val="0"/>
          <c:showVal val="0"/>
          <c:showCatName val="0"/>
          <c:showSerName val="0"/>
          <c:showPercent val="0"/>
          <c:showBubbleSize val="0"/>
        </c:dLbls>
        <c:gapWidth val="150"/>
        <c:axId val="242664448"/>
        <c:axId val="984106112"/>
      </c:barChart>
      <c:catAx>
        <c:axId val="242664448"/>
        <c:scaling>
          <c:orientation val="minMax"/>
        </c:scaling>
        <c:delete val="0"/>
        <c:axPos val="b"/>
        <c:numFmt formatCode="General" sourceLinked="1"/>
        <c:majorTickMark val="out"/>
        <c:minorTickMark val="none"/>
        <c:tickLblPos val="low"/>
        <c:spPr>
          <a:ln w="3175">
            <a:solidFill>
              <a:srgbClr val="000000"/>
            </a:solidFill>
            <a:prstDash val="solid"/>
          </a:ln>
        </c:spPr>
        <c:txPr>
          <a:bodyPr rot="-900000" vert="horz"/>
          <a:lstStyle/>
          <a:p>
            <a:pPr>
              <a:defRPr sz="900" b="0" i="0" u="none" strike="noStrike" baseline="0">
                <a:solidFill>
                  <a:srgbClr val="000000"/>
                </a:solidFill>
                <a:latin typeface="Arial"/>
                <a:ea typeface="Arial"/>
                <a:cs typeface="Arial"/>
              </a:defRPr>
            </a:pPr>
            <a:endParaRPr lang="es-CL"/>
          </a:p>
        </c:txPr>
        <c:crossAx val="984106112"/>
        <c:crosses val="autoZero"/>
        <c:auto val="1"/>
        <c:lblAlgn val="ctr"/>
        <c:lblOffset val="100"/>
        <c:tickLblSkip val="1"/>
        <c:tickMarkSkip val="1"/>
        <c:noMultiLvlLbl val="0"/>
      </c:catAx>
      <c:valAx>
        <c:axId val="984106112"/>
        <c:scaling>
          <c:orientation val="minMax"/>
        </c:scaling>
        <c:delete val="0"/>
        <c:axPos val="l"/>
        <c:title>
          <c:tx>
            <c:rich>
              <a:bodyPr/>
              <a:lstStyle/>
              <a:p>
                <a:pPr>
                  <a:defRPr sz="900" b="0" i="0" u="none" strike="noStrike" baseline="0">
                    <a:solidFill>
                      <a:srgbClr val="000000"/>
                    </a:solidFill>
                    <a:latin typeface="Arial"/>
                    <a:ea typeface="Arial"/>
                    <a:cs typeface="Arial"/>
                  </a:defRPr>
                </a:pPr>
                <a:r>
                  <a:rPr lang="es-CL"/>
                  <a:t>Toneladas</a:t>
                </a:r>
              </a:p>
            </c:rich>
          </c:tx>
          <c:layout>
            <c:manualLayout>
              <c:xMode val="edge"/>
              <c:yMode val="edge"/>
              <c:x val="3.4875700238962665E-2"/>
              <c:y val="0.34503971543030804"/>
            </c:manualLayout>
          </c:layout>
          <c:overlay val="0"/>
          <c:spPr>
            <a:noFill/>
            <a:ln w="25400">
              <a:noFill/>
            </a:ln>
          </c:spPr>
        </c:title>
        <c:numFmt formatCode="#,##0" sourceLinked="0"/>
        <c:majorTickMark val="out"/>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CL"/>
          </a:p>
        </c:txPr>
        <c:crossAx val="242664448"/>
        <c:crosses val="autoZero"/>
        <c:crossBetween val="between"/>
      </c:valAx>
      <c:spPr>
        <a:noFill/>
        <a:ln w="25400">
          <a:noFill/>
        </a:ln>
      </c:spPr>
    </c:plotArea>
    <c:legend>
      <c:legendPos val="r"/>
      <c:layout>
        <c:manualLayout>
          <c:xMode val="edge"/>
          <c:yMode val="edge"/>
          <c:x val="0.10597359658400909"/>
          <c:y val="0.83006837961044344"/>
          <c:w val="0.29465710815998747"/>
          <c:h val="0.13045793617903026"/>
        </c:manualLayout>
      </c:layout>
      <c:overlay val="0"/>
      <c:spPr>
        <a:noFill/>
        <a:ln w="25400">
          <a:noFill/>
        </a:ln>
      </c:spPr>
      <c:txPr>
        <a:bodyPr/>
        <a:lstStyle/>
        <a:p>
          <a:pPr>
            <a:defRPr sz="900" b="0" i="0" u="none" strike="noStrike" baseline="0">
              <a:solidFill>
                <a:srgbClr val="000000"/>
              </a:solidFill>
              <a:latin typeface="Arial"/>
              <a:ea typeface="Arial"/>
              <a:cs typeface="Arial"/>
            </a:defRPr>
          </a:pPr>
          <a:endParaRPr lang="es-CL"/>
        </a:p>
      </c:txPr>
    </c:legend>
    <c:plotVisOnly val="0"/>
    <c:dispBlanksAs val="gap"/>
    <c:showDLblsOverMax val="0"/>
  </c:chart>
  <c:spPr>
    <a:solidFill>
      <a:srgbClr val="FFFFFF"/>
    </a:solidFill>
  </c:spPr>
  <c:txPr>
    <a:bodyPr/>
    <a:lstStyle/>
    <a:p>
      <a:pPr>
        <a:defRPr sz="1400" b="0" i="0" u="none" strike="noStrike" baseline="0">
          <a:solidFill>
            <a:srgbClr val="000000"/>
          </a:solidFill>
          <a:latin typeface="Arial MT"/>
          <a:ea typeface="Arial MT"/>
          <a:cs typeface="Arial MT"/>
        </a:defRPr>
      </a:pPr>
      <a:endParaRPr lang="es-CL"/>
    </a:p>
  </c:txPr>
  <c:printSettings>
    <c:headerFooter alignWithMargins="0"/>
    <c:pageMargins b="1" l="0.75000000000000666" r="0.75000000000000666" t="1" header="0.51180555555555562" footer="0.51180555555555562"/>
    <c:pageSetup firstPageNumber="0"/>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CL" sz="900" b="1" i="0" u="none" strike="noStrike" baseline="0">
                <a:solidFill>
                  <a:srgbClr val="000000"/>
                </a:solidFill>
                <a:latin typeface="Arial"/>
                <a:cs typeface="Arial"/>
              </a:rPr>
              <a:t>Gráfico N</a:t>
            </a:r>
            <a:r>
              <a:rPr lang="es-CL" sz="900" b="1" i="0" u="none" strike="noStrike" baseline="0">
                <a:solidFill>
                  <a:srgbClr val="000000"/>
                </a:solidFill>
                <a:latin typeface="+mn-ea"/>
                <a:ea typeface="+mn-ea"/>
                <a:cs typeface="+mn-ea"/>
              </a:rPr>
              <a:t>°</a:t>
            </a:r>
            <a:r>
              <a:rPr lang="es-CL" sz="900" b="1" i="0" u="none" strike="noStrike" baseline="0">
                <a:solidFill>
                  <a:srgbClr val="000000"/>
                </a:solidFill>
                <a:latin typeface="Arial"/>
                <a:ea typeface="+mn-ea"/>
                <a:cs typeface="Arial"/>
              </a:rPr>
              <a:t> 6. Chile. Participación por país de origen en las </a:t>
            </a:r>
          </a:p>
          <a:p>
            <a:pPr>
              <a:defRPr sz="1000" b="0" i="0" u="none" strike="noStrike" baseline="0">
                <a:solidFill>
                  <a:srgbClr val="000000"/>
                </a:solidFill>
                <a:latin typeface="Arial"/>
                <a:ea typeface="Arial"/>
                <a:cs typeface="Arial"/>
              </a:defRPr>
            </a:pPr>
            <a:r>
              <a:rPr lang="es-CL" sz="900" b="1" i="0" u="none" strike="noStrike" baseline="0">
                <a:solidFill>
                  <a:srgbClr val="000000"/>
                </a:solidFill>
                <a:latin typeface="Arial"/>
                <a:cs typeface="Arial"/>
              </a:rPr>
              <a:t>importaciones de trigo panadero, 2020</a:t>
            </a:r>
          </a:p>
          <a:p>
            <a:pPr>
              <a:defRPr sz="1000" b="0" i="0" u="none" strike="noStrike" baseline="0">
                <a:solidFill>
                  <a:srgbClr val="000000"/>
                </a:solidFill>
                <a:latin typeface="Arial"/>
                <a:ea typeface="Arial"/>
                <a:cs typeface="Arial"/>
              </a:defRPr>
            </a:pPr>
            <a:endParaRPr lang="es-CL" sz="900" b="1" i="0" u="none" strike="noStrike" baseline="0">
              <a:solidFill>
                <a:srgbClr val="000000"/>
              </a:solidFill>
              <a:latin typeface="Arial"/>
              <a:cs typeface="Arial"/>
            </a:endParaRPr>
          </a:p>
        </c:rich>
      </c:tx>
      <c:layout>
        <c:manualLayout>
          <c:xMode val="edge"/>
          <c:yMode val="edge"/>
          <c:x val="0.22756705761430171"/>
          <c:y val="4.6193541768191029E-2"/>
        </c:manualLayout>
      </c:layout>
      <c:overlay val="1"/>
      <c:spPr>
        <a:noFill/>
        <a:ln w="25400">
          <a:noFill/>
        </a:ln>
      </c:spPr>
    </c:title>
    <c:autoTitleDeleted val="0"/>
    <c:view3D>
      <c:rotX val="30"/>
      <c:rotY val="0"/>
      <c:rAngAx val="0"/>
      <c:perspective val="0"/>
    </c:view3D>
    <c:floor>
      <c:thickness val="0"/>
    </c:floor>
    <c:sideWall>
      <c:thickness val="0"/>
    </c:sideWall>
    <c:backWall>
      <c:thickness val="0"/>
    </c:backWall>
    <c:plotArea>
      <c:layout>
        <c:manualLayout>
          <c:layoutTarget val="inner"/>
          <c:xMode val="edge"/>
          <c:yMode val="edge"/>
          <c:x val="0"/>
          <c:y val="0.28955054756086518"/>
          <c:w val="1"/>
          <c:h val="0.48024334458192725"/>
        </c:manualLayout>
      </c:layout>
      <c:pie3DChart>
        <c:varyColors val="1"/>
        <c:ser>
          <c:idx val="0"/>
          <c:order val="0"/>
          <c:tx>
            <c:strRef>
              <c:f>'13'!$M$2</c:f>
              <c:strCache>
                <c:ptCount val="1"/>
              </c:strCache>
            </c:strRef>
          </c:tx>
          <c:dPt>
            <c:idx val="0"/>
            <c:bubble3D val="0"/>
            <c:spPr>
              <a:solidFill>
                <a:srgbClr val="92D050"/>
              </a:solidFill>
              <a:ln>
                <a:noFill/>
              </a:ln>
              <a:effectLst>
                <a:outerShdw blurRad="40000" dist="20000" dir="5400000" rotWithShape="0">
                  <a:srgbClr val="000000">
                    <a:alpha val="38000"/>
                  </a:srgbClr>
                </a:outerShdw>
              </a:effectLst>
              <a:sp3d/>
            </c:spPr>
            <c:extLst>
              <c:ext xmlns:c16="http://schemas.microsoft.com/office/drawing/2014/chart" uri="{C3380CC4-5D6E-409C-BE32-E72D297353CC}">
                <c16:uniqueId val="{00000001-3E30-4D7B-9569-A3DA0EDAA388}"/>
              </c:ext>
            </c:extLst>
          </c:dPt>
          <c:dPt>
            <c:idx val="1"/>
            <c:bubble3D val="0"/>
            <c:spPr>
              <a:solidFill>
                <a:srgbClr val="FF0000"/>
              </a:solidFill>
              <a:ln>
                <a:noFill/>
              </a:ln>
              <a:effectLst>
                <a:outerShdw blurRad="40000" dist="20000" dir="5400000" rotWithShape="0">
                  <a:srgbClr val="000000">
                    <a:alpha val="38000"/>
                  </a:srgbClr>
                </a:outerShdw>
              </a:effectLst>
              <a:sp3d/>
            </c:spPr>
            <c:extLst>
              <c:ext xmlns:c16="http://schemas.microsoft.com/office/drawing/2014/chart" uri="{C3380CC4-5D6E-409C-BE32-E72D297353CC}">
                <c16:uniqueId val="{00000003-3E30-4D7B-9569-A3DA0EDAA388}"/>
              </c:ext>
            </c:extLst>
          </c:dPt>
          <c:dPt>
            <c:idx val="2"/>
            <c:bubble3D val="0"/>
            <c:spPr>
              <a:solidFill>
                <a:srgbClr val="00B0F0"/>
              </a:solidFill>
              <a:ln>
                <a:noFill/>
              </a:ln>
              <a:effectLst>
                <a:outerShdw blurRad="40000" dist="20000" dir="5400000" rotWithShape="0">
                  <a:srgbClr val="000000">
                    <a:alpha val="38000"/>
                  </a:srgbClr>
                </a:outerShdw>
              </a:effectLst>
              <a:sp3d/>
            </c:spPr>
            <c:extLst>
              <c:ext xmlns:c16="http://schemas.microsoft.com/office/drawing/2014/chart" uri="{C3380CC4-5D6E-409C-BE32-E72D297353CC}">
                <c16:uniqueId val="{00000005-3E30-4D7B-9569-A3DA0EDAA388}"/>
              </c:ext>
            </c:extLst>
          </c:dPt>
          <c:dPt>
            <c:idx val="3"/>
            <c:bubble3D val="0"/>
            <c:spPr>
              <a:solidFill>
                <a:schemeClr val="accent2">
                  <a:lumMod val="75000"/>
                </a:schemeClr>
              </a:solidFill>
              <a:ln>
                <a:noFill/>
              </a:ln>
              <a:effectLst>
                <a:outerShdw blurRad="40000" dist="20000" dir="5400000" rotWithShape="0">
                  <a:srgbClr val="000000">
                    <a:alpha val="38000"/>
                  </a:srgbClr>
                </a:outerShdw>
              </a:effectLst>
              <a:sp3d/>
            </c:spPr>
            <c:extLst>
              <c:ext xmlns:c16="http://schemas.microsoft.com/office/drawing/2014/chart" uri="{C3380CC4-5D6E-409C-BE32-E72D297353CC}">
                <c16:uniqueId val="{00000007-3E30-4D7B-9569-A3DA0EDAA388}"/>
              </c:ext>
            </c:extLst>
          </c:dPt>
          <c:dLbls>
            <c:dLbl>
              <c:idx val="0"/>
              <c:layout>
                <c:manualLayout>
                  <c:x val="3.0090270812437311E-2"/>
                  <c:y val="-4.787812840043533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E30-4D7B-9569-A3DA0EDAA388}"/>
                </c:ext>
              </c:extLst>
            </c:dLbl>
            <c:spPr>
              <a:noFill/>
              <a:ln>
                <a:noFill/>
              </a:ln>
              <a:effectLst/>
            </c:spPr>
            <c:dLblPos val="out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'13'!$N$1:$Q$1</c:f>
              <c:strCache>
                <c:ptCount val="4"/>
                <c:pt idx="0">
                  <c:v>Argentina</c:v>
                </c:pt>
                <c:pt idx="1">
                  <c:v>Canadá</c:v>
                </c:pt>
                <c:pt idx="2">
                  <c:v>EE.UU.</c:v>
                </c:pt>
                <c:pt idx="3">
                  <c:v>Otros</c:v>
                </c:pt>
              </c:strCache>
            </c:strRef>
          </c:cat>
          <c:val>
            <c:numRef>
              <c:f>'13'!$N$2:$Q$2</c:f>
              <c:numCache>
                <c:formatCode>#,##0.00</c:formatCode>
                <c:ptCount val="4"/>
                <c:pt idx="0">
                  <c:v>0.3140057255059493</c:v>
                </c:pt>
                <c:pt idx="1">
                  <c:v>0.32587036360246474</c:v>
                </c:pt>
                <c:pt idx="2">
                  <c:v>0.33680998399037998</c:v>
                </c:pt>
                <c:pt idx="3" formatCode="#,##0.000">
                  <c:v>2.3313926901205984E-2</c:v>
                </c:pt>
              </c:numCache>
            </c:numRef>
          </c:val>
          <c:extLst>
            <c:ext xmlns:c16="http://schemas.microsoft.com/office/drawing/2014/chart" uri="{C3380CC4-5D6E-409C-BE32-E72D297353CC}">
              <c16:uniqueId val="{00000009-3E30-4D7B-9569-A3DA0EDAA388}"/>
            </c:ext>
          </c:extLst>
        </c:ser>
        <c:dLbls>
          <c:showLegendKey val="0"/>
          <c:showVal val="0"/>
          <c:showCatName val="0"/>
          <c:showSerName val="0"/>
          <c:showPercent val="0"/>
          <c:showBubbleSize val="0"/>
          <c:showLeaderLines val="1"/>
        </c:dLbls>
      </c:pie3DChart>
      <c:spPr>
        <a:noFill/>
        <a:ln w="25400">
          <a:noFill/>
        </a:ln>
      </c:spPr>
    </c:plotArea>
    <c:legend>
      <c:legendPos val="r"/>
      <c:overlay val="1"/>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Arial"/>
          <a:ea typeface="Arial"/>
          <a:cs typeface="Arial"/>
        </a:defRPr>
      </a:pPr>
      <a:endParaRPr lang="es-CL"/>
    </a:p>
  </c:txPr>
  <c:printSettings>
    <c:headerFooter/>
    <c:pageMargins b="0.75000000000001465" l="0.70000000000000062" r="0.70000000000000062" t="0.75000000000001465" header="0.30000000000000032" footer="0.30000000000000032"/>
    <c:pageSetup orientation="portrait"/>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CL" sz="900" b="1" i="0" u="none" strike="noStrike" baseline="0">
                <a:solidFill>
                  <a:srgbClr val="000000"/>
                </a:solidFill>
                <a:latin typeface="Arial"/>
                <a:cs typeface="Arial"/>
              </a:rPr>
              <a:t>Gráfico N° 7. Chile. Participación por tipo en las importaciones de trigo panadero  </a:t>
            </a:r>
          </a:p>
          <a:p>
            <a:pPr>
              <a:defRPr sz="1000" b="0" i="0" u="none" strike="noStrike" baseline="0">
                <a:solidFill>
                  <a:srgbClr val="000000"/>
                </a:solidFill>
                <a:latin typeface="Arial"/>
                <a:ea typeface="Arial"/>
                <a:cs typeface="Arial"/>
              </a:defRPr>
            </a:pPr>
            <a:r>
              <a:rPr lang="es-CL" sz="900" b="1" i="0" u="none" strike="noStrike" baseline="0">
                <a:solidFill>
                  <a:srgbClr val="000000"/>
                </a:solidFill>
                <a:latin typeface="Arial"/>
                <a:cs typeface="Arial"/>
              </a:rPr>
              <a:t>2020</a:t>
            </a:r>
          </a:p>
          <a:p>
            <a:pPr>
              <a:defRPr sz="1000" b="0" i="0" u="none" strike="noStrike" baseline="0">
                <a:solidFill>
                  <a:srgbClr val="000000"/>
                </a:solidFill>
                <a:latin typeface="Arial"/>
                <a:ea typeface="Arial"/>
                <a:cs typeface="Arial"/>
              </a:defRPr>
            </a:pPr>
            <a:endParaRPr lang="es-CL" sz="900" b="1" i="0" u="none" strike="noStrike" baseline="0">
              <a:solidFill>
                <a:srgbClr val="000000"/>
              </a:solidFill>
              <a:latin typeface="Arial"/>
              <a:cs typeface="Arial"/>
            </a:endParaRPr>
          </a:p>
        </c:rich>
      </c:tx>
      <c:layout>
        <c:manualLayout>
          <c:xMode val="edge"/>
          <c:yMode val="edge"/>
          <c:x val="0.16864317174028456"/>
          <c:y val="4.6983639240216923E-2"/>
        </c:manualLayout>
      </c:layout>
      <c:overlay val="1"/>
    </c:title>
    <c:autoTitleDeleted val="0"/>
    <c:view3D>
      <c:rotX val="20"/>
      <c:rotY val="0"/>
      <c:rAngAx val="0"/>
      <c:perspective val="10"/>
    </c:view3D>
    <c:floor>
      <c:thickness val="0"/>
    </c:floor>
    <c:sideWall>
      <c:thickness val="0"/>
    </c:sideWall>
    <c:backWall>
      <c:thickness val="0"/>
    </c:backWall>
    <c:plotArea>
      <c:layout>
        <c:manualLayout>
          <c:layoutTarget val="inner"/>
          <c:xMode val="edge"/>
          <c:yMode val="edge"/>
          <c:x val="2.8847723514329494E-2"/>
          <c:y val="0.31345679351056727"/>
          <c:w val="0.97089603382910805"/>
          <c:h val="0.46595767579264064"/>
        </c:manualLayout>
      </c:layout>
      <c:pie3DChart>
        <c:varyColors val="1"/>
        <c:ser>
          <c:idx val="0"/>
          <c:order val="0"/>
          <c:spPr>
            <a:blipFill>
              <a:blip xmlns:r="http://schemas.openxmlformats.org/officeDocument/2006/relationships" r:embed="rId1"/>
              <a:stretch>
                <a:fillRect/>
              </a:stretch>
            </a:blipFill>
          </c:spPr>
          <c:explosion val="4"/>
          <c:dPt>
            <c:idx val="0"/>
            <c:bubble3D val="0"/>
            <c:spPr>
              <a:solidFill>
                <a:srgbClr val="92D050"/>
              </a:solidFill>
            </c:spPr>
            <c:extLst>
              <c:ext xmlns:c16="http://schemas.microsoft.com/office/drawing/2014/chart" uri="{C3380CC4-5D6E-409C-BE32-E72D297353CC}">
                <c16:uniqueId val="{00000000-3167-4BBE-A90A-21CF1A31E358}"/>
              </c:ext>
            </c:extLst>
          </c:dPt>
          <c:dPt>
            <c:idx val="1"/>
            <c:bubble3D val="0"/>
            <c:spPr>
              <a:solidFill>
                <a:srgbClr val="FFFF00"/>
              </a:solidFill>
            </c:spPr>
            <c:extLst>
              <c:ext xmlns:c16="http://schemas.microsoft.com/office/drawing/2014/chart" uri="{C3380CC4-5D6E-409C-BE32-E72D297353CC}">
                <c16:uniqueId val="{00000001-3167-4BBE-A90A-21CF1A31E358}"/>
              </c:ext>
            </c:extLst>
          </c:dPt>
          <c:dPt>
            <c:idx val="2"/>
            <c:bubble3D val="0"/>
            <c:spPr>
              <a:solidFill>
                <a:srgbClr val="00B0F0"/>
              </a:solidFill>
            </c:spPr>
            <c:extLst>
              <c:ext xmlns:c16="http://schemas.microsoft.com/office/drawing/2014/chart" uri="{C3380CC4-5D6E-409C-BE32-E72D297353CC}">
                <c16:uniqueId val="{00000002-3167-4BBE-A90A-21CF1A31E358}"/>
              </c:ext>
            </c:extLst>
          </c:dPt>
          <c:dLbls>
            <c:dLbl>
              <c:idx val="0"/>
              <c:layout>
                <c:manualLayout>
                  <c:x val="4.2565958156964484E-2"/>
                  <c:y val="-3.0545516342831269E-2"/>
                </c:manualLayout>
              </c:layout>
              <c:numFmt formatCode="0.0%" sourceLinked="0"/>
              <c:spPr>
                <a:noFill/>
                <a:ln w="25400">
                  <a:noFill/>
                </a:ln>
              </c:spPr>
              <c:txPr>
                <a:bodyPr/>
                <a:lstStyle/>
                <a:p>
                  <a:pPr>
                    <a:defRPr sz="900" b="0" i="0" u="none" strike="noStrike" baseline="0">
                      <a:solidFill>
                        <a:srgbClr val="000000"/>
                      </a:solidFill>
                      <a:latin typeface="Arial"/>
                      <a:ea typeface="Arial"/>
                      <a:cs typeface="Arial"/>
                    </a:defRPr>
                  </a:pPr>
                  <a:endParaRPr lang="es-CL"/>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3167-4BBE-A90A-21CF1A31E358}"/>
                </c:ext>
              </c:extLst>
            </c:dLbl>
            <c:dLbl>
              <c:idx val="1"/>
              <c:layout>
                <c:manualLayout>
                  <c:x val="-0.1314363555432764"/>
                  <c:y val="5.8178147312005407E-2"/>
                </c:manualLayout>
              </c:layout>
              <c:numFmt formatCode="0.0%" sourceLinked="0"/>
              <c:spPr>
                <a:noFill/>
                <a:ln w="25400">
                  <a:noFill/>
                </a:ln>
              </c:spPr>
              <c:txPr>
                <a:bodyPr/>
                <a:lstStyle/>
                <a:p>
                  <a:pPr>
                    <a:defRPr sz="900" b="0" i="0" u="none" strike="noStrike" baseline="0">
                      <a:solidFill>
                        <a:srgbClr val="000000"/>
                      </a:solidFill>
                      <a:latin typeface="Arial"/>
                      <a:ea typeface="Arial"/>
                      <a:cs typeface="Arial"/>
                    </a:defRPr>
                  </a:pPr>
                  <a:endParaRPr lang="es-CL"/>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167-4BBE-A90A-21CF1A31E358}"/>
                </c:ext>
              </c:extLst>
            </c:dLbl>
            <c:dLbl>
              <c:idx val="2"/>
              <c:layout>
                <c:manualLayout>
                  <c:x val="-7.7706977379272679E-3"/>
                  <c:y val="-3.7892709454483704E-2"/>
                </c:manualLayout>
              </c:layout>
              <c:numFmt formatCode="0.0%" sourceLinked="0"/>
              <c:spPr>
                <a:noFill/>
                <a:ln w="25400">
                  <a:noFill/>
                </a:ln>
              </c:spPr>
              <c:txPr>
                <a:bodyPr/>
                <a:lstStyle/>
                <a:p>
                  <a:pPr>
                    <a:defRPr sz="900" b="0" i="0" u="none" strike="noStrike" baseline="0">
                      <a:solidFill>
                        <a:srgbClr val="000000"/>
                      </a:solidFill>
                      <a:latin typeface="Arial"/>
                      <a:ea typeface="Arial"/>
                      <a:cs typeface="Arial"/>
                    </a:defRPr>
                  </a:pPr>
                  <a:endParaRPr lang="es-CL"/>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167-4BBE-A90A-21CF1A31E358}"/>
                </c:ext>
              </c:extLst>
            </c:dLbl>
            <c:dLbl>
              <c:idx val="3"/>
              <c:layout>
                <c:manualLayout>
                  <c:x val="8.4775840881161538E-2"/>
                  <c:y val="-7.6308266344755682E-2"/>
                </c:manualLayout>
              </c:layout>
              <c:numFmt formatCode="0.0%" sourceLinked="0"/>
              <c:spPr>
                <a:noFill/>
                <a:ln w="25400">
                  <a:noFill/>
                </a:ln>
              </c:spPr>
              <c:txPr>
                <a:bodyPr/>
                <a:lstStyle/>
                <a:p>
                  <a:pPr>
                    <a:defRPr sz="900" b="0" i="0" u="none" strike="noStrike" baseline="0">
                      <a:solidFill>
                        <a:srgbClr val="000000"/>
                      </a:solidFill>
                      <a:latin typeface="Arial"/>
                      <a:ea typeface="Arial"/>
                      <a:cs typeface="Arial"/>
                    </a:defRPr>
                  </a:pPr>
                  <a:endParaRPr lang="es-CL"/>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167-4BBE-A90A-21CF1A31E358}"/>
                </c:ext>
              </c:extLst>
            </c:dLbl>
            <c:dLbl>
              <c:idx val="4"/>
              <c:numFmt formatCode="0.0%" sourceLinked="0"/>
              <c:spPr>
                <a:noFill/>
                <a:ln w="25400">
                  <a:noFill/>
                </a:ln>
              </c:spPr>
              <c:txPr>
                <a:bodyPr/>
                <a:lstStyle/>
                <a:p>
                  <a:pPr>
                    <a:defRPr sz="900" b="0" i="0" u="none" strike="noStrike" baseline="0">
                      <a:solidFill>
                        <a:srgbClr val="000000"/>
                      </a:solidFill>
                      <a:latin typeface="Arial"/>
                      <a:ea typeface="Arial"/>
                      <a:cs typeface="Arial"/>
                    </a:defRPr>
                  </a:pPr>
                  <a:endParaRPr lang="es-CL"/>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167-4BBE-A90A-21CF1A31E358}"/>
                </c:ext>
              </c:extLst>
            </c:dLbl>
            <c:numFmt formatCode="0.0%" sourceLinked="0"/>
            <c:spPr>
              <a:noFill/>
              <a:ln w="25400">
                <a:noFill/>
              </a:ln>
            </c:spPr>
            <c:txPr>
              <a:bodyPr wrap="square" lIns="38100" tIns="19050" rIns="38100" bIns="19050" anchor="ctr">
                <a:spAutoFit/>
              </a:bodyPr>
              <a:lstStyle/>
              <a:p>
                <a:pPr>
                  <a:defRPr sz="900" b="0" i="0" u="none" strike="noStrike" baseline="0">
                    <a:solidFill>
                      <a:srgbClr val="000000"/>
                    </a:solidFill>
                    <a:latin typeface="Arial"/>
                    <a:ea typeface="Arial"/>
                    <a:cs typeface="Arial"/>
                  </a:defRPr>
                </a:pPr>
                <a:endParaRPr lang="es-CL"/>
              </a:p>
            </c:tx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'14'!$M$1:$O$1</c:f>
              <c:strCache>
                <c:ptCount val="3"/>
                <c:pt idx="0">
                  <c:v>Suave</c:v>
                </c:pt>
                <c:pt idx="1">
                  <c:v>Intermedio</c:v>
                </c:pt>
                <c:pt idx="2">
                  <c:v>Fuerte</c:v>
                </c:pt>
              </c:strCache>
            </c:strRef>
          </c:cat>
          <c:val>
            <c:numRef>
              <c:f>'14'!$M$2:$O$2</c:f>
              <c:numCache>
                <c:formatCode>#,##0.00</c:formatCode>
                <c:ptCount val="3"/>
                <c:pt idx="0">
                  <c:v>0.32919233011023225</c:v>
                </c:pt>
                <c:pt idx="1">
                  <c:v>0.34847179718754689</c:v>
                </c:pt>
                <c:pt idx="2">
                  <c:v>0.3114838583392685</c:v>
                </c:pt>
              </c:numCache>
            </c:numRef>
          </c:val>
          <c:extLst>
            <c:ext xmlns:c16="http://schemas.microsoft.com/office/drawing/2014/chart" uri="{C3380CC4-5D6E-409C-BE32-E72D297353CC}">
              <c16:uniqueId val="{00000005-3167-4BBE-A90A-21CF1A31E358}"/>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txPr>
    <a:bodyPr/>
    <a:lstStyle/>
    <a:p>
      <a:pPr>
        <a:defRPr sz="1000" b="0" i="0" u="none" strike="noStrike" baseline="0">
          <a:solidFill>
            <a:srgbClr val="000000"/>
          </a:solidFill>
          <a:latin typeface="Arial"/>
          <a:ea typeface="Arial"/>
          <a:cs typeface="Arial"/>
        </a:defRPr>
      </a:pPr>
      <a:endParaRPr lang="es-CL"/>
    </a:p>
  </c:txPr>
  <c:printSettings>
    <c:headerFooter/>
    <c:pageMargins b="0.75000000000001465" l="0.70000000000000062" r="0.70000000000000062" t="0.75000000000001465" header="0.30000000000000032" footer="0.30000000000000032"/>
    <c:pageSetup orientation="portrait"/>
  </c:printSettings>
  <c:userShapes r:id="rId2"/>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Gráfico N</a:t>
            </a:r>
            <a:r>
              <a:rPr lang="es-CL" sz="1000" b="1" i="0" u="none" strike="noStrike" baseline="0">
                <a:solidFill>
                  <a:srgbClr val="000000"/>
                </a:solidFill>
                <a:latin typeface="+mn-ea"/>
                <a:ea typeface="+mn-ea"/>
                <a:cs typeface="+mn-ea"/>
              </a:rPr>
              <a:t>°</a:t>
            </a:r>
            <a:r>
              <a:rPr lang="es-CL" sz="1000" b="1" i="0" u="none" strike="noStrike" baseline="0">
                <a:solidFill>
                  <a:srgbClr val="000000"/>
                </a:solidFill>
                <a:latin typeface="Arial"/>
                <a:ea typeface="+mn-ea"/>
                <a:cs typeface="Arial"/>
              </a:rPr>
              <a:t>8. </a:t>
            </a:r>
          </a:p>
          <a:p>
            <a:pPr>
              <a:defRPr sz="9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Chile. Costo promedio ponderado de las importaciones de </a:t>
            </a:r>
          </a:p>
          <a:p>
            <a:pPr>
              <a:defRPr sz="9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trigo panadero por tipo, 2019 -2020</a:t>
            </a:r>
            <a:r>
              <a:rPr lang="es-CL" sz="1000" b="1" i="0" u="none" strike="noStrike" baseline="0">
                <a:solidFill>
                  <a:srgbClr val="FF0000"/>
                </a:solidFill>
                <a:latin typeface="Arial"/>
                <a:cs typeface="Arial"/>
              </a:rPr>
              <a:t> </a:t>
            </a:r>
          </a:p>
          <a:p>
            <a:pPr>
              <a:defRPr sz="900" b="0" i="0" u="none" strike="noStrike" baseline="0">
                <a:solidFill>
                  <a:srgbClr val="000000"/>
                </a:solidFill>
                <a:latin typeface="Arial"/>
                <a:ea typeface="Arial"/>
                <a:cs typeface="Arial"/>
              </a:defRPr>
            </a:pPr>
            <a:r>
              <a:rPr lang="es-CL" sz="1000" b="1" i="0" u="none" strike="noStrike" baseline="0">
                <a:solidFill>
                  <a:srgbClr val="000000"/>
                </a:solidFill>
                <a:latin typeface="Arial"/>
                <a:cs typeface="Arial"/>
              </a:rPr>
              <a:t>($/kilo CIF)</a:t>
            </a:r>
          </a:p>
          <a:p>
            <a:pPr>
              <a:defRPr sz="900" b="0" i="0" u="none" strike="noStrike" baseline="0">
                <a:solidFill>
                  <a:srgbClr val="000000"/>
                </a:solidFill>
                <a:latin typeface="Arial"/>
                <a:ea typeface="Arial"/>
                <a:cs typeface="Arial"/>
              </a:defRPr>
            </a:pPr>
            <a:endParaRPr lang="es-CL" sz="1000" b="1" i="0" u="none" strike="noStrike" baseline="0">
              <a:solidFill>
                <a:srgbClr val="000000"/>
              </a:solidFill>
              <a:latin typeface="Arial"/>
              <a:cs typeface="Arial"/>
            </a:endParaRPr>
          </a:p>
        </c:rich>
      </c:tx>
      <c:overlay val="0"/>
      <c:spPr>
        <a:noFill/>
        <a:ln w="25400">
          <a:noFill/>
        </a:ln>
      </c:spPr>
    </c:title>
    <c:autoTitleDeleted val="0"/>
    <c:plotArea>
      <c:layout>
        <c:manualLayout>
          <c:layoutTarget val="inner"/>
          <c:xMode val="edge"/>
          <c:yMode val="edge"/>
          <c:x val="0.10235967364953313"/>
          <c:y val="0.25892757207002021"/>
          <c:w val="0.85706808483000763"/>
          <c:h val="0.48772312206221369"/>
        </c:manualLayout>
      </c:layout>
      <c:lineChart>
        <c:grouping val="standard"/>
        <c:varyColors val="0"/>
        <c:ser>
          <c:idx val="1"/>
          <c:order val="0"/>
          <c:tx>
            <c:strRef>
              <c:f>'16'!$C$6:$D$6</c:f>
              <c:strCache>
                <c:ptCount val="1"/>
                <c:pt idx="0">
                  <c:v>Trigo Pan Argentino</c:v>
                </c:pt>
              </c:strCache>
            </c:strRef>
          </c:tx>
          <c:marker>
            <c:spPr>
              <a:solidFill>
                <a:schemeClr val="accent2"/>
              </a:solidFill>
            </c:spPr>
          </c:marker>
          <c:cat>
            <c:numRef>
              <c:f>'16'!$N$8:$N$29</c:f>
              <c:numCache>
                <c:formatCode>mmm\-yy</c:formatCode>
                <c:ptCount val="2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numCache>
            </c:numRef>
          </c:cat>
          <c:val>
            <c:numRef>
              <c:f>'16'!$Q$8:$Q$29</c:f>
              <c:numCache>
                <c:formatCode>0</c:formatCode>
                <c:ptCount val="22"/>
                <c:pt idx="0">
                  <c:v>166.85648771019902</c:v>
                </c:pt>
                <c:pt idx="1">
                  <c:v>163.01295756642645</c:v>
                </c:pt>
                <c:pt idx="2">
                  <c:v>167.39144725350198</c:v>
                </c:pt>
                <c:pt idx="3">
                  <c:v>169.69257301329134</c:v>
                </c:pt>
                <c:pt idx="4">
                  <c:v>175.93265098289484</c:v>
                </c:pt>
                <c:pt idx="5">
                  <c:v>175.84353897655271</c:v>
                </c:pt>
                <c:pt idx="6">
                  <c:v>169.56435378899377</c:v>
                </c:pt>
                <c:pt idx="7">
                  <c:v>179.17951596192964</c:v>
                </c:pt>
                <c:pt idx="8">
                  <c:v>178.17627809535787</c:v>
                </c:pt>
                <c:pt idx="10">
                  <c:v>177.32839079999999</c:v>
                </c:pt>
                <c:pt idx="11">
                  <c:v>163.0526263365746</c:v>
                </c:pt>
                <c:pt idx="12">
                  <c:v>170.12734792920389</c:v>
                </c:pt>
                <c:pt idx="13">
                  <c:v>174.38817529449634</c:v>
                </c:pt>
                <c:pt idx="14">
                  <c:v>182.74942056190335</c:v>
                </c:pt>
                <c:pt idx="15">
                  <c:v>199.60643765752232</c:v>
                </c:pt>
                <c:pt idx="16" formatCode="General">
                  <c:v>198</c:v>
                </c:pt>
                <c:pt idx="17" formatCode="General">
                  <c:v>183</c:v>
                </c:pt>
                <c:pt idx="18" formatCode="General">
                  <c:v>215</c:v>
                </c:pt>
                <c:pt idx="19" formatCode="General">
                  <c:v>205</c:v>
                </c:pt>
              </c:numCache>
            </c:numRef>
          </c:val>
          <c:smooth val="0"/>
          <c:extLst>
            <c:ext xmlns:c16="http://schemas.microsoft.com/office/drawing/2014/chart" uri="{C3380CC4-5D6E-409C-BE32-E72D297353CC}">
              <c16:uniqueId val="{00000000-6290-4F66-9647-6ADB87BBAA07}"/>
            </c:ext>
          </c:extLst>
        </c:ser>
        <c:ser>
          <c:idx val="0"/>
          <c:order val="1"/>
          <c:tx>
            <c:strRef>
              <c:f>'16'!$E$6:$F$6</c:f>
              <c:strCache>
                <c:ptCount val="1"/>
                <c:pt idx="0">
                  <c:v>Fuerte</c:v>
                </c:pt>
              </c:strCache>
            </c:strRef>
          </c:tx>
          <c:cat>
            <c:numRef>
              <c:f>'16'!$N$8:$N$29</c:f>
              <c:numCache>
                <c:formatCode>mmm\-yy</c:formatCode>
                <c:ptCount val="2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numCache>
            </c:numRef>
          </c:cat>
          <c:val>
            <c:numRef>
              <c:f>'16'!$O$8:$O$29</c:f>
              <c:numCache>
                <c:formatCode>0</c:formatCode>
                <c:ptCount val="22"/>
                <c:pt idx="0">
                  <c:v>184.80553416970579</c:v>
                </c:pt>
                <c:pt idx="1">
                  <c:v>178.68528373147078</c:v>
                </c:pt>
                <c:pt idx="2">
                  <c:v>181.8409388750967</c:v>
                </c:pt>
                <c:pt idx="3">
                  <c:v>182.70422524058787</c:v>
                </c:pt>
                <c:pt idx="4">
                  <c:v>183.4474855403252</c:v>
                </c:pt>
                <c:pt idx="5">
                  <c:v>191.32905916356077</c:v>
                </c:pt>
                <c:pt idx="6">
                  <c:v>188.66037382526537</c:v>
                </c:pt>
                <c:pt idx="7">
                  <c:v>182.55327310966058</c:v>
                </c:pt>
                <c:pt idx="8">
                  <c:v>178.29716804224648</c:v>
                </c:pt>
                <c:pt idx="9">
                  <c:v>174.40423074706126</c:v>
                </c:pt>
                <c:pt idx="10">
                  <c:v>184.65931730742247</c:v>
                </c:pt>
                <c:pt idx="11">
                  <c:v>187.37055840007326</c:v>
                </c:pt>
                <c:pt idx="12">
                  <c:v>181.49013191736245</c:v>
                </c:pt>
                <c:pt idx="13">
                  <c:v>189.39620218483532</c:v>
                </c:pt>
                <c:pt idx="14">
                  <c:v>217.85601603699948</c:v>
                </c:pt>
                <c:pt idx="15">
                  <c:v>218.12383990791238</c:v>
                </c:pt>
                <c:pt idx="16" formatCode="General">
                  <c:v>213</c:v>
                </c:pt>
                <c:pt idx="17" formatCode="General">
                  <c:v>199</c:v>
                </c:pt>
                <c:pt idx="18" formatCode="General">
                  <c:v>215</c:v>
                </c:pt>
                <c:pt idx="19" formatCode="General">
                  <c:v>194</c:v>
                </c:pt>
                <c:pt idx="20" formatCode="General">
                  <c:v>192</c:v>
                </c:pt>
                <c:pt idx="21" formatCode="General">
                  <c:v>185</c:v>
                </c:pt>
              </c:numCache>
            </c:numRef>
          </c:val>
          <c:smooth val="0"/>
          <c:extLst>
            <c:ext xmlns:c16="http://schemas.microsoft.com/office/drawing/2014/chart" uri="{C3380CC4-5D6E-409C-BE32-E72D297353CC}">
              <c16:uniqueId val="{00000000-4B66-40FF-B803-3E78220A9B2D}"/>
            </c:ext>
          </c:extLst>
        </c:ser>
        <c:ser>
          <c:idx val="2"/>
          <c:order val="2"/>
          <c:tx>
            <c:strRef>
              <c:f>'16'!$G$6:$H$6</c:f>
              <c:strCache>
                <c:ptCount val="1"/>
                <c:pt idx="0">
                  <c:v>Canadian WRS</c:v>
                </c:pt>
              </c:strCache>
            </c:strRef>
          </c:tx>
          <c:cat>
            <c:numRef>
              <c:f>'16'!$N$8:$N$29</c:f>
              <c:numCache>
                <c:formatCode>mmm\-yy</c:formatCode>
                <c:ptCount val="2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numCache>
            </c:numRef>
          </c:cat>
          <c:val>
            <c:numRef>
              <c:f>'16'!$P$8:$P$29</c:f>
              <c:numCache>
                <c:formatCode>0</c:formatCode>
                <c:ptCount val="22"/>
                <c:pt idx="0">
                  <c:v>183.65971811627483</c:v>
                </c:pt>
                <c:pt idx="1">
                  <c:v>175.5400507766787</c:v>
                </c:pt>
                <c:pt idx="2">
                  <c:v>180.90822225511121</c:v>
                </c:pt>
                <c:pt idx="3">
                  <c:v>178.82725622413415</c:v>
                </c:pt>
                <c:pt idx="4">
                  <c:v>183.4474855403252</c:v>
                </c:pt>
                <c:pt idx="5">
                  <c:v>182.61749687799224</c:v>
                </c:pt>
                <c:pt idx="6">
                  <c:v>183.89400767730152</c:v>
                </c:pt>
                <c:pt idx="7">
                  <c:v>183.83346758608198</c:v>
                </c:pt>
                <c:pt idx="8">
                  <c:v>179.0890964626459</c:v>
                </c:pt>
                <c:pt idx="9">
                  <c:v>171.92692890078743</c:v>
                </c:pt>
                <c:pt idx="10">
                  <c:v>182.71736465022741</c:v>
                </c:pt>
                <c:pt idx="11">
                  <c:v>173.19617525235765</c:v>
                </c:pt>
                <c:pt idx="12">
                  <c:v>179.84608737526446</c:v>
                </c:pt>
                <c:pt idx="13">
                  <c:v>186.75110999999998</c:v>
                </c:pt>
                <c:pt idx="14">
                  <c:v>220.90781266580973</c:v>
                </c:pt>
                <c:pt idx="15">
                  <c:v>214.75067418770325</c:v>
                </c:pt>
                <c:pt idx="16" formatCode="General">
                  <c:v>208</c:v>
                </c:pt>
                <c:pt idx="17" formatCode="General">
                  <c:v>199</c:v>
                </c:pt>
                <c:pt idx="18" formatCode="General">
                  <c:v>204</c:v>
                </c:pt>
                <c:pt idx="19" formatCode="General">
                  <c:v>195</c:v>
                </c:pt>
                <c:pt idx="20" formatCode="General">
                  <c:v>192</c:v>
                </c:pt>
                <c:pt idx="21" formatCode="General">
                  <c:v>186</c:v>
                </c:pt>
              </c:numCache>
            </c:numRef>
          </c:val>
          <c:smooth val="0"/>
          <c:extLst>
            <c:ext xmlns:c16="http://schemas.microsoft.com/office/drawing/2014/chart" uri="{C3380CC4-5D6E-409C-BE32-E72D297353CC}">
              <c16:uniqueId val="{00000001-4B66-40FF-B803-3E78220A9B2D}"/>
            </c:ext>
          </c:extLst>
        </c:ser>
        <c:dLbls>
          <c:showLegendKey val="0"/>
          <c:showVal val="0"/>
          <c:showCatName val="0"/>
          <c:showSerName val="0"/>
          <c:showPercent val="0"/>
          <c:showBubbleSize val="0"/>
        </c:dLbls>
        <c:marker val="1"/>
        <c:smooth val="0"/>
        <c:axId val="986326528"/>
        <c:axId val="984110720"/>
      </c:lineChart>
      <c:dateAx>
        <c:axId val="98632652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900" b="0" i="0" u="none" strike="noStrike" baseline="0">
                <a:solidFill>
                  <a:srgbClr val="000000"/>
                </a:solidFill>
                <a:latin typeface="Arial"/>
                <a:ea typeface="Arial"/>
                <a:cs typeface="Arial"/>
              </a:defRPr>
            </a:pPr>
            <a:endParaRPr lang="es-CL"/>
          </a:p>
        </c:txPr>
        <c:crossAx val="984110720"/>
        <c:crosses val="autoZero"/>
        <c:auto val="1"/>
        <c:lblOffset val="100"/>
        <c:baseTimeUnit val="months"/>
      </c:dateAx>
      <c:valAx>
        <c:axId val="984110720"/>
        <c:scaling>
          <c:orientation val="minMax"/>
          <c:min val="150"/>
        </c:scaling>
        <c:delete val="0"/>
        <c:axPos val="l"/>
        <c:majorGridlines>
          <c:spPr>
            <a:ln w="9525" cap="flat" cmpd="sng" algn="ctr">
              <a:solidFill>
                <a:schemeClr val="tx1">
                  <a:lumMod val="15000"/>
                  <a:lumOff val="85000"/>
                </a:schemeClr>
              </a:solidFill>
              <a:round/>
            </a:ln>
            <a:effectLst/>
          </c:spPr>
        </c:majorGridlines>
        <c:title>
          <c:tx>
            <c:rich>
              <a:bodyPr/>
              <a:lstStyle/>
              <a:p>
                <a:pPr>
                  <a:defRPr sz="900" b="1" i="0" u="none" strike="noStrike" baseline="0">
                    <a:solidFill>
                      <a:srgbClr val="000000"/>
                    </a:solidFill>
                    <a:latin typeface="Arial"/>
                    <a:ea typeface="Arial"/>
                    <a:cs typeface="Arial"/>
                  </a:defRPr>
                </a:pPr>
                <a:r>
                  <a:rPr lang="es-CL"/>
                  <a:t>$/kilo nominal CIF</a:t>
                </a:r>
              </a:p>
            </c:rich>
          </c:tx>
          <c:overlay val="0"/>
          <c:spPr>
            <a:noFill/>
            <a:ln w="25400">
              <a:noFill/>
            </a:ln>
          </c:spPr>
        </c:title>
        <c:numFmt formatCode="0" sourceLinked="1"/>
        <c:majorTickMark val="none"/>
        <c:minorTickMark val="none"/>
        <c:tickLblPos val="nextTo"/>
        <c:spPr>
          <a:ln w="9525">
            <a:noFill/>
          </a:ln>
        </c:spPr>
        <c:txPr>
          <a:bodyPr rot="0" vert="horz"/>
          <a:lstStyle/>
          <a:p>
            <a:pPr>
              <a:defRPr sz="900" b="0" i="0" u="none" strike="noStrike" baseline="0">
                <a:solidFill>
                  <a:srgbClr val="000000"/>
                </a:solidFill>
                <a:latin typeface="Arial"/>
                <a:ea typeface="Arial"/>
                <a:cs typeface="Arial"/>
              </a:defRPr>
            </a:pPr>
            <a:endParaRPr lang="es-CL"/>
          </a:p>
        </c:txPr>
        <c:crossAx val="986326528"/>
        <c:crosses val="autoZero"/>
        <c:crossBetween val="between"/>
      </c:valAx>
      <c:spPr>
        <a:noFill/>
        <a:ln w="25400">
          <a:noFill/>
        </a:ln>
      </c:spPr>
    </c:plotArea>
    <c:legend>
      <c:legendPos val="r"/>
      <c:layout>
        <c:manualLayout>
          <c:xMode val="edge"/>
          <c:yMode val="edge"/>
          <c:x val="8.4494872595973214E-2"/>
          <c:y val="0.90243891790753861"/>
          <c:w val="0.68115622664193598"/>
          <c:h val="9.444983238481329E-2"/>
        </c:manualLayout>
      </c:layout>
      <c:overlay val="0"/>
      <c:spPr>
        <a:noFill/>
        <a:ln w="25400">
          <a:noFill/>
        </a:ln>
      </c:spPr>
      <c:txPr>
        <a:bodyPr/>
        <a:lstStyle/>
        <a:p>
          <a:pPr>
            <a:defRPr sz="90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b="0" i="0" u="none" strike="noStrike" baseline="0">
          <a:solidFill>
            <a:srgbClr val="000000"/>
          </a:solidFill>
          <a:latin typeface="Arial"/>
          <a:ea typeface="Arial"/>
          <a:cs typeface="Arial"/>
        </a:defRPr>
      </a:pPr>
      <a:endParaRPr lang="es-CL"/>
    </a:p>
  </c:txPr>
  <c:printSettings>
    <c:headerFooter/>
    <c:pageMargins b="0.75" l="0.7" r="0.7" t="0.75" header="0.3" footer="0.3"/>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Gráfico Nº 9. Chile. Precios promedio nacionales informados por la industria</a:t>
            </a:r>
          </a:p>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por tipo de trigo, </a:t>
            </a:r>
            <a:r>
              <a:rPr lang="es-CL" sz="900" b="1" i="0" u="none" strike="noStrike" baseline="0">
                <a:solidFill>
                  <a:sysClr val="windowText" lastClr="000000"/>
                </a:solidFill>
                <a:latin typeface="Arial"/>
                <a:cs typeface="Arial"/>
              </a:rPr>
              <a:t>2019-2020</a:t>
            </a:r>
          </a:p>
          <a:p>
            <a:pPr>
              <a:defRPr sz="1400" b="0" i="0" u="none" strike="noStrike" baseline="0">
                <a:solidFill>
                  <a:srgbClr val="000000"/>
                </a:solidFill>
                <a:latin typeface="Arial MT"/>
                <a:ea typeface="Arial MT"/>
                <a:cs typeface="Arial MT"/>
              </a:defRPr>
            </a:pPr>
            <a:r>
              <a:rPr lang="es-CL" sz="900" b="1" i="0" u="none" strike="noStrike" baseline="0">
                <a:solidFill>
                  <a:srgbClr val="000000"/>
                </a:solidFill>
                <a:latin typeface="Arial"/>
                <a:cs typeface="Arial"/>
              </a:rPr>
              <a:t>($ / kilo nominal)  </a:t>
            </a:r>
          </a:p>
        </c:rich>
      </c:tx>
      <c:overlay val="0"/>
      <c:spPr>
        <a:noFill/>
        <a:ln w="25400">
          <a:noFill/>
        </a:ln>
      </c:spPr>
    </c:title>
    <c:autoTitleDeleted val="0"/>
    <c:plotArea>
      <c:layout>
        <c:manualLayout>
          <c:layoutTarget val="inner"/>
          <c:xMode val="edge"/>
          <c:yMode val="edge"/>
          <c:x val="0.15663598868323281"/>
          <c:y val="0.18967178607624541"/>
          <c:w val="0.73706839785123479"/>
          <c:h val="0.61137716360065231"/>
        </c:manualLayout>
      </c:layout>
      <c:lineChart>
        <c:grouping val="standard"/>
        <c:varyColors val="0"/>
        <c:ser>
          <c:idx val="5"/>
          <c:order val="0"/>
          <c:tx>
            <c:strRef>
              <c:f>'18'!$N$7</c:f>
              <c:strCache>
                <c:ptCount val="1"/>
                <c:pt idx="0">
                  <c:v>Suave </c:v>
                </c:pt>
              </c:strCache>
            </c:strRef>
          </c:tx>
          <c:marker>
            <c:symbol val="none"/>
          </c:marker>
          <c:cat>
            <c:numRef>
              <c:f>'18'!$M$8:$M$29</c:f>
              <c:numCache>
                <c:formatCode>mmm\-yy</c:formatCode>
                <c:ptCount val="2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numCache>
            </c:numRef>
          </c:cat>
          <c:val>
            <c:numRef>
              <c:f>'18'!$N$8:$N$29</c:f>
              <c:numCache>
                <c:formatCode>_-* #,##0_-;\-* #,##0_-;_-* \-??_-;_-@_-</c:formatCode>
                <c:ptCount val="22"/>
                <c:pt idx="0">
                  <c:v>170.17189501676495</c:v>
                </c:pt>
                <c:pt idx="1">
                  <c:v>169.91566227706605</c:v>
                </c:pt>
                <c:pt idx="2">
                  <c:v>167.66961838498844</c:v>
                </c:pt>
                <c:pt idx="3">
                  <c:v>157.5</c:v>
                </c:pt>
                <c:pt idx="4">
                  <c:v>163</c:v>
                </c:pt>
                <c:pt idx="5">
                  <c:v>163</c:v>
                </c:pt>
                <c:pt idx="6">
                  <c:v>162.85483870967744</c:v>
                </c:pt>
                <c:pt idx="7">
                  <c:v>160.33333333333334</c:v>
                </c:pt>
                <c:pt idx="8">
                  <c:v>160</c:v>
                </c:pt>
                <c:pt idx="9">
                  <c:v>160</c:v>
                </c:pt>
                <c:pt idx="10">
                  <c:v>162.16666666666666</c:v>
                </c:pt>
                <c:pt idx="11">
                  <c:v>172.32183908045977</c:v>
                </c:pt>
                <c:pt idx="12">
                  <c:v>167.84891608145881</c:v>
                </c:pt>
                <c:pt idx="13">
                  <c:v>173.21892904509284</c:v>
                </c:pt>
                <c:pt idx="14">
                  <c:v>177.25376344086021</c:v>
                </c:pt>
                <c:pt idx="15">
                  <c:v>189.05</c:v>
                </c:pt>
                <c:pt idx="16">
                  <c:v>197.32885304659499</c:v>
                </c:pt>
                <c:pt idx="17" formatCode="General">
                  <c:v>195</c:v>
                </c:pt>
                <c:pt idx="18" formatCode="General">
                  <c:v>186</c:v>
                </c:pt>
                <c:pt idx="19" formatCode="General">
                  <c:v>193</c:v>
                </c:pt>
                <c:pt idx="20" formatCode="General">
                  <c:v>200</c:v>
                </c:pt>
                <c:pt idx="21" formatCode="General">
                  <c:v>192</c:v>
                </c:pt>
              </c:numCache>
            </c:numRef>
          </c:val>
          <c:smooth val="0"/>
          <c:extLst>
            <c:ext xmlns:c16="http://schemas.microsoft.com/office/drawing/2014/chart" uri="{C3380CC4-5D6E-409C-BE32-E72D297353CC}">
              <c16:uniqueId val="{00000000-04A0-4971-8DE5-8425A9B76861}"/>
            </c:ext>
          </c:extLst>
        </c:ser>
        <c:ser>
          <c:idx val="1"/>
          <c:order val="1"/>
          <c:tx>
            <c:strRef>
              <c:f>'18'!$O$7</c:f>
              <c:strCache>
                <c:ptCount val="1"/>
                <c:pt idx="0">
                  <c:v>Intermedio</c:v>
                </c:pt>
              </c:strCache>
            </c:strRef>
          </c:tx>
          <c:marker>
            <c:symbol val="none"/>
          </c:marker>
          <c:cat>
            <c:numRef>
              <c:f>'18'!$M$8:$M$29</c:f>
              <c:numCache>
                <c:formatCode>mmm\-yy</c:formatCode>
                <c:ptCount val="2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numCache>
            </c:numRef>
          </c:cat>
          <c:val>
            <c:numRef>
              <c:f>'18'!$O$8:$O$29</c:f>
              <c:numCache>
                <c:formatCode>_-* #,##0_-;\-* #,##0_-;_-* \-??_-;_-@_-</c:formatCode>
                <c:ptCount val="22"/>
                <c:pt idx="0">
                  <c:v>174.96256443838436</c:v>
                </c:pt>
                <c:pt idx="1">
                  <c:v>175.29707341269841</c:v>
                </c:pt>
                <c:pt idx="2">
                  <c:v>172.14569892473122</c:v>
                </c:pt>
                <c:pt idx="3">
                  <c:v>176.1989417989418</c:v>
                </c:pt>
                <c:pt idx="4">
                  <c:v>172.44976958525345</c:v>
                </c:pt>
                <c:pt idx="5">
                  <c:v>173.32407407407405</c:v>
                </c:pt>
                <c:pt idx="6">
                  <c:v>175.16666666666669</c:v>
                </c:pt>
                <c:pt idx="7">
                  <c:v>178.25</c:v>
                </c:pt>
                <c:pt idx="8">
                  <c:v>172.33333333333331</c:v>
                </c:pt>
                <c:pt idx="9">
                  <c:v>167.5</c:v>
                </c:pt>
                <c:pt idx="10">
                  <c:v>169.16666666666669</c:v>
                </c:pt>
                <c:pt idx="11">
                  <c:v>178.51091954022988</c:v>
                </c:pt>
                <c:pt idx="12">
                  <c:v>173.5213821241872</c:v>
                </c:pt>
                <c:pt idx="13">
                  <c:v>179.82508836490845</c:v>
                </c:pt>
                <c:pt idx="14">
                  <c:v>191.72243401759533</c:v>
                </c:pt>
                <c:pt idx="15">
                  <c:v>201.28435185185182</c:v>
                </c:pt>
                <c:pt idx="16">
                  <c:v>202.50035842293906</c:v>
                </c:pt>
                <c:pt idx="17" formatCode="General">
                  <c:v>199</c:v>
                </c:pt>
                <c:pt idx="18" formatCode="General">
                  <c:v>197</c:v>
                </c:pt>
                <c:pt idx="19" formatCode="General">
                  <c:v>199</c:v>
                </c:pt>
                <c:pt idx="20" formatCode="General">
                  <c:v>200</c:v>
                </c:pt>
                <c:pt idx="21" formatCode="General">
                  <c:v>195</c:v>
                </c:pt>
              </c:numCache>
            </c:numRef>
          </c:val>
          <c:smooth val="0"/>
          <c:extLst>
            <c:ext xmlns:c16="http://schemas.microsoft.com/office/drawing/2014/chart" uri="{C3380CC4-5D6E-409C-BE32-E72D297353CC}">
              <c16:uniqueId val="{00000002-04A0-4971-8DE5-8425A9B76861}"/>
            </c:ext>
          </c:extLst>
        </c:ser>
        <c:ser>
          <c:idx val="0"/>
          <c:order val="2"/>
          <c:tx>
            <c:strRef>
              <c:f>'18'!$P$7</c:f>
              <c:strCache>
                <c:ptCount val="1"/>
                <c:pt idx="0">
                  <c:v>Fuerte</c:v>
                </c:pt>
              </c:strCache>
            </c:strRef>
          </c:tx>
          <c:marker>
            <c:symbol val="none"/>
          </c:marker>
          <c:cat>
            <c:numRef>
              <c:f>'18'!$M$8:$M$29</c:f>
              <c:numCache>
                <c:formatCode>mmm\-yy</c:formatCode>
                <c:ptCount val="2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numCache>
            </c:numRef>
          </c:cat>
          <c:val>
            <c:numRef>
              <c:f>'18'!$P$8:$P$29</c:f>
              <c:numCache>
                <c:formatCode>_-* #,##0_-;\-* #,##0_-;_-* \-??_-;_-@_-</c:formatCode>
                <c:ptCount val="22"/>
                <c:pt idx="0">
                  <c:v>178.20300643722803</c:v>
                </c:pt>
                <c:pt idx="1">
                  <c:v>177.2689014689015</c:v>
                </c:pt>
                <c:pt idx="2">
                  <c:v>168.81100082712987</c:v>
                </c:pt>
                <c:pt idx="3">
                  <c:v>167.33333333333331</c:v>
                </c:pt>
                <c:pt idx="4">
                  <c:v>170.91935483870967</c:v>
                </c:pt>
                <c:pt idx="5">
                  <c:v>173</c:v>
                </c:pt>
                <c:pt idx="6">
                  <c:v>173</c:v>
                </c:pt>
                <c:pt idx="7">
                  <c:v>175</c:v>
                </c:pt>
                <c:pt idx="8">
                  <c:v>174.39655172413794</c:v>
                </c:pt>
                <c:pt idx="9">
                  <c:v>170</c:v>
                </c:pt>
                <c:pt idx="10">
                  <c:v>170</c:v>
                </c:pt>
                <c:pt idx="11">
                  <c:v>183.91335101679931</c:v>
                </c:pt>
                <c:pt idx="12">
                  <c:v>177.34495979445921</c:v>
                </c:pt>
                <c:pt idx="13">
                  <c:v>182.2215413164561</c:v>
                </c:pt>
                <c:pt idx="14">
                  <c:v>187.74655870445341</c:v>
                </c:pt>
                <c:pt idx="15">
                  <c:v>202.02111111111108</c:v>
                </c:pt>
                <c:pt idx="16">
                  <c:v>199.39354838709679</c:v>
                </c:pt>
                <c:pt idx="17" formatCode="General">
                  <c:v>193</c:v>
                </c:pt>
                <c:pt idx="18" formatCode="General">
                  <c:v>190</c:v>
                </c:pt>
                <c:pt idx="19" formatCode="General">
                  <c:v>202</c:v>
                </c:pt>
                <c:pt idx="20" formatCode="General">
                  <c:v>200</c:v>
                </c:pt>
                <c:pt idx="21" formatCode="General">
                  <c:v>200</c:v>
                </c:pt>
              </c:numCache>
            </c:numRef>
          </c:val>
          <c:smooth val="0"/>
          <c:extLst>
            <c:ext xmlns:c16="http://schemas.microsoft.com/office/drawing/2014/chart" uri="{C3380CC4-5D6E-409C-BE32-E72D297353CC}">
              <c16:uniqueId val="{00000000-78B1-4618-90DC-4E663D90ECA0}"/>
            </c:ext>
          </c:extLst>
        </c:ser>
        <c:dLbls>
          <c:showLegendKey val="0"/>
          <c:showVal val="0"/>
          <c:showCatName val="0"/>
          <c:showSerName val="0"/>
          <c:showPercent val="0"/>
          <c:showBubbleSize val="0"/>
        </c:dLbls>
        <c:smooth val="0"/>
        <c:axId val="244237312"/>
        <c:axId val="244178944"/>
      </c:lineChart>
      <c:dateAx>
        <c:axId val="244237312"/>
        <c:scaling>
          <c:orientation val="minMax"/>
        </c:scaling>
        <c:delete val="0"/>
        <c:axPos val="b"/>
        <c:numFmt formatCode="mmm\-yy" sourceLinked="1"/>
        <c:majorTickMark val="out"/>
        <c:minorTickMark val="none"/>
        <c:tickLblPos val="low"/>
        <c:spPr>
          <a:ln w="3175">
            <a:solidFill>
              <a:srgbClr val="000000"/>
            </a:solidFill>
            <a:prstDash val="solid"/>
          </a:ln>
        </c:spPr>
        <c:txPr>
          <a:bodyPr rot="-1560000" vert="horz"/>
          <a:lstStyle/>
          <a:p>
            <a:pPr>
              <a:defRPr sz="900" b="0" i="0" u="none" strike="noStrike" baseline="0">
                <a:solidFill>
                  <a:srgbClr val="000000"/>
                </a:solidFill>
                <a:latin typeface="Arial"/>
                <a:ea typeface="Arial"/>
                <a:cs typeface="Arial"/>
              </a:defRPr>
            </a:pPr>
            <a:endParaRPr lang="es-CL"/>
          </a:p>
        </c:txPr>
        <c:crossAx val="244178944"/>
        <c:crosses val="autoZero"/>
        <c:auto val="0"/>
        <c:lblOffset val="100"/>
        <c:baseTimeUnit val="months"/>
      </c:dateAx>
      <c:valAx>
        <c:axId val="244178944"/>
        <c:scaling>
          <c:orientation val="minMax"/>
          <c:max val="205"/>
          <c:min val="155"/>
        </c:scaling>
        <c:delete val="0"/>
        <c:axPos val="l"/>
        <c:majorGridlines/>
        <c:title>
          <c:tx>
            <c:rich>
              <a:bodyPr/>
              <a:lstStyle/>
              <a:p>
                <a:pPr>
                  <a:defRPr sz="900" b="0" i="0" u="none" strike="noStrike" baseline="0">
                    <a:solidFill>
                      <a:srgbClr val="000000"/>
                    </a:solidFill>
                    <a:latin typeface="Arial"/>
                    <a:ea typeface="Arial"/>
                    <a:cs typeface="Arial"/>
                  </a:defRPr>
                </a:pPr>
                <a:r>
                  <a:rPr lang="es-CL"/>
                  <a:t> $ / kilo nominal
</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CL"/>
          </a:p>
        </c:txPr>
        <c:crossAx val="244237312"/>
        <c:crosses val="autoZero"/>
        <c:crossBetween val="between"/>
      </c:valAx>
      <c:spPr>
        <a:pattFill prst="pct5">
          <a:fgClr>
            <a:srgbClr val="FFFFFF"/>
          </a:fgClr>
          <a:bgClr>
            <a:schemeClr val="bg1"/>
          </a:bgClr>
        </a:pattFill>
        <a:ln w="12700">
          <a:noFill/>
          <a:prstDash val="solid"/>
        </a:ln>
      </c:spPr>
    </c:plotArea>
    <c:legend>
      <c:legendPos val="r"/>
      <c:layout>
        <c:manualLayout>
          <c:xMode val="edge"/>
          <c:yMode val="edge"/>
          <c:x val="0.16721975080489923"/>
          <c:y val="0.91473159953001404"/>
          <c:w val="0.67314068833183305"/>
          <c:h val="8.0814000126659777E-2"/>
        </c:manualLayout>
      </c:layout>
      <c:overlay val="0"/>
      <c:txPr>
        <a:bodyPr/>
        <a:lstStyle/>
        <a:p>
          <a:pPr>
            <a:defRPr sz="900" b="0" i="0" u="none" strike="noStrike" baseline="0">
              <a:solidFill>
                <a:srgbClr val="000000"/>
              </a:solidFill>
              <a:latin typeface="Arial"/>
              <a:ea typeface="Arial"/>
              <a:cs typeface="Arial"/>
            </a:defRPr>
          </a:pPr>
          <a:endParaRPr lang="es-CL"/>
        </a:p>
      </c:txPr>
    </c:legend>
    <c:plotVisOnly val="0"/>
    <c:dispBlanksAs val="gap"/>
    <c:showDLblsOverMax val="0"/>
  </c:chart>
  <c:spPr>
    <a:solidFill>
      <a:srgbClr val="FFFFFF"/>
    </a:solidFill>
  </c:spPr>
  <c:txPr>
    <a:bodyPr/>
    <a:lstStyle/>
    <a:p>
      <a:pPr>
        <a:defRPr sz="1400" b="0" i="0" u="none" strike="noStrike" baseline="0">
          <a:solidFill>
            <a:srgbClr val="000000"/>
          </a:solidFill>
          <a:latin typeface="Arial MT"/>
          <a:ea typeface="Arial MT"/>
          <a:cs typeface="Arial MT"/>
        </a:defRPr>
      </a:pPr>
      <a:endParaRPr lang="es-CL"/>
    </a:p>
  </c:txPr>
  <c:printSettings>
    <c:headerFooter alignWithMargins="0"/>
    <c:pageMargins b="1" l="0.75000000000000666" r="0.75000000000000666" t="1" header="0.51180555555555562" footer="0.51180555555555562"/>
    <c:pageSetup firstPageNumber="0" orientation="portrait"/>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4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9.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65.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67.xml.rels><?xml version="1.0" encoding="UTF-8" standalone="yes"?>
<Relationships xmlns="http://schemas.openxmlformats.org/package/2006/relationships"><Relationship Id="rId2" Type="http://schemas.openxmlformats.org/officeDocument/2006/relationships/chart" Target="../charts/chart37.xml"/><Relationship Id="rId1" Type="http://schemas.openxmlformats.org/officeDocument/2006/relationships/chart" Target="../charts/chart36.xml"/></Relationships>
</file>

<file path=xl/drawings/_rels/drawing68.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41</xdr:row>
      <xdr:rowOff>66675</xdr:rowOff>
    </xdr:from>
    <xdr:to>
      <xdr:col>2</xdr:col>
      <xdr:colOff>400050</xdr:colOff>
      <xdr:row>41</xdr:row>
      <xdr:rowOff>180975</xdr:rowOff>
    </xdr:to>
    <xdr:pic>
      <xdr:nvPicPr>
        <xdr:cNvPr id="27229411" name="Picture 1" descr="LOGO_FUCOA">
          <a:extLst>
            <a:ext uri="{FF2B5EF4-FFF2-40B4-BE49-F238E27FC236}">
              <a16:creationId xmlns:a16="http://schemas.microsoft.com/office/drawing/2014/main" id="{D4831FB8-F99F-404F-8871-76F9E47374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0" y="9467850"/>
          <a:ext cx="3695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83</xdr:row>
      <xdr:rowOff>66675</xdr:rowOff>
    </xdr:from>
    <xdr:to>
      <xdr:col>1</xdr:col>
      <xdr:colOff>466725</xdr:colOff>
      <xdr:row>83</xdr:row>
      <xdr:rowOff>114300</xdr:rowOff>
    </xdr:to>
    <xdr:pic>
      <xdr:nvPicPr>
        <xdr:cNvPr id="27229412" name="Picture 41" descr="pie">
          <a:extLst>
            <a:ext uri="{FF2B5EF4-FFF2-40B4-BE49-F238E27FC236}">
              <a16:creationId xmlns:a16="http://schemas.microsoft.com/office/drawing/2014/main" id="{5097D4E3-F137-4B64-A07E-53085C1EFC3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450050"/>
          <a:ext cx="238125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19049</xdr:colOff>
      <xdr:row>0</xdr:row>
      <xdr:rowOff>38100</xdr:rowOff>
    </xdr:from>
    <xdr:to>
      <xdr:col>0</xdr:col>
      <xdr:colOff>666750</xdr:colOff>
      <xdr:row>5</xdr:row>
      <xdr:rowOff>76200</xdr:rowOff>
    </xdr:to>
    <xdr:pic>
      <xdr:nvPicPr>
        <xdr:cNvPr id="5" name="Imagen 4">
          <a:extLst>
            <a:ext uri="{FF2B5EF4-FFF2-40B4-BE49-F238E27FC236}">
              <a16:creationId xmlns:a16="http://schemas.microsoft.com/office/drawing/2014/main" id="{3F579069-C9C0-480C-A3DE-8C4D4B9AFF28}"/>
            </a:ext>
          </a:extLst>
        </xdr:cNvPr>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45381"/>
        <a:stretch/>
      </xdr:blipFill>
      <xdr:spPr bwMode="auto">
        <a:xfrm>
          <a:off x="38098" y="38100"/>
          <a:ext cx="1295402" cy="1181100"/>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180975</xdr:colOff>
      <xdr:row>17</xdr:row>
      <xdr:rowOff>114300</xdr:rowOff>
    </xdr:from>
    <xdr:to>
      <xdr:col>10</xdr:col>
      <xdr:colOff>0</xdr:colOff>
      <xdr:row>35</xdr:row>
      <xdr:rowOff>57150</xdr:rowOff>
    </xdr:to>
    <xdr:graphicFrame macro="">
      <xdr:nvGraphicFramePr>
        <xdr:cNvPr id="7908" name="Chart 3">
          <a:extLst>
            <a:ext uri="{FF2B5EF4-FFF2-40B4-BE49-F238E27FC236}">
              <a16:creationId xmlns:a16="http://schemas.microsoft.com/office/drawing/2014/main" id="{1CF63120-7FEC-427D-A9FC-CC7E18122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0.01094</cdr:x>
      <cdr:y>0.93222</cdr:y>
    </cdr:from>
    <cdr:to>
      <cdr:x>0.79939</cdr:x>
      <cdr:y>0.98919</cdr:y>
    </cdr:to>
    <cdr:sp macro="" textlink="">
      <cdr:nvSpPr>
        <cdr:cNvPr id="2" name="1 CuadroTexto">
          <a:extLst xmlns:a="http://schemas.openxmlformats.org/drawingml/2006/main">
            <a:ext uri="{FF2B5EF4-FFF2-40B4-BE49-F238E27FC236}">
              <a16:creationId xmlns:a16="http://schemas.microsoft.com/office/drawing/2014/main" id="{8D260E8D-07DE-4386-A043-CE5F2E5C208F}"/>
            </a:ext>
          </a:extLst>
        </cdr:cNvPr>
        <cdr:cNvSpPr txBox="1"/>
      </cdr:nvSpPr>
      <cdr:spPr>
        <a:xfrm xmlns:a="http://schemas.openxmlformats.org/drawingml/2006/main">
          <a:off x="71275" y="3257558"/>
          <a:ext cx="5148036" cy="212263"/>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a:r>
            <a:rPr lang="es-CL" sz="900" i="0">
              <a:latin typeface="Arial" pitchFamily="34" charset="0"/>
              <a:cs typeface="Arial" pitchFamily="34" charset="0"/>
            </a:rPr>
            <a:t>Fuente</a:t>
          </a:r>
          <a:r>
            <a:rPr lang="es-CL" sz="900" i="0">
              <a:solidFill>
                <a:sysClr val="windowText" lastClr="000000"/>
              </a:solidFill>
              <a:latin typeface="Arial" pitchFamily="34" charset="0"/>
              <a:cs typeface="Arial" pitchFamily="34" charset="0"/>
            </a:rPr>
            <a:t>: </a:t>
          </a:r>
          <a:r>
            <a:rPr lang="es-CL" sz="900">
              <a:solidFill>
                <a:sysClr val="windowText" lastClr="000000"/>
              </a:solidFill>
              <a:latin typeface="Arial" pitchFamily="34" charset="0"/>
              <a:cs typeface="Arial" pitchFamily="34" charset="0"/>
            </a:rPr>
            <a:t>elaborado</a:t>
          </a:r>
          <a:r>
            <a:rPr lang="es-CL" sz="900" baseline="0">
              <a:solidFill>
                <a:sysClr val="windowText" lastClr="000000"/>
              </a:solidFill>
              <a:latin typeface="Arial" pitchFamily="34" charset="0"/>
              <a:cs typeface="Arial" pitchFamily="34" charset="0"/>
            </a:rPr>
            <a:t> por Odepa con información del </a:t>
          </a:r>
          <a:r>
            <a:rPr lang="es-ES" sz="900" baseline="0">
              <a:solidFill>
                <a:sysClr val="windowText" lastClr="000000"/>
              </a:solidFill>
              <a:latin typeface="Arial" pitchFamily="34" charset="0"/>
              <a:ea typeface="+mn-ea"/>
              <a:cs typeface="Arial" pitchFamily="34" charset="0"/>
            </a:rPr>
            <a:t>Servicio Nacional de Aduanas</a:t>
          </a:r>
          <a:r>
            <a:rPr lang="es-CL" sz="900" baseline="0">
              <a:solidFill>
                <a:sysClr val="windowText" lastClr="000000"/>
              </a:solidFill>
              <a:latin typeface="Arial" pitchFamily="34" charset="0"/>
              <a:ea typeface="+mn-ea"/>
              <a:cs typeface="Arial" pitchFamily="34" charset="0"/>
            </a:rPr>
            <a:t> e INE.</a:t>
          </a:r>
        </a:p>
      </cdr:txBody>
    </cdr:sp>
  </cdr:relSizeAnchor>
</c:userShapes>
</file>

<file path=xl/drawings/drawing12.xml><?xml version="1.0" encoding="utf-8"?>
<xdr:wsDr xmlns:xdr="http://schemas.openxmlformats.org/drawingml/2006/spreadsheetDrawing" xmlns:a="http://schemas.openxmlformats.org/drawingml/2006/main">
  <xdr:twoCellAnchor>
    <xdr:from>
      <xdr:col>1</xdr:col>
      <xdr:colOff>133350</xdr:colOff>
      <xdr:row>20</xdr:row>
      <xdr:rowOff>123825</xdr:rowOff>
    </xdr:from>
    <xdr:to>
      <xdr:col>5</xdr:col>
      <xdr:colOff>1257300</xdr:colOff>
      <xdr:row>36</xdr:row>
      <xdr:rowOff>76200</xdr:rowOff>
    </xdr:to>
    <xdr:graphicFrame macro="">
      <xdr:nvGraphicFramePr>
        <xdr:cNvPr id="8932" name="Chart 3">
          <a:extLst>
            <a:ext uri="{FF2B5EF4-FFF2-40B4-BE49-F238E27FC236}">
              <a16:creationId xmlns:a16="http://schemas.microsoft.com/office/drawing/2014/main" id="{178F135C-D364-4F19-9FEF-0C98F8F80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0.01094</cdr:x>
      <cdr:y>0.92502</cdr:y>
    </cdr:from>
    <cdr:to>
      <cdr:x>0.80283</cdr:x>
      <cdr:y>0.99015</cdr:y>
    </cdr:to>
    <cdr:sp macro="" textlink="">
      <cdr:nvSpPr>
        <cdr:cNvPr id="2" name="1 CuadroTexto">
          <a:extLst xmlns:a="http://schemas.openxmlformats.org/drawingml/2006/main">
            <a:ext uri="{FF2B5EF4-FFF2-40B4-BE49-F238E27FC236}">
              <a16:creationId xmlns:a16="http://schemas.microsoft.com/office/drawing/2014/main" id="{BA3721F5-043B-4F00-8944-BA1BB178F5D8}"/>
            </a:ext>
          </a:extLst>
        </cdr:cNvPr>
        <cdr:cNvSpPr txBox="1"/>
      </cdr:nvSpPr>
      <cdr:spPr>
        <a:xfrm xmlns:a="http://schemas.openxmlformats.org/drawingml/2006/main">
          <a:off x="71275" y="3257558"/>
          <a:ext cx="5148036" cy="212263"/>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a:r>
            <a:rPr lang="es-CL" sz="900" i="0">
              <a:solidFill>
                <a:schemeClr val="tx1"/>
              </a:solidFill>
              <a:latin typeface="Arial" pitchFamily="34" charset="0"/>
              <a:cs typeface="Arial" pitchFamily="34" charset="0"/>
            </a:rPr>
            <a:t>Fuente</a:t>
          </a:r>
          <a:r>
            <a:rPr lang="es-CL" sz="900">
              <a:solidFill>
                <a:schemeClr val="tx1"/>
              </a:solidFill>
              <a:latin typeface="Arial" pitchFamily="34" charset="0"/>
              <a:cs typeface="Arial" pitchFamily="34" charset="0"/>
            </a:rPr>
            <a:t>: </a:t>
          </a:r>
          <a:r>
            <a:rPr lang="es-CL" sz="900">
              <a:latin typeface="Arial" pitchFamily="34" charset="0"/>
              <a:cs typeface="Arial" pitchFamily="34" charset="0"/>
            </a:rPr>
            <a:t>elaborado</a:t>
          </a:r>
          <a:r>
            <a:rPr lang="es-CL" sz="900" baseline="0">
              <a:latin typeface="Arial" pitchFamily="34" charset="0"/>
              <a:cs typeface="Arial" pitchFamily="34" charset="0"/>
            </a:rPr>
            <a:t> por Odepa con información del </a:t>
          </a:r>
          <a:r>
            <a:rPr lang="es-ES" sz="900" baseline="0">
              <a:latin typeface="Arial" pitchFamily="34" charset="0"/>
              <a:ea typeface="+mn-ea"/>
              <a:cs typeface="Arial" pitchFamily="34" charset="0"/>
            </a:rPr>
            <a:t>Servicio Nacional de Aduanas</a:t>
          </a:r>
          <a:r>
            <a:rPr lang="es-CL" sz="900" baseline="0">
              <a:latin typeface="Arial" pitchFamily="34" charset="0"/>
              <a:ea typeface="+mn-ea"/>
              <a:cs typeface="Arial" pitchFamily="34" charset="0"/>
            </a:rPr>
            <a:t>.</a:t>
          </a:r>
        </a:p>
      </cdr:txBody>
    </cdr:sp>
  </cdr:relSizeAnchor>
</c:userShapes>
</file>

<file path=xl/drawings/drawing14.xml><?xml version="1.0" encoding="utf-8"?>
<xdr:wsDr xmlns:xdr="http://schemas.openxmlformats.org/drawingml/2006/spreadsheetDrawing" xmlns:a="http://schemas.openxmlformats.org/drawingml/2006/main">
  <xdr:twoCellAnchor>
    <xdr:from>
      <xdr:col>1</xdr:col>
      <xdr:colOff>57150</xdr:colOff>
      <xdr:row>22</xdr:row>
      <xdr:rowOff>76200</xdr:rowOff>
    </xdr:from>
    <xdr:to>
      <xdr:col>10</xdr:col>
      <xdr:colOff>571500</xdr:colOff>
      <xdr:row>37</xdr:row>
      <xdr:rowOff>98425</xdr:rowOff>
    </xdr:to>
    <xdr:graphicFrame macro="">
      <xdr:nvGraphicFramePr>
        <xdr:cNvPr id="4" name="3 Gráfico">
          <a:extLst>
            <a:ext uri="{FF2B5EF4-FFF2-40B4-BE49-F238E27FC236}">
              <a16:creationId xmlns:a16="http://schemas.microsoft.com/office/drawing/2014/main" id="{1B40EAA3-7CFE-4024-B6CA-5F91C5BAD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0.02018</cdr:x>
      <cdr:y>0.90463</cdr:y>
    </cdr:from>
    <cdr:to>
      <cdr:x>0.17774</cdr:x>
      <cdr:y>0.91565</cdr:y>
    </cdr:to>
    <cdr:sp macro="" textlink="">
      <cdr:nvSpPr>
        <cdr:cNvPr id="2" name="1 CuadroTexto">
          <a:extLst xmlns:a="http://schemas.openxmlformats.org/drawingml/2006/main">
            <a:ext uri="{FF2B5EF4-FFF2-40B4-BE49-F238E27FC236}">
              <a16:creationId xmlns:a16="http://schemas.microsoft.com/office/drawing/2014/main" id="{4A0D0745-0860-4D8C-B66E-0107C9CDB530}"/>
            </a:ext>
          </a:extLst>
        </cdr:cNvPr>
        <cdr:cNvSpPr txBox="1"/>
      </cdr:nvSpPr>
      <cdr:spPr>
        <a:xfrm xmlns:a="http://schemas.openxmlformats.org/drawingml/2006/main">
          <a:off x="137690" y="3079788"/>
          <a:ext cx="1085974" cy="35693"/>
        </a:xfrm>
        <a:prstGeom xmlns:a="http://schemas.openxmlformats.org/drawingml/2006/main" prst="rect">
          <a:avLst/>
        </a:prstGeom>
      </cdr:spPr>
      <cdr:txBody>
        <a:bodyPr xmlns:a="http://schemas.openxmlformats.org/drawingml/2006/main" wrap="none" rtlCol="0">
          <a:noAutofit/>
        </a:bodyPr>
        <a:lstStyle xmlns:a="http://schemas.openxmlformats.org/drawingml/2006/main">
          <a:lvl1pPr marL="0" indent="0">
            <a:defRPr sz="1100">
              <a:latin typeface="Arial"/>
            </a:defRPr>
          </a:lvl1pPr>
          <a:lvl2pPr marL="457200" indent="0">
            <a:defRPr sz="1100">
              <a:latin typeface="Arial"/>
            </a:defRPr>
          </a:lvl2pPr>
          <a:lvl3pPr marL="914400" indent="0">
            <a:defRPr sz="1100">
              <a:latin typeface="Arial"/>
            </a:defRPr>
          </a:lvl3pPr>
          <a:lvl4pPr marL="1371600" indent="0">
            <a:defRPr sz="1100">
              <a:latin typeface="Arial"/>
            </a:defRPr>
          </a:lvl4pPr>
          <a:lvl5pPr marL="1828800" indent="0">
            <a:defRPr sz="1100">
              <a:latin typeface="Arial"/>
            </a:defRPr>
          </a:lvl5pPr>
          <a:lvl6pPr marL="2286000" indent="0">
            <a:defRPr sz="1100">
              <a:latin typeface="Arial"/>
            </a:defRPr>
          </a:lvl6pPr>
          <a:lvl7pPr marL="2743200" indent="0">
            <a:defRPr sz="1100">
              <a:latin typeface="Arial"/>
            </a:defRPr>
          </a:lvl7pPr>
          <a:lvl8pPr marL="3200400" indent="0">
            <a:defRPr sz="1100">
              <a:latin typeface="Arial"/>
            </a:defRPr>
          </a:lvl8pPr>
          <a:lvl9pPr marL="3657600" indent="0">
            <a:defRPr sz="1100">
              <a:latin typeface="Arial"/>
            </a:defRPr>
          </a:lvl9pPr>
        </a:lstStyle>
        <a:p xmlns:a="http://schemas.openxmlformats.org/drawingml/2006/main">
          <a:r>
            <a:rPr lang="es-ES" sz="900" i="0">
              <a:latin typeface="Arial"/>
            </a:rPr>
            <a:t>Fuente</a:t>
          </a:r>
          <a:r>
            <a:rPr lang="es-ES" sz="900">
              <a:latin typeface="Arial"/>
            </a:rPr>
            <a:t>: </a:t>
          </a:r>
          <a:r>
            <a:rPr lang="es-ES" sz="900">
              <a:latin typeface="Arial"/>
              <a:ea typeface="+mn-ea"/>
              <a:cs typeface="+mn-cs"/>
            </a:rPr>
            <a:t>elaborado por Odepa con antecedentes</a:t>
          </a:r>
          <a:r>
            <a:rPr lang="es-ES" sz="900" baseline="0">
              <a:latin typeface="Arial"/>
              <a:ea typeface="+mn-ea"/>
              <a:cs typeface="+mn-cs"/>
            </a:rPr>
            <a:t> </a:t>
          </a:r>
          <a:r>
            <a:rPr lang="es-ES" sz="900">
              <a:latin typeface="Arial"/>
              <a:ea typeface="+mn-ea"/>
              <a:cs typeface="+mn-cs"/>
            </a:rPr>
            <a:t>del Servicio Nacional de Aduanas.</a:t>
          </a:r>
          <a:endParaRPr lang="es-ES" sz="900">
            <a:latin typeface="Arial"/>
          </a:endParaRPr>
        </a:p>
      </cdr:txBody>
    </cdr:sp>
  </cdr:relSizeAnchor>
</c:userShapes>
</file>

<file path=xl/drawings/drawing16.xml><?xml version="1.0" encoding="utf-8"?>
<xdr:wsDr xmlns:xdr="http://schemas.openxmlformats.org/drawingml/2006/spreadsheetDrawing" xmlns:a="http://schemas.openxmlformats.org/drawingml/2006/main">
  <xdr:twoCellAnchor>
    <xdr:from>
      <xdr:col>1</xdr:col>
      <xdr:colOff>47625</xdr:colOff>
      <xdr:row>23</xdr:row>
      <xdr:rowOff>57150</xdr:rowOff>
    </xdr:from>
    <xdr:to>
      <xdr:col>10</xdr:col>
      <xdr:colOff>466725</xdr:colOff>
      <xdr:row>37</xdr:row>
      <xdr:rowOff>133350</xdr:rowOff>
    </xdr:to>
    <xdr:graphicFrame macro="">
      <xdr:nvGraphicFramePr>
        <xdr:cNvPr id="10980" name="3 Gráfico">
          <a:extLst>
            <a:ext uri="{FF2B5EF4-FFF2-40B4-BE49-F238E27FC236}">
              <a16:creationId xmlns:a16="http://schemas.microsoft.com/office/drawing/2014/main" id="{6BD6827C-70A9-4525-AE9F-DF1E62634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0.001</cdr:x>
      <cdr:y>0.93601</cdr:y>
    </cdr:from>
    <cdr:to>
      <cdr:x>0.00125</cdr:x>
      <cdr:y>0.93601</cdr:y>
    </cdr:to>
    <cdr:sp macro="" textlink="">
      <cdr:nvSpPr>
        <cdr:cNvPr id="2" name="1 CuadroTexto">
          <a:extLst xmlns:a="http://schemas.openxmlformats.org/drawingml/2006/main">
            <a:ext uri="{FF2B5EF4-FFF2-40B4-BE49-F238E27FC236}">
              <a16:creationId xmlns:a16="http://schemas.microsoft.com/office/drawing/2014/main" id="{BC257918-EE3D-48F5-9D3A-7EE749AD4AFD}"/>
            </a:ext>
          </a:extLst>
        </cdr:cNvPr>
        <cdr:cNvSpPr txBox="1"/>
      </cdr:nvSpPr>
      <cdr:spPr>
        <a:xfrm xmlns:a="http://schemas.openxmlformats.org/drawingml/2006/main">
          <a:off x="54376" y="3007519"/>
          <a:ext cx="6365474" cy="213634"/>
        </a:xfrm>
        <a:prstGeom xmlns:a="http://schemas.openxmlformats.org/drawingml/2006/main" prst="rect">
          <a:avLst/>
        </a:prstGeom>
      </cdr:spPr>
      <cdr:txBody>
        <a:bodyPr xmlns:a="http://schemas.openxmlformats.org/drawingml/2006/main" wrap="none" rtlCol="0">
          <a:noAutofit/>
        </a:bodyPr>
        <a:lstStyle xmlns:a="http://schemas.openxmlformats.org/drawingml/2006/main">
          <a:lvl1pPr marL="0" indent="0">
            <a:defRPr sz="1100">
              <a:latin typeface="Arial"/>
            </a:defRPr>
          </a:lvl1pPr>
          <a:lvl2pPr marL="457200" indent="0">
            <a:defRPr sz="1100">
              <a:latin typeface="Arial"/>
            </a:defRPr>
          </a:lvl2pPr>
          <a:lvl3pPr marL="914400" indent="0">
            <a:defRPr sz="1100">
              <a:latin typeface="Arial"/>
            </a:defRPr>
          </a:lvl3pPr>
          <a:lvl4pPr marL="1371600" indent="0">
            <a:defRPr sz="1100">
              <a:latin typeface="Arial"/>
            </a:defRPr>
          </a:lvl4pPr>
          <a:lvl5pPr marL="1828800" indent="0">
            <a:defRPr sz="1100">
              <a:latin typeface="Arial"/>
            </a:defRPr>
          </a:lvl5pPr>
          <a:lvl6pPr marL="2286000" indent="0">
            <a:defRPr sz="1100">
              <a:latin typeface="Arial"/>
            </a:defRPr>
          </a:lvl6pPr>
          <a:lvl7pPr marL="2743200" indent="0">
            <a:defRPr sz="1100">
              <a:latin typeface="Arial"/>
            </a:defRPr>
          </a:lvl7pPr>
          <a:lvl8pPr marL="3200400" indent="0">
            <a:defRPr sz="1100">
              <a:latin typeface="Arial"/>
            </a:defRPr>
          </a:lvl8pPr>
          <a:lvl9pPr marL="3657600" indent="0">
            <a:defRPr sz="1100">
              <a:latin typeface="Arial"/>
            </a:defRPr>
          </a:lvl9pPr>
        </a:lstStyle>
        <a:p xmlns:a="http://schemas.openxmlformats.org/drawingml/2006/main">
          <a:r>
            <a:rPr lang="es-ES" sz="900" i="0">
              <a:latin typeface="Arial"/>
            </a:rPr>
            <a:t>Fuente: </a:t>
          </a:r>
          <a:r>
            <a:rPr lang="es-ES" sz="900">
              <a:latin typeface="Arial"/>
              <a:ea typeface="+mn-ea"/>
              <a:cs typeface="+mn-cs"/>
            </a:rPr>
            <a:t>elaborado por Odepa con antecedentes</a:t>
          </a:r>
          <a:r>
            <a:rPr lang="es-ES" sz="900" baseline="0">
              <a:latin typeface="Arial"/>
              <a:ea typeface="+mn-ea"/>
              <a:cs typeface="+mn-cs"/>
            </a:rPr>
            <a:t> </a:t>
          </a:r>
          <a:r>
            <a:rPr lang="es-ES" sz="900">
              <a:latin typeface="Arial"/>
              <a:ea typeface="+mn-ea"/>
              <a:cs typeface="+mn-cs"/>
            </a:rPr>
            <a:t>del Servicio Nacional de Aduanas.</a:t>
          </a:r>
          <a:endParaRPr lang="es-ES" sz="900">
            <a:latin typeface="Arial"/>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1</xdr:col>
      <xdr:colOff>57151</xdr:colOff>
      <xdr:row>20</xdr:row>
      <xdr:rowOff>95250</xdr:rowOff>
    </xdr:from>
    <xdr:to>
      <xdr:col>10</xdr:col>
      <xdr:colOff>501651</xdr:colOff>
      <xdr:row>32</xdr:row>
      <xdr:rowOff>104775</xdr:rowOff>
    </xdr:to>
    <xdr:graphicFrame macro="">
      <xdr:nvGraphicFramePr>
        <xdr:cNvPr id="5" name="Gráfico 1">
          <a:extLst>
            <a:ext uri="{FF2B5EF4-FFF2-40B4-BE49-F238E27FC236}">
              <a16:creationId xmlns:a16="http://schemas.microsoft.com/office/drawing/2014/main" id="{0E9D8E57-1F10-43FC-922B-9D98A94C5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69850</xdr:colOff>
      <xdr:row>21</xdr:row>
      <xdr:rowOff>69850</xdr:rowOff>
    </xdr:from>
    <xdr:to>
      <xdr:col>10</xdr:col>
      <xdr:colOff>520700</xdr:colOff>
      <xdr:row>31</xdr:row>
      <xdr:rowOff>241300</xdr:rowOff>
    </xdr:to>
    <xdr:graphicFrame macro="">
      <xdr:nvGraphicFramePr>
        <xdr:cNvPr id="2" name="Chart 1">
          <a:extLst>
            <a:ext uri="{FF2B5EF4-FFF2-40B4-BE49-F238E27FC236}">
              <a16:creationId xmlns:a16="http://schemas.microsoft.com/office/drawing/2014/main" id="{AAAD1866-FF33-4F44-9805-D6A25E16E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114300</xdr:rowOff>
    </xdr:from>
    <xdr:to>
      <xdr:col>2</xdr:col>
      <xdr:colOff>400050</xdr:colOff>
      <xdr:row>11</xdr:row>
      <xdr:rowOff>238125</xdr:rowOff>
    </xdr:to>
    <xdr:pic>
      <xdr:nvPicPr>
        <xdr:cNvPr id="2788" name="Picture 1" descr="LOGO_FUCOA">
          <a:extLst>
            <a:ext uri="{FF2B5EF4-FFF2-40B4-BE49-F238E27FC236}">
              <a16:creationId xmlns:a16="http://schemas.microsoft.com/office/drawing/2014/main" id="{7AF39EF1-870F-4A13-973C-FC53E1C63D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0" y="9163050"/>
          <a:ext cx="31527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4.44444E-6</cdr:x>
      <cdr:y>0.95678</cdr:y>
    </cdr:from>
    <cdr:to>
      <cdr:x>4.44444E-6</cdr:x>
      <cdr:y>0.95799</cdr:y>
    </cdr:to>
    <cdr:sp macro="" textlink="">
      <cdr:nvSpPr>
        <cdr:cNvPr id="2" name="1 CuadroTexto">
          <a:extLst xmlns:a="http://schemas.openxmlformats.org/drawingml/2006/main">
            <a:ext uri="{FF2B5EF4-FFF2-40B4-BE49-F238E27FC236}">
              <a16:creationId xmlns:a16="http://schemas.microsoft.com/office/drawing/2014/main" id="{BE64FD9A-50C5-47C1-8245-59F61945BF8B}"/>
            </a:ext>
          </a:extLst>
        </cdr:cNvPr>
        <cdr:cNvSpPr txBox="1"/>
      </cdr:nvSpPr>
      <cdr:spPr>
        <a:xfrm xmlns:a="http://schemas.openxmlformats.org/drawingml/2006/main">
          <a:off x="60933" y="2762249"/>
          <a:ext cx="6309224" cy="160521"/>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s-CL" sz="800" i="1">
              <a:latin typeface="Arial" pitchFamily="34" charset="0"/>
              <a:ea typeface="+mn-ea"/>
              <a:cs typeface="Arial" pitchFamily="34" charset="0"/>
            </a:rPr>
            <a:t>Fuente</a:t>
          </a:r>
          <a:r>
            <a:rPr lang="es-CL" sz="800">
              <a:latin typeface="Arial" pitchFamily="34" charset="0"/>
              <a:ea typeface="+mn-ea"/>
              <a:cs typeface="Arial" pitchFamily="34" charset="0"/>
            </a:rPr>
            <a:t>: </a:t>
          </a:r>
          <a:r>
            <a:rPr lang="es-CL" sz="800">
              <a:solidFill>
                <a:sysClr val="windowText" lastClr="000000"/>
              </a:solidFill>
              <a:latin typeface="Arial" pitchFamily="34" charset="0"/>
              <a:ea typeface="+mn-ea"/>
              <a:cs typeface="Arial" pitchFamily="34" charset="0"/>
            </a:rPr>
            <a:t>ela</a:t>
          </a:r>
          <a:r>
            <a:rPr lang="es-CL" sz="800">
              <a:latin typeface="Arial" pitchFamily="34" charset="0"/>
              <a:ea typeface="+mn-ea"/>
              <a:cs typeface="Arial" pitchFamily="34" charset="0"/>
            </a:rPr>
            <a:t>borado por Odepa con información del </a:t>
          </a:r>
          <a:r>
            <a:rPr lang="es-ES" sz="800">
              <a:latin typeface="Arial" pitchFamily="34" charset="0"/>
              <a:ea typeface="+mn-ea"/>
              <a:cs typeface="Arial" pitchFamily="34" charset="0"/>
            </a:rPr>
            <a:t>Servicio Nacional de Aduanas.</a:t>
          </a:r>
          <a:endParaRPr lang="es-CL" sz="800">
            <a:latin typeface="Arial" pitchFamily="34" charset="0"/>
            <a:ea typeface="+mn-ea"/>
            <a:cs typeface="Arial" pitchFamily="34" charset="0"/>
          </a:endParaRPr>
        </a:p>
      </cdr:txBody>
    </cdr:sp>
  </cdr:relSizeAnchor>
  <cdr:relSizeAnchor xmlns:cdr="http://schemas.openxmlformats.org/drawingml/2006/chartDrawing">
    <cdr:from>
      <cdr:x>0</cdr:x>
      <cdr:y>0.9705</cdr:y>
    </cdr:from>
    <cdr:to>
      <cdr:x>0</cdr:x>
      <cdr:y>0.97123</cdr:y>
    </cdr:to>
    <cdr:sp macro="" textlink="">
      <cdr:nvSpPr>
        <cdr:cNvPr id="4" name="1 CuadroTexto">
          <a:extLst xmlns:a="http://schemas.openxmlformats.org/drawingml/2006/main">
            <a:ext uri="{FF2B5EF4-FFF2-40B4-BE49-F238E27FC236}">
              <a16:creationId xmlns:a16="http://schemas.microsoft.com/office/drawing/2014/main" id="{3FD1A8B0-7FB4-45A5-980C-84BE6362E7EE}"/>
            </a:ext>
          </a:extLst>
        </cdr:cNvPr>
        <cdr:cNvSpPr txBox="1"/>
      </cdr:nvSpPr>
      <cdr:spPr>
        <a:xfrm xmlns:a="http://schemas.openxmlformats.org/drawingml/2006/main">
          <a:off x="0" y="2901294"/>
          <a:ext cx="5681311" cy="1888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900" i="0">
              <a:latin typeface="Arial" pitchFamily="34" charset="0"/>
              <a:cs typeface="Arial" pitchFamily="34" charset="0"/>
            </a:rPr>
            <a:t>Fuente</a:t>
          </a:r>
          <a:r>
            <a:rPr lang="es-CL" sz="900">
              <a:latin typeface="Arial" pitchFamily="34" charset="0"/>
              <a:cs typeface="Arial" pitchFamily="34" charset="0"/>
            </a:rPr>
            <a:t>: </a:t>
          </a:r>
          <a:r>
            <a:rPr lang="es-CL" sz="900">
              <a:solidFill>
                <a:sysClr val="windowText" lastClr="000000"/>
              </a:solidFill>
              <a:latin typeface="Arial" pitchFamily="34" charset="0"/>
              <a:cs typeface="Arial" pitchFamily="34" charset="0"/>
            </a:rPr>
            <a:t>e</a:t>
          </a:r>
          <a:r>
            <a:rPr lang="es-ES" sz="900">
              <a:solidFill>
                <a:sysClr val="windowText" lastClr="000000"/>
              </a:solidFill>
              <a:latin typeface="Arial" pitchFamily="34" charset="0"/>
              <a:ea typeface="+mn-ea"/>
              <a:cs typeface="Arial" pitchFamily="34" charset="0"/>
            </a:rPr>
            <a:t>laborado </a:t>
          </a:r>
          <a:r>
            <a:rPr lang="es-ES" sz="900">
              <a:latin typeface="Arial" pitchFamily="34" charset="0"/>
              <a:ea typeface="+mn-ea"/>
              <a:cs typeface="Arial" pitchFamily="34" charset="0"/>
            </a:rPr>
            <a:t>por Odepa con información de Cotrisa, bolsas y Reuters.</a:t>
          </a:r>
          <a:endParaRPr lang="es-CL" sz="900">
            <a:latin typeface="Arial" pitchFamily="34" charset="0"/>
            <a:ea typeface="+mn-ea"/>
            <a:cs typeface="Arial"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1</xdr:col>
      <xdr:colOff>0</xdr:colOff>
      <xdr:row>22</xdr:row>
      <xdr:rowOff>0</xdr:rowOff>
    </xdr:from>
    <xdr:to>
      <xdr:col>1</xdr:col>
      <xdr:colOff>0</xdr:colOff>
      <xdr:row>36</xdr:row>
      <xdr:rowOff>238125</xdr:rowOff>
    </xdr:to>
    <xdr:graphicFrame macro="">
      <xdr:nvGraphicFramePr>
        <xdr:cNvPr id="21006791" name="Chart 1">
          <a:extLst>
            <a:ext uri="{FF2B5EF4-FFF2-40B4-BE49-F238E27FC236}">
              <a16:creationId xmlns:a16="http://schemas.microsoft.com/office/drawing/2014/main" id="{70DB32E3-85AF-40C1-9DF2-28C502FCA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38</xdr:row>
      <xdr:rowOff>0</xdr:rowOff>
    </xdr:from>
    <xdr:to>
      <xdr:col>1</xdr:col>
      <xdr:colOff>0</xdr:colOff>
      <xdr:row>65</xdr:row>
      <xdr:rowOff>714375</xdr:rowOff>
    </xdr:to>
    <xdr:graphicFrame macro="">
      <xdr:nvGraphicFramePr>
        <xdr:cNvPr id="21006792" name="Chart 2">
          <a:extLst>
            <a:ext uri="{FF2B5EF4-FFF2-40B4-BE49-F238E27FC236}">
              <a16:creationId xmlns:a16="http://schemas.microsoft.com/office/drawing/2014/main" id="{1BD41E46-C4E4-482B-8F38-5F09CBC33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xdr:col>
      <xdr:colOff>66675</xdr:colOff>
      <xdr:row>29</xdr:row>
      <xdr:rowOff>28575</xdr:rowOff>
    </xdr:from>
    <xdr:to>
      <xdr:col>7</xdr:col>
      <xdr:colOff>733425</xdr:colOff>
      <xdr:row>45</xdr:row>
      <xdr:rowOff>57150</xdr:rowOff>
    </xdr:to>
    <xdr:graphicFrame macro="">
      <xdr:nvGraphicFramePr>
        <xdr:cNvPr id="6" name="Chart 4">
          <a:extLst>
            <a:ext uri="{FF2B5EF4-FFF2-40B4-BE49-F238E27FC236}">
              <a16:creationId xmlns:a16="http://schemas.microsoft.com/office/drawing/2014/main" id="{6D27DDED-BDC1-4C65-A19E-7E7453441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0.00575</cdr:x>
      <cdr:y>0.92709</cdr:y>
    </cdr:from>
    <cdr:to>
      <cdr:x>0.85627</cdr:x>
      <cdr:y>0.99976</cdr:y>
    </cdr:to>
    <cdr:sp macro="" textlink="">
      <cdr:nvSpPr>
        <cdr:cNvPr id="2" name="1 CuadroTexto">
          <a:extLst xmlns:a="http://schemas.openxmlformats.org/drawingml/2006/main">
            <a:ext uri="{FF2B5EF4-FFF2-40B4-BE49-F238E27FC236}">
              <a16:creationId xmlns:a16="http://schemas.microsoft.com/office/drawing/2014/main" id="{8796E1F0-567D-46C9-BF61-B0C0D645366D}"/>
            </a:ext>
          </a:extLst>
        </cdr:cNvPr>
        <cdr:cNvSpPr txBox="1"/>
      </cdr:nvSpPr>
      <cdr:spPr>
        <a:xfrm xmlns:a="http://schemas.openxmlformats.org/drawingml/2006/main">
          <a:off x="35780" y="3123681"/>
          <a:ext cx="5526819" cy="248169"/>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s-CL" sz="900" i="0">
              <a:latin typeface="+mj-lt"/>
              <a:cs typeface="Calibri" panose="020F0502020204030204" pitchFamily="34" charset="0"/>
            </a:rPr>
            <a:t>Fuente</a:t>
          </a:r>
          <a:r>
            <a:rPr lang="es-CL" sz="900">
              <a:latin typeface="+mj-lt"/>
              <a:cs typeface="Calibri" panose="020F0502020204030204" pitchFamily="34" charset="0"/>
            </a:rPr>
            <a:t>: </a:t>
          </a:r>
          <a:r>
            <a:rPr lang="es-CL" sz="900">
              <a:solidFill>
                <a:sysClr val="windowText" lastClr="000000"/>
              </a:solidFill>
              <a:latin typeface="+mj-lt"/>
              <a:cs typeface="Calibri" panose="020F0502020204030204" pitchFamily="34" charset="0"/>
            </a:rPr>
            <a:t>e</a:t>
          </a:r>
          <a:r>
            <a:rPr lang="es-ES" sz="900">
              <a:solidFill>
                <a:sysClr val="windowText" lastClr="000000"/>
              </a:solidFill>
              <a:latin typeface="+mj-lt"/>
              <a:ea typeface="+mn-ea"/>
              <a:cs typeface="Calibri" panose="020F0502020204030204" pitchFamily="34" charset="0"/>
            </a:rPr>
            <a:t>laborado </a:t>
          </a:r>
          <a:r>
            <a:rPr lang="es-ES" sz="900">
              <a:latin typeface="+mj-lt"/>
              <a:ea typeface="+mn-ea"/>
              <a:cs typeface="Calibri" panose="020F0502020204030204" pitchFamily="34" charset="0"/>
            </a:rPr>
            <a:t>por Odepa con información de Cotrisa, bolsas y Reuters.</a:t>
          </a:r>
          <a:endParaRPr lang="es-CL" sz="900">
            <a:latin typeface="+mj-lt"/>
            <a:ea typeface="+mn-ea"/>
            <a:cs typeface="Calibri" panose="020F0502020204030204" pitchFamily="34" charset="0"/>
          </a:endParaRPr>
        </a:p>
      </cdr:txBody>
    </cdr:sp>
  </cdr:relSizeAnchor>
</c:userShapes>
</file>

<file path=xl/drawings/drawing24.xml><?xml version="1.0" encoding="utf-8"?>
<xdr:wsDr xmlns:xdr="http://schemas.openxmlformats.org/drawingml/2006/spreadsheetDrawing" xmlns:a="http://schemas.openxmlformats.org/drawingml/2006/main">
  <xdr:twoCellAnchor>
    <xdr:from>
      <xdr:col>1</xdr:col>
      <xdr:colOff>12698</xdr:colOff>
      <xdr:row>1</xdr:row>
      <xdr:rowOff>79376</xdr:rowOff>
    </xdr:from>
    <xdr:to>
      <xdr:col>9</xdr:col>
      <xdr:colOff>88899</xdr:colOff>
      <xdr:row>19</xdr:row>
      <xdr:rowOff>152400</xdr:rowOff>
    </xdr:to>
    <xdr:graphicFrame macro="">
      <xdr:nvGraphicFramePr>
        <xdr:cNvPr id="16" name="Gráfico 2">
          <a:extLst>
            <a:ext uri="{FF2B5EF4-FFF2-40B4-BE49-F238E27FC236}">
              <a16:creationId xmlns:a16="http://schemas.microsoft.com/office/drawing/2014/main" id="{E07820D3-A987-448E-AFDF-007D81C41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cdr:x>
      <cdr:y>0.9435</cdr:y>
    </cdr:from>
    <cdr:to>
      <cdr:x>0</cdr:x>
      <cdr:y>0.94423</cdr:y>
    </cdr:to>
    <cdr:sp macro="" textlink="">
      <cdr:nvSpPr>
        <cdr:cNvPr id="3" name="1 CuadroTexto">
          <a:extLst xmlns:a="http://schemas.openxmlformats.org/drawingml/2006/main">
            <a:ext uri="{FF2B5EF4-FFF2-40B4-BE49-F238E27FC236}">
              <a16:creationId xmlns:a16="http://schemas.microsoft.com/office/drawing/2014/main" id="{5538A60A-F205-4EDD-8E2C-176152DC49ED}"/>
            </a:ext>
          </a:extLst>
        </cdr:cNvPr>
        <cdr:cNvSpPr txBox="1"/>
      </cdr:nvSpPr>
      <cdr:spPr>
        <a:xfrm xmlns:a="http://schemas.openxmlformats.org/drawingml/2006/main">
          <a:off x="0" y="3156566"/>
          <a:ext cx="6025082" cy="21228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900" i="0" u="none">
              <a:latin typeface="Arial" pitchFamily="34" charset="0"/>
              <a:cs typeface="Arial" pitchFamily="34" charset="0"/>
            </a:rPr>
            <a:t>Fuente: </a:t>
          </a:r>
          <a:r>
            <a:rPr lang="es-CL" sz="900">
              <a:solidFill>
                <a:sysClr val="windowText" lastClr="000000"/>
              </a:solidFill>
              <a:latin typeface="Arial" pitchFamily="34" charset="0"/>
              <a:cs typeface="Arial" pitchFamily="34" charset="0"/>
            </a:rPr>
            <a:t>e</a:t>
          </a:r>
          <a:r>
            <a:rPr lang="es-ES" sz="900">
              <a:solidFill>
                <a:sysClr val="windowText" lastClr="000000"/>
              </a:solidFill>
              <a:latin typeface="Arial" pitchFamily="34" charset="0"/>
              <a:ea typeface="+mn-ea"/>
              <a:cs typeface="Arial" pitchFamily="34" charset="0"/>
            </a:rPr>
            <a:t>laborado </a:t>
          </a:r>
          <a:r>
            <a:rPr lang="es-ES" sz="900">
              <a:latin typeface="Arial" pitchFamily="34" charset="0"/>
              <a:ea typeface="+mn-ea"/>
              <a:cs typeface="Arial" pitchFamily="34" charset="0"/>
            </a:rPr>
            <a:t>por Odepa con información de Reuters.</a:t>
          </a:r>
        </a:p>
        <a:p xmlns:a="http://schemas.openxmlformats.org/drawingml/2006/main">
          <a:endParaRPr lang="es-ES" sz="900">
            <a:latin typeface="Arial" pitchFamily="34" charset="0"/>
            <a:ea typeface="+mn-ea"/>
            <a:cs typeface="Arial" pitchFamily="34" charset="0"/>
          </a:endParaRPr>
        </a:p>
        <a:p xmlns:a="http://schemas.openxmlformats.org/drawingml/2006/main">
          <a:endParaRPr lang="es-ES" sz="900">
            <a:latin typeface="Arial" pitchFamily="34" charset="0"/>
            <a:ea typeface="+mn-ea"/>
            <a:cs typeface="Arial" pitchFamily="34" charset="0"/>
          </a:endParaRPr>
        </a:p>
        <a:p xmlns:a="http://schemas.openxmlformats.org/drawingml/2006/main">
          <a:endParaRPr lang="es-ES" sz="900">
            <a:latin typeface="Arial" pitchFamily="34" charset="0"/>
            <a:ea typeface="+mn-ea"/>
            <a:cs typeface="Arial" pitchFamily="34" charset="0"/>
          </a:endParaRPr>
        </a:p>
        <a:p xmlns:a="http://schemas.openxmlformats.org/drawingml/2006/main">
          <a:endParaRPr lang="es-ES" sz="900">
            <a:latin typeface="Arial" pitchFamily="34" charset="0"/>
            <a:ea typeface="+mn-ea"/>
            <a:cs typeface="Arial" pitchFamily="34" charset="0"/>
          </a:endParaRPr>
        </a:p>
        <a:p xmlns:a="http://schemas.openxmlformats.org/drawingml/2006/main">
          <a:endParaRPr lang="es-ES" sz="900">
            <a:latin typeface="Arial" pitchFamily="34" charset="0"/>
            <a:ea typeface="+mn-ea"/>
            <a:cs typeface="Arial" pitchFamily="34" charset="0"/>
          </a:endParaRPr>
        </a:p>
        <a:p xmlns:a="http://schemas.openxmlformats.org/drawingml/2006/main">
          <a:endParaRPr lang="es-ES" sz="900">
            <a:latin typeface="Arial" pitchFamily="34" charset="0"/>
            <a:ea typeface="+mn-ea"/>
            <a:cs typeface="Arial" pitchFamily="34" charset="0"/>
          </a:endParaRPr>
        </a:p>
        <a:p xmlns:a="http://schemas.openxmlformats.org/drawingml/2006/main">
          <a:endParaRPr lang="es-ES" sz="900">
            <a:latin typeface="Arial" pitchFamily="34" charset="0"/>
            <a:ea typeface="+mn-ea"/>
            <a:cs typeface="Arial" pitchFamily="34" charset="0"/>
          </a:endParaRPr>
        </a:p>
        <a:p xmlns:a="http://schemas.openxmlformats.org/drawingml/2006/main">
          <a:endParaRPr lang="es-ES" sz="900">
            <a:latin typeface="Arial" pitchFamily="34" charset="0"/>
            <a:ea typeface="+mn-ea"/>
            <a:cs typeface="Arial" pitchFamily="34" charset="0"/>
          </a:endParaRPr>
        </a:p>
        <a:p xmlns:a="http://schemas.openxmlformats.org/drawingml/2006/main">
          <a:endParaRPr lang="es-ES" sz="900">
            <a:latin typeface="Arial" pitchFamily="34" charset="0"/>
            <a:ea typeface="+mn-ea"/>
            <a:cs typeface="Arial" pitchFamily="34" charset="0"/>
          </a:endParaRPr>
        </a:p>
        <a:p xmlns:a="http://schemas.openxmlformats.org/drawingml/2006/main">
          <a:endParaRPr lang="es-ES" sz="900">
            <a:latin typeface="Arial" pitchFamily="34" charset="0"/>
            <a:ea typeface="+mn-ea"/>
            <a:cs typeface="Arial" pitchFamily="34" charset="0"/>
          </a:endParaRPr>
        </a:p>
        <a:p xmlns:a="http://schemas.openxmlformats.org/drawingml/2006/main">
          <a:endParaRPr lang="es-ES" sz="900">
            <a:latin typeface="Arial" pitchFamily="34" charset="0"/>
            <a:ea typeface="+mn-ea"/>
            <a:cs typeface="Arial" pitchFamily="34" charset="0"/>
          </a:endParaRPr>
        </a:p>
        <a:p xmlns:a="http://schemas.openxmlformats.org/drawingml/2006/main">
          <a:endParaRPr lang="es-ES" sz="900">
            <a:latin typeface="Arial" pitchFamily="34" charset="0"/>
            <a:ea typeface="+mn-ea"/>
            <a:cs typeface="Arial" pitchFamily="34" charset="0"/>
          </a:endParaRPr>
        </a:p>
        <a:p xmlns:a="http://schemas.openxmlformats.org/drawingml/2006/main">
          <a:endParaRPr lang="es-ES" sz="900">
            <a:latin typeface="Arial" pitchFamily="34" charset="0"/>
            <a:ea typeface="+mn-ea"/>
            <a:cs typeface="Arial" pitchFamily="34" charset="0"/>
          </a:endParaRPr>
        </a:p>
        <a:p xmlns:a="http://schemas.openxmlformats.org/drawingml/2006/main">
          <a:endParaRPr lang="es-ES" sz="900">
            <a:latin typeface="Arial" pitchFamily="34" charset="0"/>
            <a:ea typeface="+mn-ea"/>
            <a:cs typeface="Arial" pitchFamily="34" charset="0"/>
          </a:endParaRPr>
        </a:p>
        <a:p xmlns:a="http://schemas.openxmlformats.org/drawingml/2006/main">
          <a:r>
            <a:rPr lang="es-ES" sz="900">
              <a:latin typeface="Arial" pitchFamily="34" charset="0"/>
              <a:ea typeface="+mn-ea"/>
              <a:cs typeface="Arial" pitchFamily="34" charset="0"/>
            </a:rPr>
            <a:t>asdsadsad</a:t>
          </a:r>
          <a:endParaRPr lang="es-CL" sz="900">
            <a:latin typeface="Arial" pitchFamily="34" charset="0"/>
            <a:ea typeface="+mn-ea"/>
            <a:cs typeface="Arial" pitchFamily="34" charset="0"/>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0</xdr:col>
      <xdr:colOff>0</xdr:colOff>
      <xdr:row>39</xdr:row>
      <xdr:rowOff>57150</xdr:rowOff>
    </xdr:from>
    <xdr:to>
      <xdr:col>1</xdr:col>
      <xdr:colOff>428625</xdr:colOff>
      <xdr:row>39</xdr:row>
      <xdr:rowOff>123825</xdr:rowOff>
    </xdr:to>
    <xdr:pic>
      <xdr:nvPicPr>
        <xdr:cNvPr id="17124" name="Picture 41" descr="pie">
          <a:extLst>
            <a:ext uri="{FF2B5EF4-FFF2-40B4-BE49-F238E27FC236}">
              <a16:creationId xmlns:a16="http://schemas.microsoft.com/office/drawing/2014/main" id="{8C2D716D-7F23-41F9-A440-3A6E29F6F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639175"/>
          <a:ext cx="1057275"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1</xdr:col>
      <xdr:colOff>79375</xdr:colOff>
      <xdr:row>18</xdr:row>
      <xdr:rowOff>133350</xdr:rowOff>
    </xdr:from>
    <xdr:to>
      <xdr:col>7</xdr:col>
      <xdr:colOff>930275</xdr:colOff>
      <xdr:row>33</xdr:row>
      <xdr:rowOff>158750</xdr:rowOff>
    </xdr:to>
    <xdr:graphicFrame macro="">
      <xdr:nvGraphicFramePr>
        <xdr:cNvPr id="18148" name="3 Gráfico">
          <a:extLst>
            <a:ext uri="{FF2B5EF4-FFF2-40B4-BE49-F238E27FC236}">
              <a16:creationId xmlns:a16="http://schemas.microsoft.com/office/drawing/2014/main" id="{3B5FDF75-9764-43A1-AC9B-B13D8D729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cdr:x>
      <cdr:y>0.93125</cdr:y>
    </cdr:from>
    <cdr:to>
      <cdr:x>0</cdr:x>
      <cdr:y>0.93197</cdr:y>
    </cdr:to>
    <cdr:sp macro="" textlink="">
      <cdr:nvSpPr>
        <cdr:cNvPr id="2" name="1 CuadroTexto">
          <a:extLst xmlns:a="http://schemas.openxmlformats.org/drawingml/2006/main">
            <a:ext uri="{FF2B5EF4-FFF2-40B4-BE49-F238E27FC236}">
              <a16:creationId xmlns:a16="http://schemas.microsoft.com/office/drawing/2014/main" id="{D9210725-C9BA-4B17-BE50-59D7A11B5EC7}"/>
            </a:ext>
          </a:extLst>
        </cdr:cNvPr>
        <cdr:cNvSpPr txBox="1"/>
      </cdr:nvSpPr>
      <cdr:spPr>
        <a:xfrm xmlns:a="http://schemas.openxmlformats.org/drawingml/2006/main">
          <a:off x="0" y="2486026"/>
          <a:ext cx="5934075" cy="249302"/>
        </a:xfrm>
        <a:prstGeom xmlns:a="http://schemas.openxmlformats.org/drawingml/2006/main" prst="rect">
          <a:avLst/>
        </a:prstGeom>
      </cdr:spPr>
      <cdr:txBody>
        <a:bodyPr xmlns:a="http://schemas.openxmlformats.org/drawingml/2006/main" wrap="none" rtlCol="0">
          <a:noAutofit/>
        </a:bodyPr>
        <a:lstStyle xmlns:a="http://schemas.openxmlformats.org/drawingml/2006/main">
          <a:lvl1pPr marL="0" indent="0">
            <a:defRPr sz="1100">
              <a:latin typeface="Arial"/>
            </a:defRPr>
          </a:lvl1pPr>
          <a:lvl2pPr marL="457200" indent="0">
            <a:defRPr sz="1100">
              <a:latin typeface="Arial"/>
            </a:defRPr>
          </a:lvl2pPr>
          <a:lvl3pPr marL="914400" indent="0">
            <a:defRPr sz="1100">
              <a:latin typeface="Arial"/>
            </a:defRPr>
          </a:lvl3pPr>
          <a:lvl4pPr marL="1371600" indent="0">
            <a:defRPr sz="1100">
              <a:latin typeface="Arial"/>
            </a:defRPr>
          </a:lvl4pPr>
          <a:lvl5pPr marL="1828800" indent="0">
            <a:defRPr sz="1100">
              <a:latin typeface="Arial"/>
            </a:defRPr>
          </a:lvl5pPr>
          <a:lvl6pPr marL="2286000" indent="0">
            <a:defRPr sz="1100">
              <a:latin typeface="Arial"/>
            </a:defRPr>
          </a:lvl6pPr>
          <a:lvl7pPr marL="2743200" indent="0">
            <a:defRPr sz="1100">
              <a:latin typeface="Arial"/>
            </a:defRPr>
          </a:lvl7pPr>
          <a:lvl8pPr marL="3200400" indent="0">
            <a:defRPr sz="1100">
              <a:latin typeface="Arial"/>
            </a:defRPr>
          </a:lvl8pPr>
          <a:lvl9pPr marL="3657600" indent="0">
            <a:defRPr sz="1100">
              <a:latin typeface="Arial"/>
            </a:defRPr>
          </a:lvl9pPr>
        </a:lstStyle>
        <a:p xmlns:a="http://schemas.openxmlformats.org/drawingml/2006/main">
          <a:pPr algn="just"/>
          <a:r>
            <a:rPr lang="es-ES" sz="900" b="0" i="1" baseline="0">
              <a:latin typeface="Arial" pitchFamily="34" charset="0"/>
            </a:rPr>
            <a:t>Fuente</a:t>
          </a:r>
          <a:r>
            <a:rPr lang="es-ES" sz="900" b="0" i="0" baseline="0">
              <a:latin typeface="Arial" pitchFamily="34" charset="0"/>
            </a:rPr>
            <a:t>: elaborado por Odepa con información de </a:t>
          </a:r>
          <a:r>
            <a:rPr lang="es-ES" sz="900" b="0" i="1" baseline="0">
              <a:latin typeface="Arial" pitchFamily="34" charset="0"/>
            </a:rPr>
            <a:t>WASDE, USDA.</a:t>
          </a:r>
        </a:p>
      </cdr:txBody>
    </cdr:sp>
  </cdr:relSizeAnchor>
</c:userShapes>
</file>

<file path=xl/drawings/drawing29.xml><?xml version="1.0" encoding="utf-8"?>
<xdr:wsDr xmlns:xdr="http://schemas.openxmlformats.org/drawingml/2006/spreadsheetDrawing" xmlns:a="http://schemas.openxmlformats.org/drawingml/2006/main">
  <xdr:twoCellAnchor>
    <xdr:from>
      <xdr:col>1</xdr:col>
      <xdr:colOff>28575</xdr:colOff>
      <xdr:row>16</xdr:row>
      <xdr:rowOff>171450</xdr:rowOff>
    </xdr:from>
    <xdr:to>
      <xdr:col>6</xdr:col>
      <xdr:colOff>1104900</xdr:colOff>
      <xdr:row>31</xdr:row>
      <xdr:rowOff>180975</xdr:rowOff>
    </xdr:to>
    <xdr:graphicFrame macro="">
      <xdr:nvGraphicFramePr>
        <xdr:cNvPr id="12" name="3 Gráfico">
          <a:extLst>
            <a:ext uri="{FF2B5EF4-FFF2-40B4-BE49-F238E27FC236}">
              <a16:creationId xmlns:a16="http://schemas.microsoft.com/office/drawing/2014/main" id="{7FCCCAF0-AAA6-426D-A49E-92DD99EF5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43</xdr:row>
      <xdr:rowOff>57150</xdr:rowOff>
    </xdr:from>
    <xdr:to>
      <xdr:col>1</xdr:col>
      <xdr:colOff>447675</xdr:colOff>
      <xdr:row>43</xdr:row>
      <xdr:rowOff>123825</xdr:rowOff>
    </xdr:to>
    <xdr:pic>
      <xdr:nvPicPr>
        <xdr:cNvPr id="3812" name="Picture 41" descr="pie">
          <a:extLst>
            <a:ext uri="{FF2B5EF4-FFF2-40B4-BE49-F238E27FC236}">
              <a16:creationId xmlns:a16="http://schemas.microsoft.com/office/drawing/2014/main" id="{0F8AB1CD-ED06-4717-B477-263E3864D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43925"/>
          <a:ext cx="1076325"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c:userShapes xmlns:c="http://schemas.openxmlformats.org/drawingml/2006/chart">
  <cdr:relSizeAnchor xmlns:cdr="http://schemas.openxmlformats.org/drawingml/2006/chartDrawing">
    <cdr:from>
      <cdr:x>0.00049</cdr:x>
      <cdr:y>0.94506</cdr:y>
    </cdr:from>
    <cdr:to>
      <cdr:x>0.00049</cdr:x>
      <cdr:y>0.94578</cdr:y>
    </cdr:to>
    <cdr:sp macro="" textlink="">
      <cdr:nvSpPr>
        <cdr:cNvPr id="2" name="1 CuadroTexto">
          <a:extLst xmlns:a="http://schemas.openxmlformats.org/drawingml/2006/main">
            <a:ext uri="{FF2B5EF4-FFF2-40B4-BE49-F238E27FC236}">
              <a16:creationId xmlns:a16="http://schemas.microsoft.com/office/drawing/2014/main" id="{165A1F74-C7C5-44C2-9BD9-91EB00934A28}"/>
            </a:ext>
          </a:extLst>
        </cdr:cNvPr>
        <cdr:cNvSpPr txBox="1"/>
      </cdr:nvSpPr>
      <cdr:spPr>
        <a:xfrm xmlns:a="http://schemas.openxmlformats.org/drawingml/2006/main">
          <a:off x="0" y="2562225"/>
          <a:ext cx="5364768" cy="179000"/>
        </a:xfrm>
        <a:prstGeom xmlns:a="http://schemas.openxmlformats.org/drawingml/2006/main" prst="rect">
          <a:avLst/>
        </a:prstGeom>
      </cdr:spPr>
      <cdr:txBody>
        <a:bodyPr xmlns:a="http://schemas.openxmlformats.org/drawingml/2006/main" wrap="none" rtlCol="0">
          <a:noAutofit/>
        </a:bodyPr>
        <a:lstStyle xmlns:a="http://schemas.openxmlformats.org/drawingml/2006/main">
          <a:lvl1pPr marL="0" indent="0">
            <a:defRPr sz="1100">
              <a:latin typeface="Arial"/>
            </a:defRPr>
          </a:lvl1pPr>
          <a:lvl2pPr marL="457200" indent="0">
            <a:defRPr sz="1100">
              <a:latin typeface="Arial"/>
            </a:defRPr>
          </a:lvl2pPr>
          <a:lvl3pPr marL="914400" indent="0">
            <a:defRPr sz="1100">
              <a:latin typeface="Arial"/>
            </a:defRPr>
          </a:lvl3pPr>
          <a:lvl4pPr marL="1371600" indent="0">
            <a:defRPr sz="1100">
              <a:latin typeface="Arial"/>
            </a:defRPr>
          </a:lvl4pPr>
          <a:lvl5pPr marL="1828800" indent="0">
            <a:defRPr sz="1100">
              <a:latin typeface="Arial"/>
            </a:defRPr>
          </a:lvl5pPr>
          <a:lvl6pPr marL="2286000" indent="0">
            <a:defRPr sz="1100">
              <a:latin typeface="Arial"/>
            </a:defRPr>
          </a:lvl6pPr>
          <a:lvl7pPr marL="2743200" indent="0">
            <a:defRPr sz="1100">
              <a:latin typeface="Arial"/>
            </a:defRPr>
          </a:lvl7pPr>
          <a:lvl8pPr marL="3200400" indent="0">
            <a:defRPr sz="1100">
              <a:latin typeface="Arial"/>
            </a:defRPr>
          </a:lvl8pPr>
          <a:lvl9pPr marL="3657600" indent="0">
            <a:defRPr sz="1100">
              <a:latin typeface="Arial"/>
            </a:defRPr>
          </a:lvl9pPr>
        </a:lstStyle>
        <a:p xmlns:a="http://schemas.openxmlformats.org/drawingml/2006/main">
          <a:pPr algn="just"/>
          <a:r>
            <a:rPr lang="es-ES" sz="900" b="0" i="0" baseline="0">
              <a:latin typeface="Arial" pitchFamily="34" charset="0"/>
            </a:rPr>
            <a:t>Fuente: elaborado por Odepa con información de </a:t>
          </a:r>
          <a:r>
            <a:rPr lang="es-ES" sz="900" b="0" i="1" baseline="0">
              <a:latin typeface="Arial" pitchFamily="34" charset="0"/>
            </a:rPr>
            <a:t>WASDE, USDA</a:t>
          </a:r>
          <a:r>
            <a:rPr lang="es-ES" sz="900" b="0" i="0" baseline="0">
              <a:latin typeface="Arial" pitchFamily="34" charset="0"/>
            </a:rPr>
            <a:t>.</a:t>
          </a:r>
        </a:p>
      </cdr:txBody>
    </cdr:sp>
  </cdr:relSizeAnchor>
</c:userShapes>
</file>

<file path=xl/drawings/drawing31.xml><?xml version="1.0" encoding="utf-8"?>
<xdr:wsDr xmlns:xdr="http://schemas.openxmlformats.org/drawingml/2006/spreadsheetDrawing" xmlns:a="http://schemas.openxmlformats.org/drawingml/2006/main">
  <xdr:twoCellAnchor>
    <xdr:from>
      <xdr:col>0</xdr:col>
      <xdr:colOff>209550</xdr:colOff>
      <xdr:row>17</xdr:row>
      <xdr:rowOff>0</xdr:rowOff>
    </xdr:from>
    <xdr:to>
      <xdr:col>4</xdr:col>
      <xdr:colOff>1428750</xdr:colOff>
      <xdr:row>34</xdr:row>
      <xdr:rowOff>76200</xdr:rowOff>
    </xdr:to>
    <xdr:graphicFrame macro="">
      <xdr:nvGraphicFramePr>
        <xdr:cNvPr id="20196" name="5 Gráfico">
          <a:extLst>
            <a:ext uri="{FF2B5EF4-FFF2-40B4-BE49-F238E27FC236}">
              <a16:creationId xmlns:a16="http://schemas.microsoft.com/office/drawing/2014/main" id="{6372E3B6-DCBB-4948-9296-48FF5571C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0.00025</cdr:x>
      <cdr:y>0.91325</cdr:y>
    </cdr:from>
    <cdr:to>
      <cdr:x>0.00025</cdr:x>
      <cdr:y>0.91469</cdr:y>
    </cdr:to>
    <cdr:sp macro="" textlink="">
      <cdr:nvSpPr>
        <cdr:cNvPr id="2" name="1 CuadroTexto">
          <a:extLst xmlns:a="http://schemas.openxmlformats.org/drawingml/2006/main">
            <a:ext uri="{FF2B5EF4-FFF2-40B4-BE49-F238E27FC236}">
              <a16:creationId xmlns:a16="http://schemas.microsoft.com/office/drawing/2014/main" id="{BC4421DB-6064-4306-A7EB-5687476B095D}"/>
            </a:ext>
          </a:extLst>
        </cdr:cNvPr>
        <cdr:cNvSpPr txBox="1"/>
      </cdr:nvSpPr>
      <cdr:spPr>
        <a:xfrm xmlns:a="http://schemas.openxmlformats.org/drawingml/2006/main">
          <a:off x="0" y="2459857"/>
          <a:ext cx="4740275" cy="148689"/>
        </a:xfrm>
        <a:prstGeom xmlns:a="http://schemas.openxmlformats.org/drawingml/2006/main" prst="rect">
          <a:avLst/>
        </a:prstGeom>
      </cdr:spPr>
      <cdr:txBody>
        <a:bodyPr xmlns:a="http://schemas.openxmlformats.org/drawingml/2006/main" wrap="none" rtlCol="0">
          <a:noAutofit/>
        </a:bodyPr>
        <a:lstStyle xmlns:a="http://schemas.openxmlformats.org/drawingml/2006/main">
          <a:lvl1pPr marL="0" indent="0">
            <a:defRPr sz="1100">
              <a:latin typeface="Arial"/>
            </a:defRPr>
          </a:lvl1pPr>
          <a:lvl2pPr marL="457200" indent="0">
            <a:defRPr sz="1100">
              <a:latin typeface="Arial"/>
            </a:defRPr>
          </a:lvl2pPr>
          <a:lvl3pPr marL="914400" indent="0">
            <a:defRPr sz="1100">
              <a:latin typeface="Arial"/>
            </a:defRPr>
          </a:lvl3pPr>
          <a:lvl4pPr marL="1371600" indent="0">
            <a:defRPr sz="1100">
              <a:latin typeface="Arial"/>
            </a:defRPr>
          </a:lvl4pPr>
          <a:lvl5pPr marL="1828800" indent="0">
            <a:defRPr sz="1100">
              <a:latin typeface="Arial"/>
            </a:defRPr>
          </a:lvl5pPr>
          <a:lvl6pPr marL="2286000" indent="0">
            <a:defRPr sz="1100">
              <a:latin typeface="Arial"/>
            </a:defRPr>
          </a:lvl6pPr>
          <a:lvl7pPr marL="2743200" indent="0">
            <a:defRPr sz="1100">
              <a:latin typeface="Arial"/>
            </a:defRPr>
          </a:lvl7pPr>
          <a:lvl8pPr marL="3200400" indent="0">
            <a:defRPr sz="1100">
              <a:latin typeface="Arial"/>
            </a:defRPr>
          </a:lvl8pPr>
          <a:lvl9pPr marL="3657600" indent="0">
            <a:defRPr sz="1100">
              <a:latin typeface="Arial"/>
            </a:defRPr>
          </a:lvl9pPr>
        </a:lstStyle>
        <a:p xmlns:a="http://schemas.openxmlformats.org/drawingml/2006/main">
          <a:r>
            <a:rPr lang="es-ES" sz="900" i="0">
              <a:latin typeface="Arial"/>
            </a:rPr>
            <a:t>Fuente: elaborado por Odepa con antecedentes</a:t>
          </a:r>
          <a:r>
            <a:rPr lang="es-ES" sz="900" i="0" baseline="0">
              <a:latin typeface="Arial"/>
            </a:rPr>
            <a:t> </a:t>
          </a:r>
          <a:r>
            <a:rPr lang="es-ES" sz="900" i="0">
              <a:latin typeface="Arial"/>
            </a:rPr>
            <a:t>del INE.</a:t>
          </a:r>
        </a:p>
      </cdr:txBody>
    </cdr:sp>
  </cdr:relSizeAnchor>
</c:userShapes>
</file>

<file path=xl/drawings/drawing33.xml><?xml version="1.0" encoding="utf-8"?>
<xdr:wsDr xmlns:xdr="http://schemas.openxmlformats.org/drawingml/2006/spreadsheetDrawing" xmlns:a="http://schemas.openxmlformats.org/drawingml/2006/main">
  <xdr:twoCellAnchor>
    <xdr:from>
      <xdr:col>1</xdr:col>
      <xdr:colOff>66675</xdr:colOff>
      <xdr:row>18</xdr:row>
      <xdr:rowOff>76200</xdr:rowOff>
    </xdr:from>
    <xdr:to>
      <xdr:col>7</xdr:col>
      <xdr:colOff>800100</xdr:colOff>
      <xdr:row>36</xdr:row>
      <xdr:rowOff>133350</xdr:rowOff>
    </xdr:to>
    <xdr:graphicFrame macro="">
      <xdr:nvGraphicFramePr>
        <xdr:cNvPr id="21220" name="Chart 3">
          <a:extLst>
            <a:ext uri="{FF2B5EF4-FFF2-40B4-BE49-F238E27FC236}">
              <a16:creationId xmlns:a16="http://schemas.microsoft.com/office/drawing/2014/main" id="{BECEE883-5856-429B-BA32-C170DE2D8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0.01247</cdr:x>
      <cdr:y>0.88681</cdr:y>
    </cdr:from>
    <cdr:to>
      <cdr:x>0.9347</cdr:x>
      <cdr:y>0.93356</cdr:y>
    </cdr:to>
    <cdr:sp macro="" textlink="">
      <cdr:nvSpPr>
        <cdr:cNvPr id="2" name="1 CuadroTexto">
          <a:extLst xmlns:a="http://schemas.openxmlformats.org/drawingml/2006/main">
            <a:ext uri="{FF2B5EF4-FFF2-40B4-BE49-F238E27FC236}">
              <a16:creationId xmlns:a16="http://schemas.microsoft.com/office/drawing/2014/main" id="{383BEF54-CB7B-4EC4-875B-F136A4212092}"/>
            </a:ext>
          </a:extLst>
        </cdr:cNvPr>
        <cdr:cNvSpPr txBox="1"/>
      </cdr:nvSpPr>
      <cdr:spPr>
        <a:xfrm xmlns:a="http://schemas.openxmlformats.org/drawingml/2006/main">
          <a:off x="77569" y="2653427"/>
          <a:ext cx="5742205" cy="126366"/>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a:r>
            <a:rPr lang="es-CL" sz="900" i="0">
              <a:latin typeface="Arial" pitchFamily="34" charset="0"/>
              <a:cs typeface="Arial" pitchFamily="34" charset="0"/>
            </a:rPr>
            <a:t>Fuente</a:t>
          </a:r>
          <a:r>
            <a:rPr lang="es-CL" sz="900" i="0">
              <a:solidFill>
                <a:sysClr val="windowText" lastClr="000000"/>
              </a:solidFill>
              <a:latin typeface="Arial" pitchFamily="34" charset="0"/>
              <a:cs typeface="Arial" pitchFamily="34" charset="0"/>
            </a:rPr>
            <a:t>: </a:t>
          </a:r>
          <a:r>
            <a:rPr lang="es-CL" sz="900">
              <a:solidFill>
                <a:sysClr val="windowText" lastClr="000000"/>
              </a:solidFill>
              <a:latin typeface="Arial" pitchFamily="34" charset="0"/>
              <a:cs typeface="Arial" pitchFamily="34" charset="0"/>
            </a:rPr>
            <a:t>elaborado</a:t>
          </a:r>
          <a:r>
            <a:rPr lang="es-CL" sz="900" baseline="0">
              <a:solidFill>
                <a:sysClr val="windowText" lastClr="000000"/>
              </a:solidFill>
              <a:latin typeface="Arial" pitchFamily="34" charset="0"/>
              <a:cs typeface="Arial" pitchFamily="34" charset="0"/>
            </a:rPr>
            <a:t> por Odepa con información del </a:t>
          </a:r>
          <a:r>
            <a:rPr lang="es-ES" sz="900" baseline="0">
              <a:solidFill>
                <a:sysClr val="windowText" lastClr="000000"/>
              </a:solidFill>
              <a:latin typeface="Arial" pitchFamily="34" charset="0"/>
              <a:ea typeface="+mn-ea"/>
              <a:cs typeface="Arial" pitchFamily="34" charset="0"/>
            </a:rPr>
            <a:t>Servicio Nacional de Aduanas</a:t>
          </a:r>
          <a:r>
            <a:rPr lang="es-CL" sz="900" baseline="0">
              <a:solidFill>
                <a:sysClr val="windowText" lastClr="000000"/>
              </a:solidFill>
              <a:latin typeface="Arial" pitchFamily="34" charset="0"/>
              <a:ea typeface="+mn-ea"/>
              <a:cs typeface="Arial" pitchFamily="34" charset="0"/>
            </a:rPr>
            <a:t>, INE y SAG.</a:t>
          </a:r>
        </a:p>
      </cdr:txBody>
    </cdr:sp>
  </cdr:relSizeAnchor>
</c:userShapes>
</file>

<file path=xl/drawings/drawing35.xml><?xml version="1.0" encoding="utf-8"?>
<xdr:wsDr xmlns:xdr="http://schemas.openxmlformats.org/drawingml/2006/spreadsheetDrawing" xmlns:a="http://schemas.openxmlformats.org/drawingml/2006/main">
  <xdr:twoCellAnchor>
    <xdr:from>
      <xdr:col>1</xdr:col>
      <xdr:colOff>47625</xdr:colOff>
      <xdr:row>20</xdr:row>
      <xdr:rowOff>123825</xdr:rowOff>
    </xdr:from>
    <xdr:to>
      <xdr:col>6</xdr:col>
      <xdr:colOff>914400</xdr:colOff>
      <xdr:row>37</xdr:row>
      <xdr:rowOff>504825</xdr:rowOff>
    </xdr:to>
    <xdr:graphicFrame macro="">
      <xdr:nvGraphicFramePr>
        <xdr:cNvPr id="22244" name="Chart 3">
          <a:extLst>
            <a:ext uri="{FF2B5EF4-FFF2-40B4-BE49-F238E27FC236}">
              <a16:creationId xmlns:a16="http://schemas.microsoft.com/office/drawing/2014/main" id="{CC422EC3-E74C-408E-9154-DAC4D94DB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0.01094</cdr:x>
      <cdr:y>0.92501</cdr:y>
    </cdr:from>
    <cdr:to>
      <cdr:x>0.8016</cdr:x>
      <cdr:y>0.99015</cdr:y>
    </cdr:to>
    <cdr:sp macro="" textlink="">
      <cdr:nvSpPr>
        <cdr:cNvPr id="2" name="1 CuadroTexto">
          <a:extLst xmlns:a="http://schemas.openxmlformats.org/drawingml/2006/main">
            <a:ext uri="{FF2B5EF4-FFF2-40B4-BE49-F238E27FC236}">
              <a16:creationId xmlns:a16="http://schemas.microsoft.com/office/drawing/2014/main" id="{1AD1051D-9396-4769-A1E4-D1848C418438}"/>
            </a:ext>
          </a:extLst>
        </cdr:cNvPr>
        <cdr:cNvSpPr txBox="1"/>
      </cdr:nvSpPr>
      <cdr:spPr>
        <a:xfrm xmlns:a="http://schemas.openxmlformats.org/drawingml/2006/main">
          <a:off x="71275" y="3257558"/>
          <a:ext cx="5148036" cy="212263"/>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a:r>
            <a:rPr lang="es-CL" sz="900" i="0">
              <a:latin typeface="Arial" pitchFamily="34" charset="0"/>
              <a:cs typeface="Arial" pitchFamily="34" charset="0"/>
            </a:rPr>
            <a:t>Fuente: elaborado</a:t>
          </a:r>
          <a:r>
            <a:rPr lang="es-CL" sz="900" i="0" baseline="0">
              <a:latin typeface="Arial" pitchFamily="34" charset="0"/>
              <a:cs typeface="Arial" pitchFamily="34" charset="0"/>
            </a:rPr>
            <a:t> por Odepa con información del </a:t>
          </a:r>
          <a:r>
            <a:rPr lang="es-ES" sz="900" i="0" baseline="0">
              <a:latin typeface="Arial" pitchFamily="34" charset="0"/>
              <a:ea typeface="+mn-ea"/>
              <a:cs typeface="Arial" pitchFamily="34" charset="0"/>
            </a:rPr>
            <a:t>Servicio Nacional de Aduanas</a:t>
          </a:r>
          <a:r>
            <a:rPr lang="es-CL" sz="900" i="0" baseline="0">
              <a:latin typeface="Arial" pitchFamily="34" charset="0"/>
              <a:ea typeface="+mn-ea"/>
              <a:cs typeface="Arial" pitchFamily="34" charset="0"/>
            </a:rPr>
            <a:t>.</a:t>
          </a:r>
        </a:p>
      </cdr:txBody>
    </cdr:sp>
  </cdr:relSizeAnchor>
</c:userShapes>
</file>

<file path=xl/drawings/drawing37.xml><?xml version="1.0" encoding="utf-8"?>
<xdr:wsDr xmlns:xdr="http://schemas.openxmlformats.org/drawingml/2006/spreadsheetDrawing" xmlns:a="http://schemas.openxmlformats.org/drawingml/2006/main">
  <xdr:twoCellAnchor>
    <xdr:from>
      <xdr:col>1</xdr:col>
      <xdr:colOff>9524</xdr:colOff>
      <xdr:row>22</xdr:row>
      <xdr:rowOff>95250</xdr:rowOff>
    </xdr:from>
    <xdr:to>
      <xdr:col>9</xdr:col>
      <xdr:colOff>600074</xdr:colOff>
      <xdr:row>38</xdr:row>
      <xdr:rowOff>47625</xdr:rowOff>
    </xdr:to>
    <xdr:graphicFrame macro="">
      <xdr:nvGraphicFramePr>
        <xdr:cNvPr id="23268" name="3 Gráfico">
          <a:extLst>
            <a:ext uri="{FF2B5EF4-FFF2-40B4-BE49-F238E27FC236}">
              <a16:creationId xmlns:a16="http://schemas.microsoft.com/office/drawing/2014/main" id="{84513811-0152-45F6-93E7-6BA83C85C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0.001</cdr:x>
      <cdr:y>0.93721</cdr:y>
    </cdr:from>
    <cdr:to>
      <cdr:x>0.001</cdr:x>
      <cdr:y>0.93721</cdr:y>
    </cdr:to>
    <cdr:sp macro="" textlink="">
      <cdr:nvSpPr>
        <cdr:cNvPr id="2" name="1 CuadroTexto">
          <a:extLst xmlns:a="http://schemas.openxmlformats.org/drawingml/2006/main">
            <a:ext uri="{FF2B5EF4-FFF2-40B4-BE49-F238E27FC236}">
              <a16:creationId xmlns:a16="http://schemas.microsoft.com/office/drawing/2014/main" id="{9E03E778-F2B1-42A0-955A-4E0A6FF33E04}"/>
            </a:ext>
          </a:extLst>
        </cdr:cNvPr>
        <cdr:cNvSpPr txBox="1"/>
      </cdr:nvSpPr>
      <cdr:spPr>
        <a:xfrm xmlns:a="http://schemas.openxmlformats.org/drawingml/2006/main">
          <a:off x="54376" y="3007519"/>
          <a:ext cx="6365474" cy="213634"/>
        </a:xfrm>
        <a:prstGeom xmlns:a="http://schemas.openxmlformats.org/drawingml/2006/main" prst="rect">
          <a:avLst/>
        </a:prstGeom>
      </cdr:spPr>
      <cdr:txBody>
        <a:bodyPr xmlns:a="http://schemas.openxmlformats.org/drawingml/2006/main" wrap="none" rtlCol="0">
          <a:noAutofit/>
        </a:bodyPr>
        <a:lstStyle xmlns:a="http://schemas.openxmlformats.org/drawingml/2006/main">
          <a:lvl1pPr marL="0" indent="0">
            <a:defRPr sz="1100">
              <a:latin typeface="Arial"/>
            </a:defRPr>
          </a:lvl1pPr>
          <a:lvl2pPr marL="457200" indent="0">
            <a:defRPr sz="1100">
              <a:latin typeface="Arial"/>
            </a:defRPr>
          </a:lvl2pPr>
          <a:lvl3pPr marL="914400" indent="0">
            <a:defRPr sz="1100">
              <a:latin typeface="Arial"/>
            </a:defRPr>
          </a:lvl3pPr>
          <a:lvl4pPr marL="1371600" indent="0">
            <a:defRPr sz="1100">
              <a:latin typeface="Arial"/>
            </a:defRPr>
          </a:lvl4pPr>
          <a:lvl5pPr marL="1828800" indent="0">
            <a:defRPr sz="1100">
              <a:latin typeface="Arial"/>
            </a:defRPr>
          </a:lvl5pPr>
          <a:lvl6pPr marL="2286000" indent="0">
            <a:defRPr sz="1100">
              <a:latin typeface="Arial"/>
            </a:defRPr>
          </a:lvl6pPr>
          <a:lvl7pPr marL="2743200" indent="0">
            <a:defRPr sz="1100">
              <a:latin typeface="Arial"/>
            </a:defRPr>
          </a:lvl7pPr>
          <a:lvl8pPr marL="3200400" indent="0">
            <a:defRPr sz="1100">
              <a:latin typeface="Arial"/>
            </a:defRPr>
          </a:lvl8pPr>
          <a:lvl9pPr marL="3657600" indent="0">
            <a:defRPr sz="1100">
              <a:latin typeface="Arial"/>
            </a:defRPr>
          </a:lvl9pPr>
        </a:lstStyle>
        <a:p xmlns:a="http://schemas.openxmlformats.org/drawingml/2006/main">
          <a:r>
            <a:rPr lang="es-ES" sz="800" i="0">
              <a:latin typeface="Arial"/>
            </a:rPr>
            <a:t> </a:t>
          </a:r>
          <a:r>
            <a:rPr lang="es-ES" sz="900" i="0">
              <a:latin typeface="Arial"/>
            </a:rPr>
            <a:t>Fuente: </a:t>
          </a:r>
          <a:r>
            <a:rPr lang="es-ES" sz="900">
              <a:latin typeface="Arial"/>
              <a:ea typeface="+mn-ea"/>
              <a:cs typeface="+mn-cs"/>
            </a:rPr>
            <a:t>elaborado por Odepa con antecedentes</a:t>
          </a:r>
          <a:r>
            <a:rPr lang="es-ES" sz="900" baseline="0">
              <a:latin typeface="Arial"/>
              <a:ea typeface="+mn-ea"/>
              <a:cs typeface="+mn-cs"/>
            </a:rPr>
            <a:t> </a:t>
          </a:r>
          <a:r>
            <a:rPr lang="es-ES" sz="900">
              <a:latin typeface="Arial"/>
              <a:ea typeface="+mn-ea"/>
              <a:cs typeface="+mn-cs"/>
            </a:rPr>
            <a:t>del Servicio Nacional de Aduanas.</a:t>
          </a:r>
          <a:endParaRPr lang="es-ES" sz="900">
            <a:latin typeface="Arial"/>
          </a:endParaRPr>
        </a:p>
      </cdr:txBody>
    </cdr:sp>
  </cdr:relSizeAnchor>
</c:userShapes>
</file>

<file path=xl/drawings/drawing39.xml><?xml version="1.0" encoding="utf-8"?>
<xdr:wsDr xmlns:xdr="http://schemas.openxmlformats.org/drawingml/2006/spreadsheetDrawing" xmlns:a="http://schemas.openxmlformats.org/drawingml/2006/main">
  <xdr:twoCellAnchor>
    <xdr:from>
      <xdr:col>1</xdr:col>
      <xdr:colOff>47625</xdr:colOff>
      <xdr:row>14</xdr:row>
      <xdr:rowOff>95250</xdr:rowOff>
    </xdr:from>
    <xdr:to>
      <xdr:col>5</xdr:col>
      <xdr:colOff>1371600</xdr:colOff>
      <xdr:row>32</xdr:row>
      <xdr:rowOff>123825</xdr:rowOff>
    </xdr:to>
    <xdr:graphicFrame macro="">
      <xdr:nvGraphicFramePr>
        <xdr:cNvPr id="24292" name="Chart 1">
          <a:extLst>
            <a:ext uri="{FF2B5EF4-FFF2-40B4-BE49-F238E27FC236}">
              <a16:creationId xmlns:a16="http://schemas.microsoft.com/office/drawing/2014/main" id="{82E9D0E5-822D-4E5F-AA0F-C0B3B1391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57150</xdr:colOff>
      <xdr:row>18</xdr:row>
      <xdr:rowOff>190500</xdr:rowOff>
    </xdr:from>
    <xdr:to>
      <xdr:col>6</xdr:col>
      <xdr:colOff>1038225</xdr:colOff>
      <xdr:row>34</xdr:row>
      <xdr:rowOff>184150</xdr:rowOff>
    </xdr:to>
    <xdr:graphicFrame macro="">
      <xdr:nvGraphicFramePr>
        <xdr:cNvPr id="4836" name="3 Gráfico">
          <a:extLst>
            <a:ext uri="{FF2B5EF4-FFF2-40B4-BE49-F238E27FC236}">
              <a16:creationId xmlns:a16="http://schemas.microsoft.com/office/drawing/2014/main" id="{65EDB086-3D95-4DA7-BC26-9337E2665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0.0005</cdr:x>
      <cdr:y>0.89863</cdr:y>
    </cdr:from>
    <cdr:to>
      <cdr:x>0.0005</cdr:x>
      <cdr:y>0.90008</cdr:y>
    </cdr:to>
    <cdr:sp macro="" textlink="">
      <cdr:nvSpPr>
        <cdr:cNvPr id="2" name="1 CuadroTexto">
          <a:extLst xmlns:a="http://schemas.openxmlformats.org/drawingml/2006/main">
            <a:ext uri="{FF2B5EF4-FFF2-40B4-BE49-F238E27FC236}">
              <a16:creationId xmlns:a16="http://schemas.microsoft.com/office/drawing/2014/main" id="{A47BD4D0-C4B5-4763-8C5B-1FB725C62714}"/>
            </a:ext>
          </a:extLst>
        </cdr:cNvPr>
        <cdr:cNvSpPr txBox="1"/>
      </cdr:nvSpPr>
      <cdr:spPr>
        <a:xfrm xmlns:a="http://schemas.openxmlformats.org/drawingml/2006/main">
          <a:off x="21479" y="2370891"/>
          <a:ext cx="3256295" cy="296109"/>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s-CL" sz="800" i="1">
              <a:latin typeface="Arial" pitchFamily="34" charset="0"/>
              <a:ea typeface="+mn-ea"/>
              <a:cs typeface="Arial" pitchFamily="34" charset="0"/>
            </a:rPr>
            <a:t>Fuente</a:t>
          </a:r>
          <a:r>
            <a:rPr lang="es-CL" sz="800">
              <a:latin typeface="Arial" pitchFamily="34" charset="0"/>
              <a:ea typeface="+mn-ea"/>
              <a:cs typeface="Arial" pitchFamily="34" charset="0"/>
            </a:rPr>
            <a:t>: </a:t>
          </a:r>
          <a:r>
            <a:rPr lang="es-CL" sz="800">
              <a:solidFill>
                <a:sysClr val="windowText" lastClr="000000"/>
              </a:solidFill>
              <a:latin typeface="Arial" pitchFamily="34" charset="0"/>
              <a:ea typeface="+mn-ea"/>
              <a:cs typeface="Arial" pitchFamily="34" charset="0"/>
            </a:rPr>
            <a:t>ela</a:t>
          </a:r>
          <a:r>
            <a:rPr lang="es-CL" sz="800">
              <a:latin typeface="Arial" pitchFamily="34" charset="0"/>
              <a:ea typeface="+mn-ea"/>
              <a:cs typeface="Arial" pitchFamily="34" charset="0"/>
            </a:rPr>
            <a:t>borado por Odepa con información del </a:t>
          </a:r>
          <a:r>
            <a:rPr lang="es-ES" sz="800">
              <a:latin typeface="Arial" pitchFamily="34" charset="0"/>
              <a:ea typeface="+mn-ea"/>
              <a:cs typeface="Arial" pitchFamily="34" charset="0"/>
            </a:rPr>
            <a:t>Servicio Nacional de Aduanas.</a:t>
          </a:r>
          <a:endParaRPr lang="es-CL" sz="800">
            <a:latin typeface="Arial" pitchFamily="34" charset="0"/>
            <a:ea typeface="+mn-ea"/>
            <a:cs typeface="Arial" pitchFamily="34" charset="0"/>
          </a:endParaRPr>
        </a:p>
      </cdr:txBody>
    </cdr:sp>
  </cdr:relSizeAnchor>
  <cdr:relSizeAnchor xmlns:cdr="http://schemas.openxmlformats.org/drawingml/2006/chartDrawing">
    <cdr:from>
      <cdr:x>0.01899</cdr:x>
      <cdr:y>0.91071</cdr:y>
    </cdr:from>
    <cdr:to>
      <cdr:x>0.81208</cdr:x>
      <cdr:y>0.99744</cdr:y>
    </cdr:to>
    <cdr:sp macro="" textlink="">
      <cdr:nvSpPr>
        <cdr:cNvPr id="3" name="2 CuadroTexto">
          <a:extLst xmlns:a="http://schemas.openxmlformats.org/drawingml/2006/main">
            <a:ext uri="{FF2B5EF4-FFF2-40B4-BE49-F238E27FC236}">
              <a16:creationId xmlns:a16="http://schemas.microsoft.com/office/drawing/2014/main" id="{73D7ADB3-0362-4D46-9CF6-9A837770783F}"/>
            </a:ext>
          </a:extLst>
        </cdr:cNvPr>
        <cdr:cNvSpPr txBox="1"/>
      </cdr:nvSpPr>
      <cdr:spPr>
        <a:xfrm xmlns:a="http://schemas.openxmlformats.org/drawingml/2006/main">
          <a:off x="126233" y="3064931"/>
          <a:ext cx="5143191" cy="2665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900" i="0">
              <a:latin typeface="Arial" panose="020B0604020202020204" pitchFamily="34" charset="0"/>
              <a:cs typeface="Arial" panose="020B0604020202020204" pitchFamily="34" charset="0"/>
            </a:rPr>
            <a:t>Fuente: </a:t>
          </a:r>
          <a:r>
            <a:rPr lang="es-ES" sz="900">
              <a:latin typeface="Arial" panose="020B0604020202020204" pitchFamily="34" charset="0"/>
              <a:cs typeface="Arial" panose="020B0604020202020204" pitchFamily="34" charset="0"/>
            </a:rPr>
            <a:t>Odepa con datos de Servicio Nacional de Aduanas.</a:t>
          </a:r>
        </a:p>
      </cdr:txBody>
    </cdr:sp>
  </cdr:relSizeAnchor>
</c:userShapes>
</file>

<file path=xl/drawings/drawing41.xml><?xml version="1.0" encoding="utf-8"?>
<xdr:wsDr xmlns:xdr="http://schemas.openxmlformats.org/drawingml/2006/spreadsheetDrawing" xmlns:a="http://schemas.openxmlformats.org/drawingml/2006/main">
  <xdr:twoCellAnchor>
    <xdr:from>
      <xdr:col>2</xdr:col>
      <xdr:colOff>47625</xdr:colOff>
      <xdr:row>14</xdr:row>
      <xdr:rowOff>76200</xdr:rowOff>
    </xdr:from>
    <xdr:to>
      <xdr:col>7</xdr:col>
      <xdr:colOff>0</xdr:colOff>
      <xdr:row>35</xdr:row>
      <xdr:rowOff>38100</xdr:rowOff>
    </xdr:to>
    <xdr:graphicFrame macro="">
      <xdr:nvGraphicFramePr>
        <xdr:cNvPr id="25316" name="Chart 1">
          <a:extLst>
            <a:ext uri="{FF2B5EF4-FFF2-40B4-BE49-F238E27FC236}">
              <a16:creationId xmlns:a16="http://schemas.microsoft.com/office/drawing/2014/main" id="{451BF93A-948A-49AE-9395-B1C80D880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cdr:x>
      <cdr:y>0.95823</cdr:y>
    </cdr:from>
    <cdr:to>
      <cdr:x>0</cdr:x>
      <cdr:y>0.95944</cdr:y>
    </cdr:to>
    <cdr:sp macro="" textlink="">
      <cdr:nvSpPr>
        <cdr:cNvPr id="2" name="1 CuadroTexto">
          <a:extLst xmlns:a="http://schemas.openxmlformats.org/drawingml/2006/main">
            <a:ext uri="{FF2B5EF4-FFF2-40B4-BE49-F238E27FC236}">
              <a16:creationId xmlns:a16="http://schemas.microsoft.com/office/drawing/2014/main" id="{79579715-4499-4B9F-964C-2DFB1EDD4410}"/>
            </a:ext>
          </a:extLst>
        </cdr:cNvPr>
        <cdr:cNvSpPr txBox="1"/>
      </cdr:nvSpPr>
      <cdr:spPr>
        <a:xfrm xmlns:a="http://schemas.openxmlformats.org/drawingml/2006/main">
          <a:off x="60933" y="2762249"/>
          <a:ext cx="6309224" cy="160521"/>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s-CL" sz="800" i="1">
              <a:latin typeface="Arial" pitchFamily="34" charset="0"/>
              <a:ea typeface="+mn-ea"/>
              <a:cs typeface="Arial" pitchFamily="34" charset="0"/>
            </a:rPr>
            <a:t>Fuente</a:t>
          </a:r>
          <a:r>
            <a:rPr lang="es-CL" sz="800">
              <a:latin typeface="Arial" pitchFamily="34" charset="0"/>
              <a:ea typeface="+mn-ea"/>
              <a:cs typeface="Arial" pitchFamily="34" charset="0"/>
            </a:rPr>
            <a:t>: </a:t>
          </a:r>
          <a:r>
            <a:rPr lang="es-CL" sz="800">
              <a:solidFill>
                <a:sysClr val="windowText" lastClr="000000"/>
              </a:solidFill>
              <a:latin typeface="Arial" pitchFamily="34" charset="0"/>
              <a:ea typeface="+mn-ea"/>
              <a:cs typeface="Arial" pitchFamily="34" charset="0"/>
            </a:rPr>
            <a:t>ela</a:t>
          </a:r>
          <a:r>
            <a:rPr lang="es-CL" sz="800">
              <a:latin typeface="Arial" pitchFamily="34" charset="0"/>
              <a:ea typeface="+mn-ea"/>
              <a:cs typeface="Arial" pitchFamily="34" charset="0"/>
            </a:rPr>
            <a:t>borado por Odepa con información del </a:t>
          </a:r>
          <a:r>
            <a:rPr lang="es-ES" sz="800">
              <a:latin typeface="Arial" pitchFamily="34" charset="0"/>
              <a:ea typeface="+mn-ea"/>
              <a:cs typeface="Arial" pitchFamily="34" charset="0"/>
            </a:rPr>
            <a:t>Servicio Nacional de Aduanas.</a:t>
          </a:r>
          <a:endParaRPr lang="es-CL" sz="800">
            <a:latin typeface="Arial" pitchFamily="34" charset="0"/>
            <a:ea typeface="+mn-ea"/>
            <a:cs typeface="Arial" pitchFamily="34" charset="0"/>
          </a:endParaRPr>
        </a:p>
      </cdr:txBody>
    </cdr:sp>
  </cdr:relSizeAnchor>
  <cdr:relSizeAnchor xmlns:cdr="http://schemas.openxmlformats.org/drawingml/2006/chartDrawing">
    <cdr:from>
      <cdr:x>0.014</cdr:x>
      <cdr:y>0.90309</cdr:y>
    </cdr:from>
    <cdr:to>
      <cdr:x>0.014</cdr:x>
      <cdr:y>0.90453</cdr:y>
    </cdr:to>
    <cdr:sp macro="" textlink="">
      <cdr:nvSpPr>
        <cdr:cNvPr id="3" name="2 CuadroTexto">
          <a:extLst xmlns:a="http://schemas.openxmlformats.org/drawingml/2006/main">
            <a:ext uri="{FF2B5EF4-FFF2-40B4-BE49-F238E27FC236}">
              <a16:creationId xmlns:a16="http://schemas.microsoft.com/office/drawing/2014/main" id="{885531D1-EA6F-4C01-8845-5E674EAE8644}"/>
            </a:ext>
          </a:extLst>
        </cdr:cNvPr>
        <cdr:cNvSpPr txBox="1"/>
      </cdr:nvSpPr>
      <cdr:spPr>
        <a:xfrm xmlns:a="http://schemas.openxmlformats.org/drawingml/2006/main">
          <a:off x="127000" y="2428808"/>
          <a:ext cx="5002846" cy="3048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ES" sz="900" i="1">
              <a:latin typeface="Arial" panose="020B0604020202020204" pitchFamily="34" charset="0"/>
              <a:cs typeface="Arial" panose="020B0604020202020204" pitchFamily="34" charset="0"/>
            </a:rPr>
            <a:t>Fuente</a:t>
          </a:r>
          <a:r>
            <a:rPr lang="es-ES" sz="900">
              <a:latin typeface="Arial" panose="020B0604020202020204" pitchFamily="34" charset="0"/>
              <a:cs typeface="Arial" panose="020B0604020202020204" pitchFamily="34" charset="0"/>
            </a:rPr>
            <a:t>: Odepa con datos de Servicio Nacional de Aduanas.</a:t>
          </a:r>
        </a:p>
      </cdr:txBody>
    </cdr:sp>
  </cdr:relSizeAnchor>
  <cdr:relSizeAnchor xmlns:cdr="http://schemas.openxmlformats.org/drawingml/2006/chartDrawing">
    <cdr:from>
      <cdr:x>0</cdr:x>
      <cdr:y>0.92353</cdr:y>
    </cdr:from>
    <cdr:to>
      <cdr:x>0</cdr:x>
      <cdr:y>0.92426</cdr:y>
    </cdr:to>
    <cdr:sp macro="" textlink="">
      <cdr:nvSpPr>
        <cdr:cNvPr id="4" name="2 CuadroTexto">
          <a:extLst xmlns:a="http://schemas.openxmlformats.org/drawingml/2006/main">
            <a:ext uri="{FF2B5EF4-FFF2-40B4-BE49-F238E27FC236}">
              <a16:creationId xmlns:a16="http://schemas.microsoft.com/office/drawing/2014/main" id="{2630BBDF-5652-42A2-8E2D-6AFD47A5B9D3}"/>
            </a:ext>
          </a:extLst>
        </cdr:cNvPr>
        <cdr:cNvSpPr txBox="1"/>
      </cdr:nvSpPr>
      <cdr:spPr>
        <a:xfrm xmlns:a="http://schemas.openxmlformats.org/drawingml/2006/main">
          <a:off x="41275" y="2771949"/>
          <a:ext cx="5143191" cy="2665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ES" sz="900" i="0">
              <a:latin typeface="Arial" panose="020B0604020202020204" pitchFamily="34" charset="0"/>
              <a:cs typeface="Arial" panose="020B0604020202020204" pitchFamily="34" charset="0"/>
            </a:rPr>
            <a:t>Fuente</a:t>
          </a:r>
          <a:r>
            <a:rPr lang="es-ES" sz="900">
              <a:latin typeface="Arial" panose="020B0604020202020204" pitchFamily="34" charset="0"/>
              <a:cs typeface="Arial" panose="020B0604020202020204" pitchFamily="34" charset="0"/>
            </a:rPr>
            <a:t>: Odepa con datos de Servicio Nacional de Aduanas.</a:t>
          </a:r>
        </a:p>
      </cdr:txBody>
    </cdr:sp>
  </cdr:relSizeAnchor>
</c:userShapes>
</file>

<file path=xl/drawings/drawing43.xml><?xml version="1.0" encoding="utf-8"?>
<xdr:wsDr xmlns:xdr="http://schemas.openxmlformats.org/drawingml/2006/spreadsheetDrawing" xmlns:a="http://schemas.openxmlformats.org/drawingml/2006/main">
  <xdr:twoCellAnchor>
    <xdr:from>
      <xdr:col>1</xdr:col>
      <xdr:colOff>57150</xdr:colOff>
      <xdr:row>19</xdr:row>
      <xdr:rowOff>47625</xdr:rowOff>
    </xdr:from>
    <xdr:to>
      <xdr:col>6</xdr:col>
      <xdr:colOff>981075</xdr:colOff>
      <xdr:row>41</xdr:row>
      <xdr:rowOff>0</xdr:rowOff>
    </xdr:to>
    <xdr:graphicFrame macro="">
      <xdr:nvGraphicFramePr>
        <xdr:cNvPr id="26340" name="Chart 3">
          <a:extLst>
            <a:ext uri="{FF2B5EF4-FFF2-40B4-BE49-F238E27FC236}">
              <a16:creationId xmlns:a16="http://schemas.microsoft.com/office/drawing/2014/main" id="{AB5506B2-4155-4A30-9A32-055B8D466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4.xml><?xml version="1.0" encoding="utf-8"?>
<c:userShapes xmlns:c="http://schemas.openxmlformats.org/drawingml/2006/chart">
  <cdr:relSizeAnchor xmlns:cdr="http://schemas.openxmlformats.org/drawingml/2006/chartDrawing">
    <cdr:from>
      <cdr:x>0</cdr:x>
      <cdr:y>0.96026</cdr:y>
    </cdr:from>
    <cdr:to>
      <cdr:x>0</cdr:x>
      <cdr:y>0.96123</cdr:y>
    </cdr:to>
    <cdr:sp macro="" textlink="">
      <cdr:nvSpPr>
        <cdr:cNvPr id="2" name="1 CuadroTexto">
          <a:extLst xmlns:a="http://schemas.openxmlformats.org/drawingml/2006/main">
            <a:ext uri="{FF2B5EF4-FFF2-40B4-BE49-F238E27FC236}">
              <a16:creationId xmlns:a16="http://schemas.microsoft.com/office/drawing/2014/main" id="{9916183D-C320-4493-94C1-D06F09814889}"/>
            </a:ext>
          </a:extLst>
        </cdr:cNvPr>
        <cdr:cNvSpPr txBox="1"/>
      </cdr:nvSpPr>
      <cdr:spPr>
        <a:xfrm xmlns:a="http://schemas.openxmlformats.org/drawingml/2006/main">
          <a:off x="19065" y="3182813"/>
          <a:ext cx="3561954" cy="169987"/>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a:r>
            <a:rPr lang="es-CL" sz="900" i="0">
              <a:latin typeface="Arial" pitchFamily="34" charset="0"/>
              <a:cs typeface="Arial" pitchFamily="34" charset="0"/>
            </a:rPr>
            <a:t>Fuente</a:t>
          </a:r>
          <a:r>
            <a:rPr lang="es-CL" sz="900">
              <a:latin typeface="Arial" pitchFamily="34" charset="0"/>
              <a:cs typeface="Arial" pitchFamily="34" charset="0"/>
            </a:rPr>
            <a:t>:</a:t>
          </a:r>
          <a:r>
            <a:rPr lang="es-CL" sz="900">
              <a:solidFill>
                <a:sysClr val="windowText" lastClr="000000"/>
              </a:solidFill>
              <a:latin typeface="Arial" pitchFamily="34" charset="0"/>
              <a:cs typeface="Arial" pitchFamily="34" charset="0"/>
            </a:rPr>
            <a:t> </a:t>
          </a:r>
          <a:r>
            <a:rPr lang="es-CL" sz="900" i="0">
              <a:solidFill>
                <a:sysClr val="windowText" lastClr="000000"/>
              </a:solidFill>
              <a:latin typeface="Arial" pitchFamily="34" charset="0"/>
              <a:cs typeface="Arial" pitchFamily="34" charset="0"/>
            </a:rPr>
            <a:t>elaborado</a:t>
          </a:r>
          <a:r>
            <a:rPr lang="es-CL" sz="900" baseline="0">
              <a:solidFill>
                <a:sysClr val="windowText" lastClr="000000"/>
              </a:solidFill>
              <a:latin typeface="Arial" pitchFamily="34" charset="0"/>
              <a:cs typeface="Arial" pitchFamily="34" charset="0"/>
            </a:rPr>
            <a:t> </a:t>
          </a:r>
          <a:r>
            <a:rPr lang="es-CL" sz="900" baseline="0">
              <a:latin typeface="Arial" pitchFamily="34" charset="0"/>
              <a:cs typeface="Arial" pitchFamily="34" charset="0"/>
            </a:rPr>
            <a:t>por Odepa con información de Cotrisa</a:t>
          </a:r>
          <a:r>
            <a:rPr lang="es-CL" sz="900">
              <a:latin typeface="Arial" pitchFamily="34" charset="0"/>
              <a:cs typeface="Arial" pitchFamily="34" charset="0"/>
            </a:rPr>
            <a:t>.</a:t>
          </a:r>
        </a:p>
      </cdr:txBody>
    </cdr:sp>
  </cdr:relSizeAnchor>
</c:userShapes>
</file>

<file path=xl/drawings/drawing45.xml><?xml version="1.0" encoding="utf-8"?>
<xdr:wsDr xmlns:xdr="http://schemas.openxmlformats.org/drawingml/2006/spreadsheetDrawing" xmlns:a="http://schemas.openxmlformats.org/drawingml/2006/main">
  <xdr:twoCellAnchor>
    <xdr:from>
      <xdr:col>1</xdr:col>
      <xdr:colOff>76200</xdr:colOff>
      <xdr:row>29</xdr:row>
      <xdr:rowOff>28575</xdr:rowOff>
    </xdr:from>
    <xdr:to>
      <xdr:col>7</xdr:col>
      <xdr:colOff>0</xdr:colOff>
      <xdr:row>46</xdr:row>
      <xdr:rowOff>152400</xdr:rowOff>
    </xdr:to>
    <xdr:graphicFrame macro="">
      <xdr:nvGraphicFramePr>
        <xdr:cNvPr id="6" name="Chart 4">
          <a:extLst>
            <a:ext uri="{FF2B5EF4-FFF2-40B4-BE49-F238E27FC236}">
              <a16:creationId xmlns:a16="http://schemas.microsoft.com/office/drawing/2014/main" id="{3A535F4E-2940-4911-958B-4491709DF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6.xml><?xml version="1.0" encoding="utf-8"?>
<c:userShapes xmlns:c="http://schemas.openxmlformats.org/drawingml/2006/chart">
  <cdr:relSizeAnchor xmlns:cdr="http://schemas.openxmlformats.org/drawingml/2006/chartDrawing">
    <cdr:from>
      <cdr:x>0.00575</cdr:x>
      <cdr:y>0.92809</cdr:y>
    </cdr:from>
    <cdr:to>
      <cdr:x>0.85088</cdr:x>
      <cdr:y>0.99976</cdr:y>
    </cdr:to>
    <cdr:sp macro="" textlink="">
      <cdr:nvSpPr>
        <cdr:cNvPr id="2" name="1 CuadroTexto">
          <a:extLst xmlns:a="http://schemas.openxmlformats.org/drawingml/2006/main">
            <a:ext uri="{FF2B5EF4-FFF2-40B4-BE49-F238E27FC236}">
              <a16:creationId xmlns:a16="http://schemas.microsoft.com/office/drawing/2014/main" id="{6F17612D-52A1-4480-919D-3EA93349B143}"/>
            </a:ext>
          </a:extLst>
        </cdr:cNvPr>
        <cdr:cNvSpPr txBox="1"/>
      </cdr:nvSpPr>
      <cdr:spPr>
        <a:xfrm xmlns:a="http://schemas.openxmlformats.org/drawingml/2006/main">
          <a:off x="35780" y="3123681"/>
          <a:ext cx="5526819" cy="248169"/>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s-CL" sz="900" i="1">
              <a:latin typeface="Arial" pitchFamily="34" charset="0"/>
              <a:cs typeface="Arial" pitchFamily="34" charset="0"/>
            </a:rPr>
            <a:t>Fuente</a:t>
          </a:r>
          <a:r>
            <a:rPr lang="es-CL" sz="900">
              <a:latin typeface="Arial" pitchFamily="34" charset="0"/>
              <a:cs typeface="Arial" pitchFamily="34" charset="0"/>
            </a:rPr>
            <a:t>: </a:t>
          </a:r>
          <a:r>
            <a:rPr lang="es-CL" sz="900">
              <a:solidFill>
                <a:sysClr val="windowText" lastClr="000000"/>
              </a:solidFill>
              <a:latin typeface="Arial" pitchFamily="34" charset="0"/>
              <a:cs typeface="Arial" pitchFamily="34" charset="0"/>
            </a:rPr>
            <a:t>e</a:t>
          </a:r>
          <a:r>
            <a:rPr lang="es-ES" sz="900">
              <a:solidFill>
                <a:sysClr val="windowText" lastClr="000000"/>
              </a:solidFill>
              <a:latin typeface="Arial" pitchFamily="34" charset="0"/>
              <a:ea typeface="+mn-ea"/>
              <a:cs typeface="Arial" pitchFamily="34" charset="0"/>
            </a:rPr>
            <a:t>laborado </a:t>
          </a:r>
          <a:r>
            <a:rPr lang="es-ES" sz="900">
              <a:latin typeface="Arial" pitchFamily="34" charset="0"/>
              <a:ea typeface="+mn-ea"/>
              <a:cs typeface="Arial" pitchFamily="34" charset="0"/>
            </a:rPr>
            <a:t>por Odepa con información de Cotrisa, bolsas y Reuters.</a:t>
          </a:r>
          <a:endParaRPr lang="es-CL" sz="900">
            <a:latin typeface="Arial" pitchFamily="34" charset="0"/>
            <a:ea typeface="+mn-ea"/>
            <a:cs typeface="Arial" pitchFamily="34" charset="0"/>
          </a:endParaRPr>
        </a:p>
      </cdr:txBody>
    </cdr:sp>
  </cdr:relSizeAnchor>
</c:userShapes>
</file>

<file path=xl/drawings/drawing47.xml><?xml version="1.0" encoding="utf-8"?>
<xdr:wsDr xmlns:xdr="http://schemas.openxmlformats.org/drawingml/2006/spreadsheetDrawing" xmlns:a="http://schemas.openxmlformats.org/drawingml/2006/main">
  <xdr:twoCellAnchor>
    <xdr:from>
      <xdr:col>0</xdr:col>
      <xdr:colOff>80963</xdr:colOff>
      <xdr:row>0</xdr:row>
      <xdr:rowOff>14287</xdr:rowOff>
    </xdr:from>
    <xdr:to>
      <xdr:col>4</xdr:col>
      <xdr:colOff>1666875</xdr:colOff>
      <xdr:row>22</xdr:row>
      <xdr:rowOff>104775</xdr:rowOff>
    </xdr:to>
    <xdr:graphicFrame macro="">
      <xdr:nvGraphicFramePr>
        <xdr:cNvPr id="12" name="Gráfico 2">
          <a:extLst>
            <a:ext uri="{FF2B5EF4-FFF2-40B4-BE49-F238E27FC236}">
              <a16:creationId xmlns:a16="http://schemas.microsoft.com/office/drawing/2014/main" id="{C28F9968-59D8-4AE3-B8B9-76F3386E3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0</xdr:col>
      <xdr:colOff>0</xdr:colOff>
      <xdr:row>40</xdr:row>
      <xdr:rowOff>57150</xdr:rowOff>
    </xdr:from>
    <xdr:to>
      <xdr:col>1</xdr:col>
      <xdr:colOff>447675</xdr:colOff>
      <xdr:row>40</xdr:row>
      <xdr:rowOff>123825</xdr:rowOff>
    </xdr:to>
    <xdr:pic>
      <xdr:nvPicPr>
        <xdr:cNvPr id="29412" name="Picture 41" descr="pie">
          <a:extLst>
            <a:ext uri="{FF2B5EF4-FFF2-40B4-BE49-F238E27FC236}">
              <a16:creationId xmlns:a16="http://schemas.microsoft.com/office/drawing/2014/main" id="{E0D1B0ED-F498-4DF9-BB2E-9F786706B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743950"/>
          <a:ext cx="1076325"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1</xdr:col>
      <xdr:colOff>66675</xdr:colOff>
      <xdr:row>19</xdr:row>
      <xdr:rowOff>95250</xdr:rowOff>
    </xdr:from>
    <xdr:to>
      <xdr:col>6</xdr:col>
      <xdr:colOff>1047750</xdr:colOff>
      <xdr:row>34</xdr:row>
      <xdr:rowOff>266700</xdr:rowOff>
    </xdr:to>
    <xdr:graphicFrame macro="">
      <xdr:nvGraphicFramePr>
        <xdr:cNvPr id="30436" name="3 Gráfico">
          <a:extLst>
            <a:ext uri="{FF2B5EF4-FFF2-40B4-BE49-F238E27FC236}">
              <a16:creationId xmlns:a16="http://schemas.microsoft.com/office/drawing/2014/main" id="{A3403974-0C22-46DF-B33F-FFD7CA353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0.92414</cdr:y>
    </cdr:from>
    <cdr:to>
      <cdr:x>0</cdr:x>
      <cdr:y>0.92655</cdr:y>
    </cdr:to>
    <cdr:sp macro="" textlink="">
      <cdr:nvSpPr>
        <cdr:cNvPr id="2" name="1 CuadroTexto">
          <a:extLst xmlns:a="http://schemas.openxmlformats.org/drawingml/2006/main">
            <a:ext uri="{FF2B5EF4-FFF2-40B4-BE49-F238E27FC236}">
              <a16:creationId xmlns:a16="http://schemas.microsoft.com/office/drawing/2014/main" id="{A0477E51-F9CF-4326-A93C-C0775BAC777C}"/>
            </a:ext>
          </a:extLst>
        </cdr:cNvPr>
        <cdr:cNvSpPr txBox="1"/>
      </cdr:nvSpPr>
      <cdr:spPr>
        <a:xfrm xmlns:a="http://schemas.openxmlformats.org/drawingml/2006/main">
          <a:off x="0" y="2486026"/>
          <a:ext cx="5934075" cy="249302"/>
        </a:xfrm>
        <a:prstGeom xmlns:a="http://schemas.openxmlformats.org/drawingml/2006/main" prst="rect">
          <a:avLst/>
        </a:prstGeom>
      </cdr:spPr>
      <cdr:txBody>
        <a:bodyPr xmlns:a="http://schemas.openxmlformats.org/drawingml/2006/main" wrap="none" rtlCol="0">
          <a:noAutofit/>
        </a:bodyPr>
        <a:lstStyle xmlns:a="http://schemas.openxmlformats.org/drawingml/2006/main">
          <a:lvl1pPr marL="0" indent="0">
            <a:defRPr sz="1100">
              <a:latin typeface="Arial"/>
            </a:defRPr>
          </a:lvl1pPr>
          <a:lvl2pPr marL="457200" indent="0">
            <a:defRPr sz="1100">
              <a:latin typeface="Arial"/>
            </a:defRPr>
          </a:lvl2pPr>
          <a:lvl3pPr marL="914400" indent="0">
            <a:defRPr sz="1100">
              <a:latin typeface="Arial"/>
            </a:defRPr>
          </a:lvl3pPr>
          <a:lvl4pPr marL="1371600" indent="0">
            <a:defRPr sz="1100">
              <a:latin typeface="Arial"/>
            </a:defRPr>
          </a:lvl4pPr>
          <a:lvl5pPr marL="1828800" indent="0">
            <a:defRPr sz="1100">
              <a:latin typeface="Arial"/>
            </a:defRPr>
          </a:lvl5pPr>
          <a:lvl6pPr marL="2286000" indent="0">
            <a:defRPr sz="1100">
              <a:latin typeface="Arial"/>
            </a:defRPr>
          </a:lvl6pPr>
          <a:lvl7pPr marL="2743200" indent="0">
            <a:defRPr sz="1100">
              <a:latin typeface="Arial"/>
            </a:defRPr>
          </a:lvl7pPr>
          <a:lvl8pPr marL="3200400" indent="0">
            <a:defRPr sz="1100">
              <a:latin typeface="Arial"/>
            </a:defRPr>
          </a:lvl8pPr>
          <a:lvl9pPr marL="3657600" indent="0">
            <a:defRPr sz="1100">
              <a:latin typeface="Arial"/>
            </a:defRPr>
          </a:lvl9pPr>
        </a:lstStyle>
        <a:p xmlns:a="http://schemas.openxmlformats.org/drawingml/2006/main">
          <a:pPr algn="just"/>
          <a:r>
            <a:rPr lang="es-ES" sz="900" b="0" i="0" baseline="0">
              <a:latin typeface="Arial" pitchFamily="34" charset="0"/>
            </a:rPr>
            <a:t>Fuente: elaborado por Odepa con información de </a:t>
          </a:r>
          <a:r>
            <a:rPr lang="es-ES" sz="900" b="0" i="1" baseline="0">
              <a:latin typeface="Arial" pitchFamily="34" charset="0"/>
            </a:rPr>
            <a:t>WASDE, USDA.</a:t>
          </a:r>
        </a:p>
      </cdr:txBody>
    </cdr:sp>
  </cdr:relSizeAnchor>
</c:userShapes>
</file>

<file path=xl/drawings/drawing50.xml><?xml version="1.0" encoding="utf-8"?>
<c:userShapes xmlns:c="http://schemas.openxmlformats.org/drawingml/2006/chart">
  <cdr:relSizeAnchor xmlns:cdr="http://schemas.openxmlformats.org/drawingml/2006/chartDrawing">
    <cdr:from>
      <cdr:x>0.0005</cdr:x>
      <cdr:y>0.92749</cdr:y>
    </cdr:from>
    <cdr:to>
      <cdr:x>0.99975</cdr:x>
      <cdr:y>0.99373</cdr:y>
    </cdr:to>
    <cdr:sp macro="" textlink="">
      <cdr:nvSpPr>
        <cdr:cNvPr id="2" name="1 CuadroTexto">
          <a:extLst xmlns:a="http://schemas.openxmlformats.org/drawingml/2006/main">
            <a:ext uri="{FF2B5EF4-FFF2-40B4-BE49-F238E27FC236}">
              <a16:creationId xmlns:a16="http://schemas.microsoft.com/office/drawing/2014/main" id="{B9997B82-FCED-4712-9FF3-4A2CDD1C7699}"/>
            </a:ext>
          </a:extLst>
        </cdr:cNvPr>
        <cdr:cNvSpPr txBox="1"/>
      </cdr:nvSpPr>
      <cdr:spPr>
        <a:xfrm xmlns:a="http://schemas.openxmlformats.org/drawingml/2006/main">
          <a:off x="0" y="2486026"/>
          <a:ext cx="5934075" cy="249302"/>
        </a:xfrm>
        <a:prstGeom xmlns:a="http://schemas.openxmlformats.org/drawingml/2006/main" prst="rect">
          <a:avLst/>
        </a:prstGeom>
      </cdr:spPr>
      <cdr:txBody>
        <a:bodyPr xmlns:a="http://schemas.openxmlformats.org/drawingml/2006/main" wrap="none" rtlCol="0">
          <a:noAutofit/>
        </a:bodyPr>
        <a:lstStyle xmlns:a="http://schemas.openxmlformats.org/drawingml/2006/main">
          <a:lvl1pPr marL="0" indent="0">
            <a:defRPr sz="1100">
              <a:latin typeface="Arial"/>
            </a:defRPr>
          </a:lvl1pPr>
          <a:lvl2pPr marL="457200" indent="0">
            <a:defRPr sz="1100">
              <a:latin typeface="Arial"/>
            </a:defRPr>
          </a:lvl2pPr>
          <a:lvl3pPr marL="914400" indent="0">
            <a:defRPr sz="1100">
              <a:latin typeface="Arial"/>
            </a:defRPr>
          </a:lvl3pPr>
          <a:lvl4pPr marL="1371600" indent="0">
            <a:defRPr sz="1100">
              <a:latin typeface="Arial"/>
            </a:defRPr>
          </a:lvl4pPr>
          <a:lvl5pPr marL="1828800" indent="0">
            <a:defRPr sz="1100">
              <a:latin typeface="Arial"/>
            </a:defRPr>
          </a:lvl5pPr>
          <a:lvl6pPr marL="2286000" indent="0">
            <a:defRPr sz="1100">
              <a:latin typeface="Arial"/>
            </a:defRPr>
          </a:lvl6pPr>
          <a:lvl7pPr marL="2743200" indent="0">
            <a:defRPr sz="1100">
              <a:latin typeface="Arial"/>
            </a:defRPr>
          </a:lvl7pPr>
          <a:lvl8pPr marL="3200400" indent="0">
            <a:defRPr sz="1100">
              <a:latin typeface="Arial"/>
            </a:defRPr>
          </a:lvl8pPr>
          <a:lvl9pPr marL="3657600" indent="0">
            <a:defRPr sz="1100">
              <a:latin typeface="Arial"/>
            </a:defRPr>
          </a:lvl9pPr>
        </a:lstStyle>
        <a:p xmlns:a="http://schemas.openxmlformats.org/drawingml/2006/main">
          <a:pPr algn="just"/>
          <a:r>
            <a:rPr lang="es-ES" sz="900" b="0" i="0" baseline="0">
              <a:latin typeface="Arial" pitchFamily="34" charset="0"/>
            </a:rPr>
            <a:t>Fuente: elaborado por Odepa con información de </a:t>
          </a:r>
          <a:r>
            <a:rPr lang="es-ES" sz="900" b="0" i="1" baseline="0">
              <a:latin typeface="Arial" pitchFamily="34" charset="0"/>
            </a:rPr>
            <a:t>WASDE, USDA.</a:t>
          </a:r>
        </a:p>
      </cdr:txBody>
    </cdr:sp>
  </cdr:relSizeAnchor>
</c:userShapes>
</file>

<file path=xl/drawings/drawing51.xml><?xml version="1.0" encoding="utf-8"?>
<xdr:wsDr xmlns:xdr="http://schemas.openxmlformats.org/drawingml/2006/spreadsheetDrawing" xmlns:a="http://schemas.openxmlformats.org/drawingml/2006/main">
  <xdr:twoCellAnchor>
    <xdr:from>
      <xdr:col>1</xdr:col>
      <xdr:colOff>44450</xdr:colOff>
      <xdr:row>16</xdr:row>
      <xdr:rowOff>12700</xdr:rowOff>
    </xdr:from>
    <xdr:to>
      <xdr:col>6</xdr:col>
      <xdr:colOff>955675</xdr:colOff>
      <xdr:row>35</xdr:row>
      <xdr:rowOff>85725</xdr:rowOff>
    </xdr:to>
    <xdr:graphicFrame macro="">
      <xdr:nvGraphicFramePr>
        <xdr:cNvPr id="12" name="3 Gráfico">
          <a:extLst>
            <a:ext uri="{FF2B5EF4-FFF2-40B4-BE49-F238E27FC236}">
              <a16:creationId xmlns:a16="http://schemas.microsoft.com/office/drawing/2014/main" id="{6A797A1D-6B5F-4675-9CBD-636F2DAE3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2.xml><?xml version="1.0" encoding="utf-8"?>
<c:userShapes xmlns:c="http://schemas.openxmlformats.org/drawingml/2006/chart">
  <cdr:relSizeAnchor xmlns:cdr="http://schemas.openxmlformats.org/drawingml/2006/chartDrawing">
    <cdr:from>
      <cdr:x>0</cdr:x>
      <cdr:y>0.916</cdr:y>
    </cdr:from>
    <cdr:to>
      <cdr:x>0</cdr:x>
      <cdr:y>0.91648</cdr:y>
    </cdr:to>
    <cdr:sp macro="" textlink="">
      <cdr:nvSpPr>
        <cdr:cNvPr id="2" name="1 CuadroTexto">
          <a:extLst xmlns:a="http://schemas.openxmlformats.org/drawingml/2006/main">
            <a:ext uri="{FF2B5EF4-FFF2-40B4-BE49-F238E27FC236}">
              <a16:creationId xmlns:a16="http://schemas.microsoft.com/office/drawing/2014/main" id="{42805291-E17E-49BD-BEA7-EB49ADAF0F36}"/>
            </a:ext>
          </a:extLst>
        </cdr:cNvPr>
        <cdr:cNvSpPr txBox="1"/>
      </cdr:nvSpPr>
      <cdr:spPr>
        <a:xfrm xmlns:a="http://schemas.openxmlformats.org/drawingml/2006/main">
          <a:off x="0" y="2472690"/>
          <a:ext cx="5426869" cy="264795"/>
        </a:xfrm>
        <a:prstGeom xmlns:a="http://schemas.openxmlformats.org/drawingml/2006/main" prst="rect">
          <a:avLst/>
        </a:prstGeom>
      </cdr:spPr>
      <cdr:txBody>
        <a:bodyPr xmlns:a="http://schemas.openxmlformats.org/drawingml/2006/main" wrap="none" rtlCol="0">
          <a:noAutofit/>
        </a:bodyPr>
        <a:lstStyle xmlns:a="http://schemas.openxmlformats.org/drawingml/2006/main">
          <a:lvl1pPr marL="0" indent="0">
            <a:defRPr sz="1100">
              <a:latin typeface="Arial"/>
            </a:defRPr>
          </a:lvl1pPr>
          <a:lvl2pPr marL="457200" indent="0">
            <a:defRPr sz="1100">
              <a:latin typeface="Arial"/>
            </a:defRPr>
          </a:lvl2pPr>
          <a:lvl3pPr marL="914400" indent="0">
            <a:defRPr sz="1100">
              <a:latin typeface="Arial"/>
            </a:defRPr>
          </a:lvl3pPr>
          <a:lvl4pPr marL="1371600" indent="0">
            <a:defRPr sz="1100">
              <a:latin typeface="Arial"/>
            </a:defRPr>
          </a:lvl4pPr>
          <a:lvl5pPr marL="1828800" indent="0">
            <a:defRPr sz="1100">
              <a:latin typeface="Arial"/>
            </a:defRPr>
          </a:lvl5pPr>
          <a:lvl6pPr marL="2286000" indent="0">
            <a:defRPr sz="1100">
              <a:latin typeface="Arial"/>
            </a:defRPr>
          </a:lvl6pPr>
          <a:lvl7pPr marL="2743200" indent="0">
            <a:defRPr sz="1100">
              <a:latin typeface="Arial"/>
            </a:defRPr>
          </a:lvl7pPr>
          <a:lvl8pPr marL="3200400" indent="0">
            <a:defRPr sz="1100">
              <a:latin typeface="Arial"/>
            </a:defRPr>
          </a:lvl8pPr>
          <a:lvl9pPr marL="3657600" indent="0">
            <a:defRPr sz="1100">
              <a:latin typeface="Arial"/>
            </a:defRPr>
          </a:lvl9pPr>
        </a:lstStyle>
        <a:p xmlns:a="http://schemas.openxmlformats.org/drawingml/2006/main">
          <a:pPr algn="just"/>
          <a:r>
            <a:rPr lang="es-ES" sz="900" b="0" i="0" baseline="0">
              <a:latin typeface="Arial" pitchFamily="34" charset="0"/>
            </a:rPr>
            <a:t>Fuente: elaborado por Odepa con información de </a:t>
          </a:r>
          <a:r>
            <a:rPr lang="es-ES" sz="900" b="0" i="1" baseline="0">
              <a:latin typeface="Arial" pitchFamily="34" charset="0"/>
            </a:rPr>
            <a:t>WASDE, USDA</a:t>
          </a:r>
          <a:r>
            <a:rPr lang="es-ES" sz="900" b="0" i="0" baseline="0">
              <a:latin typeface="Arial" pitchFamily="34" charset="0"/>
            </a:rPr>
            <a:t>.</a:t>
          </a:r>
        </a:p>
      </cdr:txBody>
    </cdr:sp>
  </cdr:relSizeAnchor>
  <cdr:relSizeAnchor xmlns:cdr="http://schemas.openxmlformats.org/drawingml/2006/chartDrawing">
    <cdr:from>
      <cdr:x>0.00328</cdr:x>
      <cdr:y>0.93525</cdr:y>
    </cdr:from>
    <cdr:to>
      <cdr:x>0.9674</cdr:x>
      <cdr:y>1</cdr:y>
    </cdr:to>
    <cdr:sp macro="" textlink="">
      <cdr:nvSpPr>
        <cdr:cNvPr id="3" name="1 CuadroTexto">
          <a:extLst xmlns:a="http://schemas.openxmlformats.org/drawingml/2006/main">
            <a:ext uri="{FF2B5EF4-FFF2-40B4-BE49-F238E27FC236}">
              <a16:creationId xmlns:a16="http://schemas.microsoft.com/office/drawing/2014/main" id="{AA0308D6-51D5-4A5C-934F-BBDA3D9D1CC8}"/>
            </a:ext>
          </a:extLst>
        </cdr:cNvPr>
        <cdr:cNvSpPr txBox="1"/>
      </cdr:nvSpPr>
      <cdr:spPr>
        <a:xfrm xmlns:a="http://schemas.openxmlformats.org/drawingml/2006/main">
          <a:off x="22225" y="2779364"/>
          <a:ext cx="6529249" cy="192436"/>
        </a:xfrm>
        <a:prstGeom xmlns:a="http://schemas.openxmlformats.org/drawingml/2006/main" prst="rect">
          <a:avLst/>
        </a:prstGeom>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just"/>
          <a:r>
            <a:rPr lang="es-ES" sz="900" b="0" i="0" baseline="0">
              <a:latin typeface="Arial" pitchFamily="34" charset="0"/>
            </a:rPr>
            <a:t>Fuente: elaborado por Odepa con información de </a:t>
          </a:r>
          <a:r>
            <a:rPr lang="es-ES" sz="900" b="0" i="1" baseline="0">
              <a:latin typeface="Arial" pitchFamily="34" charset="0"/>
            </a:rPr>
            <a:t>WASDE, USDA.</a:t>
          </a:r>
        </a:p>
      </cdr:txBody>
    </cdr:sp>
  </cdr:relSizeAnchor>
</c:userShapes>
</file>

<file path=xl/drawings/drawing53.xml><?xml version="1.0" encoding="utf-8"?>
<xdr:wsDr xmlns:xdr="http://schemas.openxmlformats.org/drawingml/2006/spreadsheetDrawing" xmlns:a="http://schemas.openxmlformats.org/drawingml/2006/main">
  <xdr:twoCellAnchor>
    <xdr:from>
      <xdr:col>1</xdr:col>
      <xdr:colOff>9525</xdr:colOff>
      <xdr:row>19</xdr:row>
      <xdr:rowOff>142875</xdr:rowOff>
    </xdr:from>
    <xdr:to>
      <xdr:col>4</xdr:col>
      <xdr:colOff>1562100</xdr:colOff>
      <xdr:row>43</xdr:row>
      <xdr:rowOff>76200</xdr:rowOff>
    </xdr:to>
    <xdr:graphicFrame macro="">
      <xdr:nvGraphicFramePr>
        <xdr:cNvPr id="32484" name="5 Gráfico">
          <a:extLst>
            <a:ext uri="{FF2B5EF4-FFF2-40B4-BE49-F238E27FC236}">
              <a16:creationId xmlns:a16="http://schemas.microsoft.com/office/drawing/2014/main" id="{44F208E6-CF44-4752-8679-4C80CE752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4.xml><?xml version="1.0" encoding="utf-8"?>
<c:userShapes xmlns:c="http://schemas.openxmlformats.org/drawingml/2006/chart">
  <cdr:relSizeAnchor xmlns:cdr="http://schemas.openxmlformats.org/drawingml/2006/chartDrawing">
    <cdr:from>
      <cdr:x>0.00304</cdr:x>
      <cdr:y>0.9404</cdr:y>
    </cdr:from>
    <cdr:to>
      <cdr:x>0.75029</cdr:x>
      <cdr:y>0.98425</cdr:y>
    </cdr:to>
    <cdr:sp macro="" textlink="">
      <cdr:nvSpPr>
        <cdr:cNvPr id="2" name="1 CuadroTexto">
          <a:extLst xmlns:a="http://schemas.openxmlformats.org/drawingml/2006/main">
            <a:ext uri="{FF2B5EF4-FFF2-40B4-BE49-F238E27FC236}">
              <a16:creationId xmlns:a16="http://schemas.microsoft.com/office/drawing/2014/main" id="{03C9A45B-E58C-416A-B598-9824343F7FC6}"/>
            </a:ext>
          </a:extLst>
        </cdr:cNvPr>
        <cdr:cNvSpPr txBox="1"/>
      </cdr:nvSpPr>
      <cdr:spPr>
        <a:xfrm xmlns:a="http://schemas.openxmlformats.org/drawingml/2006/main">
          <a:off x="19050" y="3412742"/>
          <a:ext cx="4676234" cy="159133"/>
        </a:xfrm>
        <a:prstGeom xmlns:a="http://schemas.openxmlformats.org/drawingml/2006/main" prst="rect">
          <a:avLst/>
        </a:prstGeom>
      </cdr:spPr>
      <cdr:txBody>
        <a:bodyPr xmlns:a="http://schemas.openxmlformats.org/drawingml/2006/main" wrap="none" rtlCol="0">
          <a:noAutofit/>
        </a:bodyPr>
        <a:lstStyle xmlns:a="http://schemas.openxmlformats.org/drawingml/2006/main">
          <a:lvl1pPr marL="0" indent="0">
            <a:defRPr sz="1100">
              <a:latin typeface="Arial"/>
            </a:defRPr>
          </a:lvl1pPr>
          <a:lvl2pPr marL="457200" indent="0">
            <a:defRPr sz="1100">
              <a:latin typeface="Arial"/>
            </a:defRPr>
          </a:lvl2pPr>
          <a:lvl3pPr marL="914400" indent="0">
            <a:defRPr sz="1100">
              <a:latin typeface="Arial"/>
            </a:defRPr>
          </a:lvl3pPr>
          <a:lvl4pPr marL="1371600" indent="0">
            <a:defRPr sz="1100">
              <a:latin typeface="Arial"/>
            </a:defRPr>
          </a:lvl4pPr>
          <a:lvl5pPr marL="1828800" indent="0">
            <a:defRPr sz="1100">
              <a:latin typeface="Arial"/>
            </a:defRPr>
          </a:lvl5pPr>
          <a:lvl6pPr marL="2286000" indent="0">
            <a:defRPr sz="1100">
              <a:latin typeface="Arial"/>
            </a:defRPr>
          </a:lvl6pPr>
          <a:lvl7pPr marL="2743200" indent="0">
            <a:defRPr sz="1100">
              <a:latin typeface="Arial"/>
            </a:defRPr>
          </a:lvl7pPr>
          <a:lvl8pPr marL="3200400" indent="0">
            <a:defRPr sz="1100">
              <a:latin typeface="Arial"/>
            </a:defRPr>
          </a:lvl8pPr>
          <a:lvl9pPr marL="3657600" indent="0">
            <a:defRPr sz="1100">
              <a:latin typeface="Arial"/>
            </a:defRPr>
          </a:lvl9pPr>
        </a:lstStyle>
        <a:p xmlns:a="http://schemas.openxmlformats.org/drawingml/2006/main">
          <a:r>
            <a:rPr lang="es-ES" sz="900" i="0">
              <a:latin typeface="Arial"/>
            </a:rPr>
            <a:t>Fuente: </a:t>
          </a:r>
          <a:r>
            <a:rPr lang="es-ES" sz="900">
              <a:latin typeface="Arial"/>
            </a:rPr>
            <a:t>elaborado por Odepa con información del INE.</a:t>
          </a:r>
        </a:p>
      </cdr:txBody>
    </cdr:sp>
  </cdr:relSizeAnchor>
</c:userShapes>
</file>

<file path=xl/drawings/drawing55.xml><?xml version="1.0" encoding="utf-8"?>
<xdr:wsDr xmlns:xdr="http://schemas.openxmlformats.org/drawingml/2006/spreadsheetDrawing" xmlns:a="http://schemas.openxmlformats.org/drawingml/2006/main">
  <xdr:twoCellAnchor>
    <xdr:from>
      <xdr:col>1</xdr:col>
      <xdr:colOff>38100</xdr:colOff>
      <xdr:row>20</xdr:row>
      <xdr:rowOff>123825</xdr:rowOff>
    </xdr:from>
    <xdr:to>
      <xdr:col>6</xdr:col>
      <xdr:colOff>1114425</xdr:colOff>
      <xdr:row>36</xdr:row>
      <xdr:rowOff>85725</xdr:rowOff>
    </xdr:to>
    <xdr:graphicFrame macro="">
      <xdr:nvGraphicFramePr>
        <xdr:cNvPr id="33508" name="Chart 3">
          <a:extLst>
            <a:ext uri="{FF2B5EF4-FFF2-40B4-BE49-F238E27FC236}">
              <a16:creationId xmlns:a16="http://schemas.microsoft.com/office/drawing/2014/main" id="{B7B6A705-CF89-4FE2-BBAA-368B15CD6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6.xml><?xml version="1.0" encoding="utf-8"?>
<c:userShapes xmlns:c="http://schemas.openxmlformats.org/drawingml/2006/chart">
  <cdr:relSizeAnchor xmlns:cdr="http://schemas.openxmlformats.org/drawingml/2006/chartDrawing">
    <cdr:from>
      <cdr:x>0.01094</cdr:x>
      <cdr:y>0.89275</cdr:y>
    </cdr:from>
    <cdr:to>
      <cdr:x>0.96221</cdr:x>
      <cdr:y>0.98943</cdr:y>
    </cdr:to>
    <cdr:sp macro="" textlink="">
      <cdr:nvSpPr>
        <cdr:cNvPr id="2" name="1 CuadroTexto">
          <a:extLst xmlns:a="http://schemas.openxmlformats.org/drawingml/2006/main">
            <a:ext uri="{FF2B5EF4-FFF2-40B4-BE49-F238E27FC236}">
              <a16:creationId xmlns:a16="http://schemas.microsoft.com/office/drawing/2014/main" id="{1DAD78C5-3646-4C56-A2D5-DA0A826332E4}"/>
            </a:ext>
          </a:extLst>
        </cdr:cNvPr>
        <cdr:cNvSpPr txBox="1"/>
      </cdr:nvSpPr>
      <cdr:spPr>
        <a:xfrm xmlns:a="http://schemas.openxmlformats.org/drawingml/2006/main">
          <a:off x="65336" y="2743200"/>
          <a:ext cx="5678239" cy="27112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a:r>
            <a:rPr lang="es-CL" sz="900" i="0">
              <a:latin typeface="Arial" pitchFamily="34" charset="0"/>
              <a:cs typeface="Arial" pitchFamily="34" charset="0"/>
            </a:rPr>
            <a:t>Fuente</a:t>
          </a:r>
          <a:r>
            <a:rPr lang="es-CL" sz="900">
              <a:solidFill>
                <a:sysClr val="windowText" lastClr="000000"/>
              </a:solidFill>
              <a:latin typeface="Arial" pitchFamily="34" charset="0"/>
              <a:cs typeface="Arial" pitchFamily="34" charset="0"/>
            </a:rPr>
            <a:t>: elaborado</a:t>
          </a:r>
          <a:r>
            <a:rPr lang="es-CL" sz="900" baseline="0">
              <a:solidFill>
                <a:sysClr val="windowText" lastClr="000000"/>
              </a:solidFill>
              <a:latin typeface="Arial" pitchFamily="34" charset="0"/>
              <a:cs typeface="Arial" pitchFamily="34" charset="0"/>
            </a:rPr>
            <a:t> por Odepa con información del </a:t>
          </a:r>
          <a:r>
            <a:rPr lang="es-ES" sz="900" baseline="0">
              <a:solidFill>
                <a:sysClr val="windowText" lastClr="000000"/>
              </a:solidFill>
              <a:latin typeface="Arial" pitchFamily="34" charset="0"/>
              <a:ea typeface="+mn-ea"/>
              <a:cs typeface="Arial" pitchFamily="34" charset="0"/>
            </a:rPr>
            <a:t>Servicio Nacional de Aduanas e</a:t>
          </a:r>
          <a:r>
            <a:rPr lang="es-CL" sz="900" baseline="0">
              <a:solidFill>
                <a:sysClr val="windowText" lastClr="000000"/>
              </a:solidFill>
              <a:latin typeface="Arial" pitchFamily="34" charset="0"/>
              <a:ea typeface="+mn-ea"/>
              <a:cs typeface="Arial" pitchFamily="34" charset="0"/>
            </a:rPr>
            <a:t> INE.</a:t>
          </a:r>
        </a:p>
      </cdr:txBody>
    </cdr:sp>
  </cdr:relSizeAnchor>
</c:userShapes>
</file>

<file path=xl/drawings/drawing57.xml><?xml version="1.0" encoding="utf-8"?>
<xdr:wsDr xmlns:xdr="http://schemas.openxmlformats.org/drawingml/2006/spreadsheetDrawing" xmlns:a="http://schemas.openxmlformats.org/drawingml/2006/main">
  <xdr:twoCellAnchor>
    <xdr:from>
      <xdr:col>1</xdr:col>
      <xdr:colOff>76200</xdr:colOff>
      <xdr:row>19</xdr:row>
      <xdr:rowOff>95250</xdr:rowOff>
    </xdr:from>
    <xdr:to>
      <xdr:col>6</xdr:col>
      <xdr:colOff>838200</xdr:colOff>
      <xdr:row>37</xdr:row>
      <xdr:rowOff>133350</xdr:rowOff>
    </xdr:to>
    <xdr:graphicFrame macro="">
      <xdr:nvGraphicFramePr>
        <xdr:cNvPr id="34532" name="Chart 3">
          <a:extLst>
            <a:ext uri="{FF2B5EF4-FFF2-40B4-BE49-F238E27FC236}">
              <a16:creationId xmlns:a16="http://schemas.microsoft.com/office/drawing/2014/main" id="{8CECABFE-9611-473B-9606-91330744D9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8.xml><?xml version="1.0" encoding="utf-8"?>
<c:userShapes xmlns:c="http://schemas.openxmlformats.org/drawingml/2006/chart">
  <cdr:relSizeAnchor xmlns:cdr="http://schemas.openxmlformats.org/drawingml/2006/chartDrawing">
    <cdr:from>
      <cdr:x>0.0094</cdr:x>
      <cdr:y>0.89233</cdr:y>
    </cdr:from>
    <cdr:to>
      <cdr:x>0.80325</cdr:x>
      <cdr:y>0.95772</cdr:y>
    </cdr:to>
    <cdr:sp macro="" textlink="">
      <cdr:nvSpPr>
        <cdr:cNvPr id="2" name="1 CuadroTexto">
          <a:extLst xmlns:a="http://schemas.openxmlformats.org/drawingml/2006/main">
            <a:ext uri="{FF2B5EF4-FFF2-40B4-BE49-F238E27FC236}">
              <a16:creationId xmlns:a16="http://schemas.microsoft.com/office/drawing/2014/main" id="{146A256A-7685-4E82-9D51-748605CCB9D7}"/>
            </a:ext>
          </a:extLst>
        </cdr:cNvPr>
        <cdr:cNvSpPr txBox="1"/>
      </cdr:nvSpPr>
      <cdr:spPr>
        <a:xfrm xmlns:a="http://schemas.openxmlformats.org/drawingml/2006/main">
          <a:off x="42261" y="2694331"/>
          <a:ext cx="3568990" cy="19744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a:r>
            <a:rPr lang="es-CL" sz="900" i="0">
              <a:latin typeface="Arial" pitchFamily="34" charset="0"/>
              <a:cs typeface="Arial" pitchFamily="34" charset="0"/>
            </a:rPr>
            <a:t>Fuente: </a:t>
          </a:r>
          <a:r>
            <a:rPr lang="es-CL" sz="900">
              <a:latin typeface="Arial" pitchFamily="34" charset="0"/>
              <a:cs typeface="Arial" pitchFamily="34" charset="0"/>
            </a:rPr>
            <a:t>elaborado</a:t>
          </a:r>
          <a:r>
            <a:rPr lang="es-CL" sz="900" baseline="0">
              <a:latin typeface="Arial" pitchFamily="34" charset="0"/>
              <a:cs typeface="Arial" pitchFamily="34" charset="0"/>
            </a:rPr>
            <a:t> por Odepa con información del </a:t>
          </a:r>
          <a:r>
            <a:rPr lang="es-ES" sz="900" baseline="0">
              <a:latin typeface="Arial" pitchFamily="34" charset="0"/>
              <a:ea typeface="+mn-ea"/>
              <a:cs typeface="Arial" pitchFamily="34" charset="0"/>
            </a:rPr>
            <a:t>Servicio Nacional de Aduanas</a:t>
          </a:r>
          <a:r>
            <a:rPr lang="es-CL" sz="900" baseline="0">
              <a:latin typeface="Arial" pitchFamily="34" charset="0"/>
              <a:ea typeface="+mn-ea"/>
              <a:cs typeface="Arial" pitchFamily="34" charset="0"/>
            </a:rPr>
            <a:t>.</a:t>
          </a:r>
        </a:p>
      </cdr:txBody>
    </cdr:sp>
  </cdr:relSizeAnchor>
</c:userShapes>
</file>

<file path=xl/drawings/drawing59.xml><?xml version="1.0" encoding="utf-8"?>
<xdr:wsDr xmlns:xdr="http://schemas.openxmlformats.org/drawingml/2006/spreadsheetDrawing" xmlns:a="http://schemas.openxmlformats.org/drawingml/2006/main">
  <xdr:twoCellAnchor>
    <xdr:from>
      <xdr:col>1</xdr:col>
      <xdr:colOff>0</xdr:colOff>
      <xdr:row>21</xdr:row>
      <xdr:rowOff>133351</xdr:rowOff>
    </xdr:from>
    <xdr:to>
      <xdr:col>10</xdr:col>
      <xdr:colOff>381000</xdr:colOff>
      <xdr:row>37</xdr:row>
      <xdr:rowOff>69851</xdr:rowOff>
    </xdr:to>
    <xdr:graphicFrame macro="">
      <xdr:nvGraphicFramePr>
        <xdr:cNvPr id="35556" name="3 Gráfico">
          <a:extLst>
            <a:ext uri="{FF2B5EF4-FFF2-40B4-BE49-F238E27FC236}">
              <a16:creationId xmlns:a16="http://schemas.microsoft.com/office/drawing/2014/main" id="{708C5FA3-9F82-442C-9D76-509CF7AF6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50801</xdr:colOff>
      <xdr:row>17</xdr:row>
      <xdr:rowOff>9525</xdr:rowOff>
    </xdr:from>
    <xdr:to>
      <xdr:col>6</xdr:col>
      <xdr:colOff>920751</xdr:colOff>
      <xdr:row>36</xdr:row>
      <xdr:rowOff>53975</xdr:rowOff>
    </xdr:to>
    <xdr:graphicFrame macro="">
      <xdr:nvGraphicFramePr>
        <xdr:cNvPr id="8" name="3 Gráfico">
          <a:extLst>
            <a:ext uri="{FF2B5EF4-FFF2-40B4-BE49-F238E27FC236}">
              <a16:creationId xmlns:a16="http://schemas.microsoft.com/office/drawing/2014/main" id="{493F2B43-6B23-47D1-AFC2-FF1279BDA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0.xml><?xml version="1.0" encoding="utf-8"?>
<c:userShapes xmlns:c="http://schemas.openxmlformats.org/drawingml/2006/chart">
  <cdr:relSizeAnchor xmlns:cdr="http://schemas.openxmlformats.org/drawingml/2006/chartDrawing">
    <cdr:from>
      <cdr:x>0.0005</cdr:x>
      <cdr:y>0.93072</cdr:y>
    </cdr:from>
    <cdr:to>
      <cdr:x>0.0005</cdr:x>
      <cdr:y>0.93072</cdr:y>
    </cdr:to>
    <cdr:sp macro="" textlink="">
      <cdr:nvSpPr>
        <cdr:cNvPr id="2" name="1 CuadroTexto">
          <a:extLst xmlns:a="http://schemas.openxmlformats.org/drawingml/2006/main">
            <a:ext uri="{FF2B5EF4-FFF2-40B4-BE49-F238E27FC236}">
              <a16:creationId xmlns:a16="http://schemas.microsoft.com/office/drawing/2014/main" id="{E8826655-652B-49A8-AB00-AFAF81A63F23}"/>
            </a:ext>
          </a:extLst>
        </cdr:cNvPr>
        <cdr:cNvSpPr txBox="1"/>
      </cdr:nvSpPr>
      <cdr:spPr>
        <a:xfrm xmlns:a="http://schemas.openxmlformats.org/drawingml/2006/main">
          <a:off x="54376" y="3007519"/>
          <a:ext cx="6365474" cy="213634"/>
        </a:xfrm>
        <a:prstGeom xmlns:a="http://schemas.openxmlformats.org/drawingml/2006/main" prst="rect">
          <a:avLst/>
        </a:prstGeom>
      </cdr:spPr>
      <cdr:txBody>
        <a:bodyPr xmlns:a="http://schemas.openxmlformats.org/drawingml/2006/main" wrap="none" rtlCol="0">
          <a:noAutofit/>
        </a:bodyPr>
        <a:lstStyle xmlns:a="http://schemas.openxmlformats.org/drawingml/2006/main">
          <a:lvl1pPr marL="0" indent="0">
            <a:defRPr sz="1100">
              <a:latin typeface="Arial"/>
            </a:defRPr>
          </a:lvl1pPr>
          <a:lvl2pPr marL="457200" indent="0">
            <a:defRPr sz="1100">
              <a:latin typeface="Arial"/>
            </a:defRPr>
          </a:lvl2pPr>
          <a:lvl3pPr marL="914400" indent="0">
            <a:defRPr sz="1100">
              <a:latin typeface="Arial"/>
            </a:defRPr>
          </a:lvl3pPr>
          <a:lvl4pPr marL="1371600" indent="0">
            <a:defRPr sz="1100">
              <a:latin typeface="Arial"/>
            </a:defRPr>
          </a:lvl4pPr>
          <a:lvl5pPr marL="1828800" indent="0">
            <a:defRPr sz="1100">
              <a:latin typeface="Arial"/>
            </a:defRPr>
          </a:lvl5pPr>
          <a:lvl6pPr marL="2286000" indent="0">
            <a:defRPr sz="1100">
              <a:latin typeface="Arial"/>
            </a:defRPr>
          </a:lvl6pPr>
          <a:lvl7pPr marL="2743200" indent="0">
            <a:defRPr sz="1100">
              <a:latin typeface="Arial"/>
            </a:defRPr>
          </a:lvl7pPr>
          <a:lvl8pPr marL="3200400" indent="0">
            <a:defRPr sz="1100">
              <a:latin typeface="Arial"/>
            </a:defRPr>
          </a:lvl8pPr>
          <a:lvl9pPr marL="3657600" indent="0">
            <a:defRPr sz="1100">
              <a:latin typeface="Arial"/>
            </a:defRPr>
          </a:lvl9pPr>
        </a:lstStyle>
        <a:p xmlns:a="http://schemas.openxmlformats.org/drawingml/2006/main">
          <a:r>
            <a:rPr lang="es-ES" sz="900" i="0">
              <a:latin typeface="Arial"/>
            </a:rPr>
            <a:t>Fuente: </a:t>
          </a:r>
          <a:r>
            <a:rPr lang="es-ES" sz="900">
              <a:latin typeface="Arial"/>
              <a:ea typeface="+mn-ea"/>
              <a:cs typeface="+mn-cs"/>
            </a:rPr>
            <a:t>elaborado por Odepa con antecedentes</a:t>
          </a:r>
          <a:r>
            <a:rPr lang="es-ES" sz="900" baseline="0">
              <a:latin typeface="Arial"/>
              <a:ea typeface="+mn-ea"/>
              <a:cs typeface="+mn-cs"/>
            </a:rPr>
            <a:t> </a:t>
          </a:r>
          <a:r>
            <a:rPr lang="es-ES" sz="900">
              <a:latin typeface="Arial"/>
              <a:ea typeface="+mn-ea"/>
              <a:cs typeface="+mn-cs"/>
            </a:rPr>
            <a:t>del Servicio Nacional de Aduanas.</a:t>
          </a:r>
          <a:endParaRPr lang="es-ES" sz="900">
            <a:latin typeface="Arial"/>
          </a:endParaRPr>
        </a:p>
      </cdr:txBody>
    </cdr:sp>
  </cdr:relSizeAnchor>
</c:userShapes>
</file>

<file path=xl/drawings/drawing61.xml><?xml version="1.0" encoding="utf-8"?>
<xdr:wsDr xmlns:xdr="http://schemas.openxmlformats.org/drawingml/2006/spreadsheetDrawing" xmlns:a="http://schemas.openxmlformats.org/drawingml/2006/main">
  <xdr:twoCellAnchor>
    <xdr:from>
      <xdr:col>1</xdr:col>
      <xdr:colOff>9525</xdr:colOff>
      <xdr:row>16</xdr:row>
      <xdr:rowOff>66675</xdr:rowOff>
    </xdr:from>
    <xdr:to>
      <xdr:col>9</xdr:col>
      <xdr:colOff>0</xdr:colOff>
      <xdr:row>32</xdr:row>
      <xdr:rowOff>57150</xdr:rowOff>
    </xdr:to>
    <xdr:graphicFrame macro="">
      <xdr:nvGraphicFramePr>
        <xdr:cNvPr id="36580" name="Chart 1">
          <a:extLst>
            <a:ext uri="{FF2B5EF4-FFF2-40B4-BE49-F238E27FC236}">
              <a16:creationId xmlns:a16="http://schemas.microsoft.com/office/drawing/2014/main" id="{4A205E68-DD32-4472-A2AA-95A78EB62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2.xml><?xml version="1.0" encoding="utf-8"?>
<c:userShapes xmlns:c="http://schemas.openxmlformats.org/drawingml/2006/chart">
  <cdr:relSizeAnchor xmlns:cdr="http://schemas.openxmlformats.org/drawingml/2006/chartDrawing">
    <cdr:from>
      <cdr:x>0.00025</cdr:x>
      <cdr:y>0.89791</cdr:y>
    </cdr:from>
    <cdr:to>
      <cdr:x>0.00025</cdr:x>
      <cdr:y>0.89887</cdr:y>
    </cdr:to>
    <cdr:sp macro="" textlink="">
      <cdr:nvSpPr>
        <cdr:cNvPr id="2" name="1 CuadroTexto">
          <a:extLst xmlns:a="http://schemas.openxmlformats.org/drawingml/2006/main">
            <a:ext uri="{FF2B5EF4-FFF2-40B4-BE49-F238E27FC236}">
              <a16:creationId xmlns:a16="http://schemas.microsoft.com/office/drawing/2014/main" id="{9D1E2F67-5734-4DFD-BEAA-D50936B36449}"/>
            </a:ext>
          </a:extLst>
        </cdr:cNvPr>
        <cdr:cNvSpPr txBox="1"/>
      </cdr:nvSpPr>
      <cdr:spPr>
        <a:xfrm xmlns:a="http://schemas.openxmlformats.org/drawingml/2006/main">
          <a:off x="21479" y="2370891"/>
          <a:ext cx="3256295" cy="296109"/>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s-CL" sz="800" i="1">
              <a:latin typeface="Arial" pitchFamily="34" charset="0"/>
              <a:ea typeface="+mn-ea"/>
              <a:cs typeface="Arial" pitchFamily="34" charset="0"/>
            </a:rPr>
            <a:t>Fuente</a:t>
          </a:r>
          <a:r>
            <a:rPr lang="es-CL" sz="800">
              <a:latin typeface="Arial" pitchFamily="34" charset="0"/>
              <a:ea typeface="+mn-ea"/>
              <a:cs typeface="Arial" pitchFamily="34" charset="0"/>
            </a:rPr>
            <a:t>: </a:t>
          </a:r>
          <a:r>
            <a:rPr lang="es-CL" sz="800">
              <a:solidFill>
                <a:sysClr val="windowText" lastClr="000000"/>
              </a:solidFill>
              <a:latin typeface="Arial" pitchFamily="34" charset="0"/>
              <a:ea typeface="+mn-ea"/>
              <a:cs typeface="Arial" pitchFamily="34" charset="0"/>
            </a:rPr>
            <a:t>ela</a:t>
          </a:r>
          <a:r>
            <a:rPr lang="es-CL" sz="800">
              <a:latin typeface="Arial" pitchFamily="34" charset="0"/>
              <a:ea typeface="+mn-ea"/>
              <a:cs typeface="Arial" pitchFamily="34" charset="0"/>
            </a:rPr>
            <a:t>borado por Odepa con información del </a:t>
          </a:r>
          <a:r>
            <a:rPr lang="es-ES" sz="800">
              <a:latin typeface="Arial" pitchFamily="34" charset="0"/>
              <a:ea typeface="+mn-ea"/>
              <a:cs typeface="Arial" pitchFamily="34" charset="0"/>
            </a:rPr>
            <a:t>Servicio Nacional de Aduanas.</a:t>
          </a:r>
          <a:endParaRPr lang="es-CL" sz="800">
            <a:latin typeface="Arial" pitchFamily="34" charset="0"/>
            <a:ea typeface="+mn-ea"/>
            <a:cs typeface="Arial" pitchFamily="34" charset="0"/>
          </a:endParaRPr>
        </a:p>
      </cdr:txBody>
    </cdr:sp>
  </cdr:relSizeAnchor>
  <cdr:relSizeAnchor xmlns:cdr="http://schemas.openxmlformats.org/drawingml/2006/chartDrawing">
    <cdr:from>
      <cdr:x>0.02223</cdr:x>
      <cdr:y>0.88509</cdr:y>
    </cdr:from>
    <cdr:to>
      <cdr:x>0.81852</cdr:x>
      <cdr:y>1</cdr:y>
    </cdr:to>
    <cdr:sp macro="" textlink="">
      <cdr:nvSpPr>
        <cdr:cNvPr id="3" name="2 CuadroTexto">
          <a:extLst xmlns:a="http://schemas.openxmlformats.org/drawingml/2006/main">
            <a:ext uri="{FF2B5EF4-FFF2-40B4-BE49-F238E27FC236}">
              <a16:creationId xmlns:a16="http://schemas.microsoft.com/office/drawing/2014/main" id="{BDADA6B1-7C96-4E71-B638-EBE7C24152E0}"/>
            </a:ext>
          </a:extLst>
        </cdr:cNvPr>
        <cdr:cNvSpPr txBox="1"/>
      </cdr:nvSpPr>
      <cdr:spPr>
        <a:xfrm xmlns:a="http://schemas.openxmlformats.org/drawingml/2006/main">
          <a:off x="139521" y="3338481"/>
          <a:ext cx="4998293" cy="4334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900" i="0">
              <a:latin typeface="Arial" panose="020B0604020202020204" pitchFamily="34" charset="0"/>
              <a:cs typeface="Arial" panose="020B0604020202020204" pitchFamily="34" charset="0"/>
            </a:rPr>
            <a:t>Fuente: elaborado por </a:t>
          </a:r>
          <a:r>
            <a:rPr lang="es-ES" sz="900">
              <a:latin typeface="Arial" panose="020B0604020202020204" pitchFamily="34" charset="0"/>
              <a:cs typeface="Arial" panose="020B0604020202020204" pitchFamily="34" charset="0"/>
            </a:rPr>
            <a:t>Odepa con información del Servicio Nacional de Aduanas</a:t>
          </a:r>
        </a:p>
        <a:p xmlns:a="http://schemas.openxmlformats.org/drawingml/2006/main">
          <a:r>
            <a:rPr lang="es-ES" sz="900">
              <a:latin typeface="Arial" panose="020B0604020202020204" pitchFamily="34" charset="0"/>
              <a:cs typeface="Arial" panose="020B0604020202020204" pitchFamily="34" charset="0"/>
            </a:rPr>
            <a:t>* acumulado al 31</a:t>
          </a:r>
          <a:r>
            <a:rPr lang="es-ES" sz="900" baseline="0">
              <a:latin typeface="Arial" panose="020B0604020202020204" pitchFamily="34" charset="0"/>
              <a:cs typeface="Arial" panose="020B0604020202020204" pitchFamily="34" charset="0"/>
            </a:rPr>
            <a:t> de octubre.</a:t>
          </a:r>
          <a:endParaRPr lang="es-ES" sz="900">
            <a:latin typeface="Arial" panose="020B0604020202020204" pitchFamily="34" charset="0"/>
            <a:cs typeface="Arial" panose="020B0604020202020204" pitchFamily="34" charset="0"/>
          </a:endParaRPr>
        </a:p>
      </cdr:txBody>
    </cdr:sp>
  </cdr:relSizeAnchor>
</c:userShapes>
</file>

<file path=xl/drawings/drawing63.xml><?xml version="1.0" encoding="utf-8"?>
<xdr:wsDr xmlns:xdr="http://schemas.openxmlformats.org/drawingml/2006/spreadsheetDrawing" xmlns:a="http://schemas.openxmlformats.org/drawingml/2006/main">
  <xdr:twoCellAnchor>
    <xdr:from>
      <xdr:col>1</xdr:col>
      <xdr:colOff>66676</xdr:colOff>
      <xdr:row>17</xdr:row>
      <xdr:rowOff>95251</xdr:rowOff>
    </xdr:from>
    <xdr:to>
      <xdr:col>6</xdr:col>
      <xdr:colOff>762000</xdr:colOff>
      <xdr:row>32</xdr:row>
      <xdr:rowOff>781050</xdr:rowOff>
    </xdr:to>
    <xdr:graphicFrame macro="">
      <xdr:nvGraphicFramePr>
        <xdr:cNvPr id="37604" name="Chart 1">
          <a:extLst>
            <a:ext uri="{FF2B5EF4-FFF2-40B4-BE49-F238E27FC236}">
              <a16:creationId xmlns:a16="http://schemas.microsoft.com/office/drawing/2014/main" id="{546E2345-A328-462B-8590-A0305CDF8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4.xml><?xml version="1.0" encoding="utf-8"?>
<c:userShapes xmlns:c="http://schemas.openxmlformats.org/drawingml/2006/chart">
  <cdr:relSizeAnchor xmlns:cdr="http://schemas.openxmlformats.org/drawingml/2006/chartDrawing">
    <cdr:from>
      <cdr:x>0</cdr:x>
      <cdr:y>0.95728</cdr:y>
    </cdr:from>
    <cdr:to>
      <cdr:x>0</cdr:x>
      <cdr:y>0.95873</cdr:y>
    </cdr:to>
    <cdr:sp macro="" textlink="">
      <cdr:nvSpPr>
        <cdr:cNvPr id="2" name="1 CuadroTexto">
          <a:extLst xmlns:a="http://schemas.openxmlformats.org/drawingml/2006/main">
            <a:ext uri="{FF2B5EF4-FFF2-40B4-BE49-F238E27FC236}">
              <a16:creationId xmlns:a16="http://schemas.microsoft.com/office/drawing/2014/main" id="{9C8D3F40-62D0-4AAA-A92A-275DC0276B19}"/>
            </a:ext>
          </a:extLst>
        </cdr:cNvPr>
        <cdr:cNvSpPr txBox="1"/>
      </cdr:nvSpPr>
      <cdr:spPr>
        <a:xfrm xmlns:a="http://schemas.openxmlformats.org/drawingml/2006/main">
          <a:off x="60933" y="2762249"/>
          <a:ext cx="6309224" cy="160521"/>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s-CL" sz="800" i="1">
              <a:latin typeface="Arial" pitchFamily="34" charset="0"/>
              <a:ea typeface="+mn-ea"/>
              <a:cs typeface="Arial" pitchFamily="34" charset="0"/>
            </a:rPr>
            <a:t>Fuente</a:t>
          </a:r>
          <a:r>
            <a:rPr lang="es-CL" sz="800">
              <a:latin typeface="Arial" pitchFamily="34" charset="0"/>
              <a:ea typeface="+mn-ea"/>
              <a:cs typeface="Arial" pitchFamily="34" charset="0"/>
            </a:rPr>
            <a:t>: </a:t>
          </a:r>
          <a:r>
            <a:rPr lang="es-CL" sz="800">
              <a:solidFill>
                <a:sysClr val="windowText" lastClr="000000"/>
              </a:solidFill>
              <a:latin typeface="Arial" pitchFamily="34" charset="0"/>
              <a:ea typeface="+mn-ea"/>
              <a:cs typeface="Arial" pitchFamily="34" charset="0"/>
            </a:rPr>
            <a:t>ela</a:t>
          </a:r>
          <a:r>
            <a:rPr lang="es-CL" sz="800">
              <a:latin typeface="Arial" pitchFamily="34" charset="0"/>
              <a:ea typeface="+mn-ea"/>
              <a:cs typeface="Arial" pitchFamily="34" charset="0"/>
            </a:rPr>
            <a:t>borado por Odepa con información del </a:t>
          </a:r>
          <a:r>
            <a:rPr lang="es-ES" sz="800">
              <a:latin typeface="Arial" pitchFamily="34" charset="0"/>
              <a:ea typeface="+mn-ea"/>
              <a:cs typeface="Arial" pitchFamily="34" charset="0"/>
            </a:rPr>
            <a:t>Servicio Nacional de Aduanas.</a:t>
          </a:r>
          <a:endParaRPr lang="es-CL" sz="800">
            <a:latin typeface="Arial" pitchFamily="34" charset="0"/>
            <a:ea typeface="+mn-ea"/>
            <a:cs typeface="Arial" pitchFamily="34" charset="0"/>
          </a:endParaRPr>
        </a:p>
      </cdr:txBody>
    </cdr:sp>
  </cdr:relSizeAnchor>
  <cdr:relSizeAnchor xmlns:cdr="http://schemas.openxmlformats.org/drawingml/2006/chartDrawing">
    <cdr:from>
      <cdr:x>0.06061</cdr:x>
      <cdr:y>0.9077</cdr:y>
    </cdr:from>
    <cdr:to>
      <cdr:x>0.87113</cdr:x>
      <cdr:y>1</cdr:y>
    </cdr:to>
    <cdr:sp macro="" textlink="">
      <cdr:nvSpPr>
        <cdr:cNvPr id="4" name="1 CuadroTexto">
          <a:extLst xmlns:a="http://schemas.openxmlformats.org/drawingml/2006/main">
            <a:ext uri="{FF2B5EF4-FFF2-40B4-BE49-F238E27FC236}">
              <a16:creationId xmlns:a16="http://schemas.microsoft.com/office/drawing/2014/main" id="{7E3A0A80-699E-48A7-87CC-2210C77A895B}"/>
            </a:ext>
          </a:extLst>
        </cdr:cNvPr>
        <cdr:cNvSpPr txBox="1"/>
      </cdr:nvSpPr>
      <cdr:spPr>
        <a:xfrm xmlns:a="http://schemas.openxmlformats.org/drawingml/2006/main">
          <a:off x="361950" y="4504483"/>
          <a:ext cx="4840567" cy="4580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ES" sz="900" i="0">
              <a:latin typeface="Arial" panose="020B0604020202020204" pitchFamily="34" charset="0"/>
              <a:cs typeface="Arial" panose="020B0604020202020204" pitchFamily="34" charset="0"/>
            </a:rPr>
            <a:t>Fuente: elaborado por </a:t>
          </a:r>
          <a:r>
            <a:rPr lang="es-ES" sz="900">
              <a:latin typeface="Arial" panose="020B0604020202020204" pitchFamily="34" charset="0"/>
              <a:cs typeface="Arial" panose="020B0604020202020204" pitchFamily="34" charset="0"/>
            </a:rPr>
            <a:t>Odepa con información del Servicio Nacional de Aduanas.</a:t>
          </a:r>
        </a:p>
        <a:p xmlns:a="http://schemas.openxmlformats.org/drawingml/2006/main">
          <a:r>
            <a:rPr lang="es-ES" sz="900">
              <a:latin typeface="Arial" panose="020B0604020202020204" pitchFamily="34" charset="0"/>
              <a:cs typeface="Arial" panose="020B0604020202020204" pitchFamily="34" charset="0"/>
            </a:rPr>
            <a:t>* costo promedio en junio de 2020</a:t>
          </a:r>
        </a:p>
        <a:p xmlns:a="http://schemas.openxmlformats.org/drawingml/2006/main">
          <a:endParaRPr lang="es-ES" sz="900">
            <a:latin typeface="Arial" panose="020B0604020202020204" pitchFamily="34" charset="0"/>
            <a:cs typeface="Arial" panose="020B0604020202020204" pitchFamily="34" charset="0"/>
          </a:endParaRPr>
        </a:p>
      </cdr:txBody>
    </cdr:sp>
  </cdr:relSizeAnchor>
</c:userShapes>
</file>

<file path=xl/drawings/drawing65.xml><?xml version="1.0" encoding="utf-8"?>
<xdr:wsDr xmlns:xdr="http://schemas.openxmlformats.org/drawingml/2006/spreadsheetDrawing" xmlns:a="http://schemas.openxmlformats.org/drawingml/2006/main">
  <xdr:twoCellAnchor>
    <xdr:from>
      <xdr:col>1</xdr:col>
      <xdr:colOff>0</xdr:colOff>
      <xdr:row>34</xdr:row>
      <xdr:rowOff>419100</xdr:rowOff>
    </xdr:from>
    <xdr:to>
      <xdr:col>1</xdr:col>
      <xdr:colOff>0</xdr:colOff>
      <xdr:row>48</xdr:row>
      <xdr:rowOff>238125</xdr:rowOff>
    </xdr:to>
    <xdr:graphicFrame macro="">
      <xdr:nvGraphicFramePr>
        <xdr:cNvPr id="26195352" name="Chart 1">
          <a:extLst>
            <a:ext uri="{FF2B5EF4-FFF2-40B4-BE49-F238E27FC236}">
              <a16:creationId xmlns:a16="http://schemas.microsoft.com/office/drawing/2014/main" id="{78349310-29AD-4620-8624-6939E694E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50</xdr:row>
      <xdr:rowOff>0</xdr:rowOff>
    </xdr:from>
    <xdr:to>
      <xdr:col>1</xdr:col>
      <xdr:colOff>0</xdr:colOff>
      <xdr:row>77</xdr:row>
      <xdr:rowOff>714375</xdr:rowOff>
    </xdr:to>
    <xdr:graphicFrame macro="">
      <xdr:nvGraphicFramePr>
        <xdr:cNvPr id="26195353" name="Chart 2">
          <a:extLst>
            <a:ext uri="{FF2B5EF4-FFF2-40B4-BE49-F238E27FC236}">
              <a16:creationId xmlns:a16="http://schemas.microsoft.com/office/drawing/2014/main" id="{8D32D967-7D56-4B12-8803-CC162ED9E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123825</xdr:colOff>
      <xdr:row>20</xdr:row>
      <xdr:rowOff>57150</xdr:rowOff>
    </xdr:from>
    <xdr:to>
      <xdr:col>8</xdr:col>
      <xdr:colOff>0</xdr:colOff>
      <xdr:row>30</xdr:row>
      <xdr:rowOff>9525</xdr:rowOff>
    </xdr:to>
    <xdr:graphicFrame macro="">
      <xdr:nvGraphicFramePr>
        <xdr:cNvPr id="26195354" name="Chart 3">
          <a:extLst>
            <a:ext uri="{FF2B5EF4-FFF2-40B4-BE49-F238E27FC236}">
              <a16:creationId xmlns:a16="http://schemas.microsoft.com/office/drawing/2014/main" id="{4AB1ADA4-DE32-443B-B503-C47F824CD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0</xdr:colOff>
      <xdr:row>17</xdr:row>
      <xdr:rowOff>0</xdr:rowOff>
    </xdr:from>
    <xdr:ext cx="337724" cy="176388"/>
    <xdr:sp macro="" textlink="">
      <xdr:nvSpPr>
        <xdr:cNvPr id="6" name="16 CuadroTexto">
          <a:extLst>
            <a:ext uri="{FF2B5EF4-FFF2-40B4-BE49-F238E27FC236}">
              <a16:creationId xmlns:a16="http://schemas.microsoft.com/office/drawing/2014/main" id="{00000000-0008-0000-3300-000006000000}"/>
            </a:ext>
          </a:extLst>
        </xdr:cNvPr>
        <xdr:cNvSpPr txBox="1"/>
      </xdr:nvSpPr>
      <xdr:spPr>
        <a:xfrm>
          <a:off x="1114425" y="2752725"/>
          <a:ext cx="322029" cy="1763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r"/>
          <a:endParaRPr lang="es-CL" sz="900"/>
        </a:p>
      </xdr:txBody>
    </xdr:sp>
    <xdr:clientData/>
  </xdr:oneCellAnchor>
</xdr:wsDr>
</file>

<file path=xl/drawings/drawing66.xml><?xml version="1.0" encoding="utf-8"?>
<c:userShapes xmlns:c="http://schemas.openxmlformats.org/drawingml/2006/chart">
  <cdr:relSizeAnchor xmlns:cdr="http://schemas.openxmlformats.org/drawingml/2006/chartDrawing">
    <cdr:from>
      <cdr:x>0.01069</cdr:x>
      <cdr:y>0.9255</cdr:y>
    </cdr:from>
    <cdr:to>
      <cdr:x>0.85714</cdr:x>
      <cdr:y>0.97911</cdr:y>
    </cdr:to>
    <cdr:sp macro="" textlink="">
      <cdr:nvSpPr>
        <cdr:cNvPr id="2" name="1 CuadroTexto">
          <a:extLst xmlns:a="http://schemas.openxmlformats.org/drawingml/2006/main">
            <a:ext uri="{FF2B5EF4-FFF2-40B4-BE49-F238E27FC236}">
              <a16:creationId xmlns:a16="http://schemas.microsoft.com/office/drawing/2014/main" id="{39CE88E8-BCA1-4048-ADFC-9DEC5318E04F}"/>
            </a:ext>
          </a:extLst>
        </cdr:cNvPr>
        <cdr:cNvSpPr txBox="1"/>
      </cdr:nvSpPr>
      <cdr:spPr>
        <a:xfrm xmlns:a="http://schemas.openxmlformats.org/drawingml/2006/main">
          <a:off x="57733" y="3376293"/>
          <a:ext cx="4571417" cy="19558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a:r>
            <a:rPr lang="es-CL" sz="900" i="0">
              <a:latin typeface="Arial" pitchFamily="34" charset="0"/>
              <a:cs typeface="Arial" pitchFamily="34" charset="0"/>
            </a:rPr>
            <a:t>Fuente:</a:t>
          </a:r>
          <a:r>
            <a:rPr lang="es-CL" sz="900" i="0">
              <a:solidFill>
                <a:sysClr val="windowText" lastClr="000000"/>
              </a:solidFill>
              <a:latin typeface="Arial" pitchFamily="34" charset="0"/>
              <a:cs typeface="Arial" pitchFamily="34" charset="0"/>
            </a:rPr>
            <a:t> </a:t>
          </a:r>
          <a:r>
            <a:rPr lang="es-CL" sz="900">
              <a:solidFill>
                <a:sysClr val="windowText" lastClr="000000"/>
              </a:solidFill>
              <a:latin typeface="Arial" pitchFamily="34" charset="0"/>
              <a:cs typeface="Arial" pitchFamily="34" charset="0"/>
            </a:rPr>
            <a:t>elaborado</a:t>
          </a:r>
          <a:r>
            <a:rPr lang="es-CL" sz="900" baseline="0">
              <a:solidFill>
                <a:sysClr val="windowText" lastClr="000000"/>
              </a:solidFill>
              <a:latin typeface="Arial" pitchFamily="34" charset="0"/>
              <a:cs typeface="Arial" pitchFamily="34" charset="0"/>
            </a:rPr>
            <a:t> </a:t>
          </a:r>
          <a:r>
            <a:rPr lang="es-CL" sz="900" baseline="0">
              <a:latin typeface="Arial" pitchFamily="34" charset="0"/>
              <a:cs typeface="Arial" pitchFamily="34" charset="0"/>
            </a:rPr>
            <a:t>por Odepa con información de Cotrisa</a:t>
          </a:r>
          <a:r>
            <a:rPr lang="es-CL" sz="900">
              <a:latin typeface="Arial" pitchFamily="34" charset="0"/>
              <a:cs typeface="Arial" pitchFamily="34" charset="0"/>
            </a:rPr>
            <a:t>.</a:t>
          </a:r>
        </a:p>
      </cdr:txBody>
    </cdr:sp>
  </cdr:relSizeAnchor>
</c:userShapes>
</file>

<file path=xl/drawings/drawing67.xml><?xml version="1.0" encoding="utf-8"?>
<xdr:wsDr xmlns:xdr="http://schemas.openxmlformats.org/drawingml/2006/spreadsheetDrawing" xmlns:a="http://schemas.openxmlformats.org/drawingml/2006/main">
  <xdr:twoCellAnchor>
    <xdr:from>
      <xdr:col>1</xdr:col>
      <xdr:colOff>0</xdr:colOff>
      <xdr:row>22</xdr:row>
      <xdr:rowOff>400050</xdr:rowOff>
    </xdr:from>
    <xdr:to>
      <xdr:col>1</xdr:col>
      <xdr:colOff>0</xdr:colOff>
      <xdr:row>43</xdr:row>
      <xdr:rowOff>238125</xdr:rowOff>
    </xdr:to>
    <xdr:graphicFrame macro="">
      <xdr:nvGraphicFramePr>
        <xdr:cNvPr id="21034439" name="Chart 1">
          <a:extLst>
            <a:ext uri="{FF2B5EF4-FFF2-40B4-BE49-F238E27FC236}">
              <a16:creationId xmlns:a16="http://schemas.microsoft.com/office/drawing/2014/main" id="{2B31E8AF-E23F-43BF-829D-A9E4C5335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45</xdr:row>
      <xdr:rowOff>0</xdr:rowOff>
    </xdr:from>
    <xdr:to>
      <xdr:col>1</xdr:col>
      <xdr:colOff>0</xdr:colOff>
      <xdr:row>72</xdr:row>
      <xdr:rowOff>714375</xdr:rowOff>
    </xdr:to>
    <xdr:graphicFrame macro="">
      <xdr:nvGraphicFramePr>
        <xdr:cNvPr id="21034440" name="Chart 2">
          <a:extLst>
            <a:ext uri="{FF2B5EF4-FFF2-40B4-BE49-F238E27FC236}">
              <a16:creationId xmlns:a16="http://schemas.microsoft.com/office/drawing/2014/main" id="{19037D96-F524-4FA9-93D0-8352DE6B0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8.xml><?xml version="1.0" encoding="utf-8"?>
<xdr:wsDr xmlns:xdr="http://schemas.openxmlformats.org/drawingml/2006/spreadsheetDrawing" xmlns:a="http://schemas.openxmlformats.org/drawingml/2006/main">
  <xdr:twoCellAnchor>
    <xdr:from>
      <xdr:col>1</xdr:col>
      <xdr:colOff>28575</xdr:colOff>
      <xdr:row>23</xdr:row>
      <xdr:rowOff>123825</xdr:rowOff>
    </xdr:from>
    <xdr:to>
      <xdr:col>8</xdr:col>
      <xdr:colOff>895350</xdr:colOff>
      <xdr:row>43</xdr:row>
      <xdr:rowOff>123825</xdr:rowOff>
    </xdr:to>
    <xdr:graphicFrame macro="">
      <xdr:nvGraphicFramePr>
        <xdr:cNvPr id="7" name="Chart 4">
          <a:extLst>
            <a:ext uri="{FF2B5EF4-FFF2-40B4-BE49-F238E27FC236}">
              <a16:creationId xmlns:a16="http://schemas.microsoft.com/office/drawing/2014/main" id="{52D9C5A1-EFC3-41E5-81CA-402FE67C6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cdr:x>
      <cdr:y>0.93825</cdr:y>
    </cdr:from>
    <cdr:to>
      <cdr:x>0</cdr:x>
      <cdr:y>0.93922</cdr:y>
    </cdr:to>
    <cdr:sp macro="" textlink="">
      <cdr:nvSpPr>
        <cdr:cNvPr id="2" name="1 CuadroTexto">
          <a:extLst xmlns:a="http://schemas.openxmlformats.org/drawingml/2006/main">
            <a:ext uri="{FF2B5EF4-FFF2-40B4-BE49-F238E27FC236}">
              <a16:creationId xmlns:a16="http://schemas.microsoft.com/office/drawing/2014/main" id="{E2DA991F-7CE1-495C-87D9-3BFE3C6157B6}"/>
            </a:ext>
          </a:extLst>
        </cdr:cNvPr>
        <cdr:cNvSpPr txBox="1"/>
      </cdr:nvSpPr>
      <cdr:spPr>
        <a:xfrm xmlns:a="http://schemas.openxmlformats.org/drawingml/2006/main">
          <a:off x="35780" y="3123681"/>
          <a:ext cx="5526819" cy="248169"/>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s-CL" sz="900" i="0">
              <a:latin typeface="Arial" pitchFamily="34" charset="0"/>
              <a:cs typeface="Arial" pitchFamily="34" charset="0"/>
            </a:rPr>
            <a:t>Fuente: </a:t>
          </a:r>
          <a:r>
            <a:rPr lang="es-CL" sz="900">
              <a:solidFill>
                <a:sysClr val="windowText" lastClr="000000"/>
              </a:solidFill>
              <a:latin typeface="Arial" pitchFamily="34" charset="0"/>
              <a:cs typeface="Arial" pitchFamily="34" charset="0"/>
            </a:rPr>
            <a:t>e</a:t>
          </a:r>
          <a:r>
            <a:rPr lang="es-ES" sz="900">
              <a:solidFill>
                <a:sysClr val="windowText" lastClr="000000"/>
              </a:solidFill>
              <a:latin typeface="Arial" pitchFamily="34" charset="0"/>
              <a:ea typeface="+mn-ea"/>
              <a:cs typeface="Arial" pitchFamily="34" charset="0"/>
            </a:rPr>
            <a:t>laborado </a:t>
          </a:r>
          <a:r>
            <a:rPr lang="es-ES" sz="900">
              <a:latin typeface="Arial" pitchFamily="34" charset="0"/>
              <a:ea typeface="+mn-ea"/>
              <a:cs typeface="Arial" pitchFamily="34" charset="0"/>
            </a:rPr>
            <a:t>por Odepa con información de Cotrisa, bolsas y Reuters.</a:t>
          </a:r>
          <a:endParaRPr lang="es-CL" sz="900">
            <a:latin typeface="Arial" pitchFamily="34" charset="0"/>
            <a:ea typeface="+mn-ea"/>
            <a:cs typeface="Arial"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0.002</cdr:x>
      <cdr:y>0.91252</cdr:y>
    </cdr:from>
    <cdr:to>
      <cdr:x>0.00323</cdr:x>
      <cdr:y>0.91373</cdr:y>
    </cdr:to>
    <cdr:sp macro="" textlink="">
      <cdr:nvSpPr>
        <cdr:cNvPr id="2" name="1 CuadroTexto">
          <a:extLst xmlns:a="http://schemas.openxmlformats.org/drawingml/2006/main">
            <a:ext uri="{FF2B5EF4-FFF2-40B4-BE49-F238E27FC236}">
              <a16:creationId xmlns:a16="http://schemas.microsoft.com/office/drawing/2014/main" id="{FEFE637F-2178-4D96-83E6-9F82E91B3E0B}"/>
            </a:ext>
          </a:extLst>
        </cdr:cNvPr>
        <cdr:cNvSpPr txBox="1"/>
      </cdr:nvSpPr>
      <cdr:spPr>
        <a:xfrm xmlns:a="http://schemas.openxmlformats.org/drawingml/2006/main">
          <a:off x="68342" y="2770374"/>
          <a:ext cx="5988667" cy="296676"/>
        </a:xfrm>
        <a:prstGeom xmlns:a="http://schemas.openxmlformats.org/drawingml/2006/main" prst="rect">
          <a:avLst/>
        </a:prstGeom>
      </cdr:spPr>
      <cdr:txBody>
        <a:bodyPr xmlns:a="http://schemas.openxmlformats.org/drawingml/2006/main" wrap="none" rtlCol="0">
          <a:noAutofit/>
        </a:bodyPr>
        <a:lstStyle xmlns:a="http://schemas.openxmlformats.org/drawingml/2006/main">
          <a:lvl1pPr marL="0" indent="0">
            <a:defRPr sz="1100">
              <a:latin typeface="Arial"/>
            </a:defRPr>
          </a:lvl1pPr>
          <a:lvl2pPr marL="457200" indent="0">
            <a:defRPr sz="1100">
              <a:latin typeface="Arial"/>
            </a:defRPr>
          </a:lvl2pPr>
          <a:lvl3pPr marL="914400" indent="0">
            <a:defRPr sz="1100">
              <a:latin typeface="Arial"/>
            </a:defRPr>
          </a:lvl3pPr>
          <a:lvl4pPr marL="1371600" indent="0">
            <a:defRPr sz="1100">
              <a:latin typeface="Arial"/>
            </a:defRPr>
          </a:lvl4pPr>
          <a:lvl5pPr marL="1828800" indent="0">
            <a:defRPr sz="1100">
              <a:latin typeface="Arial"/>
            </a:defRPr>
          </a:lvl5pPr>
          <a:lvl6pPr marL="2286000" indent="0">
            <a:defRPr sz="1100">
              <a:latin typeface="Arial"/>
            </a:defRPr>
          </a:lvl6pPr>
          <a:lvl7pPr marL="2743200" indent="0">
            <a:defRPr sz="1100">
              <a:latin typeface="Arial"/>
            </a:defRPr>
          </a:lvl7pPr>
          <a:lvl8pPr marL="3200400" indent="0">
            <a:defRPr sz="1100">
              <a:latin typeface="Arial"/>
            </a:defRPr>
          </a:lvl8pPr>
          <a:lvl9pPr marL="3657600" indent="0">
            <a:defRPr sz="1100">
              <a:latin typeface="Arial"/>
            </a:defRPr>
          </a:lvl9pPr>
        </a:lstStyle>
        <a:p xmlns:a="http://schemas.openxmlformats.org/drawingml/2006/main">
          <a:pPr algn="just"/>
          <a:r>
            <a:rPr lang="es-ES" sz="900" b="0" i="0" baseline="0">
              <a:latin typeface="Arial" panose="020B0604020202020204" pitchFamily="34" charset="0"/>
              <a:cs typeface="Arial" panose="020B0604020202020204" pitchFamily="34" charset="0"/>
            </a:rPr>
            <a:t>Fuente: elaborado por Odepa con información de </a:t>
          </a:r>
          <a:r>
            <a:rPr lang="es-ES" sz="900" b="0" i="1" baseline="0">
              <a:latin typeface="Arial" panose="020B0604020202020204" pitchFamily="34" charset="0"/>
              <a:cs typeface="Arial" panose="020B0604020202020204" pitchFamily="34" charset="0"/>
            </a:rPr>
            <a:t>WASDE, USDA</a:t>
          </a:r>
          <a:r>
            <a:rPr lang="es-ES" sz="900" b="0" i="0" baseline="0">
              <a:latin typeface="Arial" panose="020B0604020202020204" pitchFamily="34" charset="0"/>
              <a:cs typeface="Arial" panose="020B0604020202020204" pitchFamily="34" charset="0"/>
            </a:rPr>
            <a:t>.</a:t>
          </a:r>
        </a:p>
      </cdr:txBody>
    </cdr:sp>
  </cdr:relSizeAnchor>
</c:userShapes>
</file>

<file path=xl/drawings/drawing70.xml><?xml version="1.0" encoding="utf-8"?>
<xdr:wsDr xmlns:xdr="http://schemas.openxmlformats.org/drawingml/2006/spreadsheetDrawing" xmlns:a="http://schemas.openxmlformats.org/drawingml/2006/main">
  <xdr:twoCellAnchor>
    <xdr:from>
      <xdr:col>0</xdr:col>
      <xdr:colOff>0</xdr:colOff>
      <xdr:row>0</xdr:row>
      <xdr:rowOff>149225</xdr:rowOff>
    </xdr:from>
    <xdr:to>
      <xdr:col>4</xdr:col>
      <xdr:colOff>2009775</xdr:colOff>
      <xdr:row>21</xdr:row>
      <xdr:rowOff>120650</xdr:rowOff>
    </xdr:to>
    <xdr:graphicFrame macro="">
      <xdr:nvGraphicFramePr>
        <xdr:cNvPr id="18" name="Gráfico 1">
          <a:extLst>
            <a:ext uri="{FF2B5EF4-FFF2-40B4-BE49-F238E27FC236}">
              <a16:creationId xmlns:a16="http://schemas.microsoft.com/office/drawing/2014/main" id="{0C6AFE34-2EAE-4434-A7FE-BC61072A8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22</xdr:row>
      <xdr:rowOff>114299</xdr:rowOff>
    </xdr:from>
    <xdr:to>
      <xdr:col>3</xdr:col>
      <xdr:colOff>209550</xdr:colOff>
      <xdr:row>24</xdr:row>
      <xdr:rowOff>79444</xdr:rowOff>
    </xdr:to>
    <xdr:sp macro="" textlink="">
      <xdr:nvSpPr>
        <xdr:cNvPr id="3" name="CuadroTexto 2">
          <a:extLst>
            <a:ext uri="{FF2B5EF4-FFF2-40B4-BE49-F238E27FC236}">
              <a16:creationId xmlns:a16="http://schemas.microsoft.com/office/drawing/2014/main" id="{E95CDBC0-085A-4F69-A117-A3CB8D3F8A23}"/>
            </a:ext>
          </a:extLst>
        </xdr:cNvPr>
        <xdr:cNvSpPr txBox="1"/>
      </xdr:nvSpPr>
      <xdr:spPr>
        <a:xfrm>
          <a:off x="85725" y="3676649"/>
          <a:ext cx="3248025" cy="2889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900"/>
            <a:t>Fuente: elaborado por Odepa</a:t>
          </a:r>
          <a:r>
            <a:rPr lang="es-CL" sz="900" baseline="0"/>
            <a:t> con información de Reuters.</a:t>
          </a:r>
          <a:endParaRPr lang="es-CL" sz="90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0</xdr:col>
      <xdr:colOff>381000</xdr:colOff>
      <xdr:row>0</xdr:row>
      <xdr:rowOff>114300</xdr:rowOff>
    </xdr:from>
    <xdr:to>
      <xdr:col>5</xdr:col>
      <xdr:colOff>1047750</xdr:colOff>
      <xdr:row>20</xdr:row>
      <xdr:rowOff>133350</xdr:rowOff>
    </xdr:to>
    <xdr:graphicFrame macro="">
      <xdr:nvGraphicFramePr>
        <xdr:cNvPr id="42724" name="Gráfico 2">
          <a:extLst>
            <a:ext uri="{FF2B5EF4-FFF2-40B4-BE49-F238E27FC236}">
              <a16:creationId xmlns:a16="http://schemas.microsoft.com/office/drawing/2014/main" id="{8ED0EAF8-EC64-43E8-85E4-894B6BF87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0.01586</cdr:x>
      <cdr:y>0.94915</cdr:y>
    </cdr:from>
    <cdr:to>
      <cdr:x>0.70672</cdr:x>
      <cdr:y>0.99289</cdr:y>
    </cdr:to>
    <cdr:sp macro="" textlink="">
      <cdr:nvSpPr>
        <cdr:cNvPr id="2" name="1 CuadroTexto">
          <a:extLst xmlns:a="http://schemas.openxmlformats.org/drawingml/2006/main">
            <a:ext uri="{FF2B5EF4-FFF2-40B4-BE49-F238E27FC236}">
              <a16:creationId xmlns:a16="http://schemas.microsoft.com/office/drawing/2014/main" id="{6815CC85-B332-4D38-A71C-EB4AD4E979FC}"/>
            </a:ext>
          </a:extLst>
        </cdr:cNvPr>
        <cdr:cNvSpPr txBox="1"/>
      </cdr:nvSpPr>
      <cdr:spPr>
        <a:xfrm xmlns:a="http://schemas.openxmlformats.org/drawingml/2006/main">
          <a:off x="95331" y="4357581"/>
          <a:ext cx="4152258" cy="2008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900" i="0">
              <a:latin typeface="Arial" pitchFamily="34" charset="0"/>
              <a:cs typeface="Arial" pitchFamily="34" charset="0"/>
            </a:rPr>
            <a:t>Fuente</a:t>
          </a:r>
          <a:r>
            <a:rPr lang="es-CL" sz="900">
              <a:latin typeface="Arial" pitchFamily="34" charset="0"/>
              <a:cs typeface="Arial" pitchFamily="34" charset="0"/>
            </a:rPr>
            <a:t>: </a:t>
          </a:r>
          <a:r>
            <a:rPr lang="es-CL" sz="900">
              <a:solidFill>
                <a:sysClr val="windowText" lastClr="000000"/>
              </a:solidFill>
              <a:latin typeface="Arial" pitchFamily="34" charset="0"/>
              <a:cs typeface="Arial" pitchFamily="34" charset="0"/>
            </a:rPr>
            <a:t>e</a:t>
          </a:r>
          <a:r>
            <a:rPr lang="es-ES" sz="900">
              <a:solidFill>
                <a:sysClr val="windowText" lastClr="000000"/>
              </a:solidFill>
              <a:latin typeface="Arial" pitchFamily="34" charset="0"/>
              <a:ea typeface="+mn-ea"/>
              <a:cs typeface="Arial" pitchFamily="34" charset="0"/>
            </a:rPr>
            <a:t>laborado </a:t>
          </a:r>
          <a:r>
            <a:rPr lang="es-ES" sz="900">
              <a:latin typeface="Arial" pitchFamily="34" charset="0"/>
              <a:ea typeface="+mn-ea"/>
              <a:cs typeface="Arial" pitchFamily="34" charset="0"/>
            </a:rPr>
            <a:t>por Odepa.</a:t>
          </a:r>
          <a:endParaRPr lang="es-CL" sz="900">
            <a:latin typeface="Arial" pitchFamily="34" charset="0"/>
            <a:ea typeface="+mn-ea"/>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1</xdr:col>
      <xdr:colOff>28575</xdr:colOff>
      <xdr:row>20</xdr:row>
      <xdr:rowOff>47625</xdr:rowOff>
    </xdr:from>
    <xdr:to>
      <xdr:col>8</xdr:col>
      <xdr:colOff>0</xdr:colOff>
      <xdr:row>37</xdr:row>
      <xdr:rowOff>381000</xdr:rowOff>
    </xdr:to>
    <xdr:graphicFrame macro="">
      <xdr:nvGraphicFramePr>
        <xdr:cNvPr id="6884" name="5 Gráfico">
          <a:extLst>
            <a:ext uri="{FF2B5EF4-FFF2-40B4-BE49-F238E27FC236}">
              <a16:creationId xmlns:a16="http://schemas.microsoft.com/office/drawing/2014/main" id="{04017974-3573-4351-BA0A-AB0D48E41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4.16667E-6</cdr:x>
      <cdr:y>0.91939</cdr:y>
    </cdr:from>
    <cdr:to>
      <cdr:x>0.99975</cdr:x>
      <cdr:y>0.98302</cdr:y>
    </cdr:to>
    <cdr:sp macro="" textlink="">
      <cdr:nvSpPr>
        <cdr:cNvPr id="2" name="1 CuadroTexto">
          <a:extLst xmlns:a="http://schemas.openxmlformats.org/drawingml/2006/main">
            <a:ext uri="{FF2B5EF4-FFF2-40B4-BE49-F238E27FC236}">
              <a16:creationId xmlns:a16="http://schemas.microsoft.com/office/drawing/2014/main" id="{73268085-D902-4184-B9D4-94127010AB9D}"/>
            </a:ext>
          </a:extLst>
        </cdr:cNvPr>
        <cdr:cNvSpPr txBox="1"/>
      </cdr:nvSpPr>
      <cdr:spPr>
        <a:xfrm xmlns:a="http://schemas.openxmlformats.org/drawingml/2006/main">
          <a:off x="0" y="2316982"/>
          <a:ext cx="4740275" cy="148689"/>
        </a:xfrm>
        <a:prstGeom xmlns:a="http://schemas.openxmlformats.org/drawingml/2006/main" prst="rect">
          <a:avLst/>
        </a:prstGeom>
      </cdr:spPr>
      <cdr:txBody>
        <a:bodyPr xmlns:a="http://schemas.openxmlformats.org/drawingml/2006/main" wrap="none" rtlCol="0">
          <a:noAutofit/>
        </a:bodyPr>
        <a:lstStyle xmlns:a="http://schemas.openxmlformats.org/drawingml/2006/main">
          <a:lvl1pPr marL="0" indent="0">
            <a:defRPr sz="1100">
              <a:latin typeface="Arial"/>
            </a:defRPr>
          </a:lvl1pPr>
          <a:lvl2pPr marL="457200" indent="0">
            <a:defRPr sz="1100">
              <a:latin typeface="Arial"/>
            </a:defRPr>
          </a:lvl2pPr>
          <a:lvl3pPr marL="914400" indent="0">
            <a:defRPr sz="1100">
              <a:latin typeface="Arial"/>
            </a:defRPr>
          </a:lvl3pPr>
          <a:lvl4pPr marL="1371600" indent="0">
            <a:defRPr sz="1100">
              <a:latin typeface="Arial"/>
            </a:defRPr>
          </a:lvl4pPr>
          <a:lvl5pPr marL="1828800" indent="0">
            <a:defRPr sz="1100">
              <a:latin typeface="Arial"/>
            </a:defRPr>
          </a:lvl5pPr>
          <a:lvl6pPr marL="2286000" indent="0">
            <a:defRPr sz="1100">
              <a:latin typeface="Arial"/>
            </a:defRPr>
          </a:lvl6pPr>
          <a:lvl7pPr marL="2743200" indent="0">
            <a:defRPr sz="1100">
              <a:latin typeface="Arial"/>
            </a:defRPr>
          </a:lvl7pPr>
          <a:lvl8pPr marL="3200400" indent="0">
            <a:defRPr sz="1100">
              <a:latin typeface="Arial"/>
            </a:defRPr>
          </a:lvl8pPr>
          <a:lvl9pPr marL="3657600" indent="0">
            <a:defRPr sz="1100">
              <a:latin typeface="Arial"/>
            </a:defRPr>
          </a:lvl9pPr>
        </a:lstStyle>
        <a:p xmlns:a="http://schemas.openxmlformats.org/drawingml/2006/main">
          <a:r>
            <a:rPr lang="es-ES" sz="900" i="0">
              <a:latin typeface="Arial"/>
            </a:rPr>
            <a:t>Fuente: </a:t>
          </a:r>
          <a:r>
            <a:rPr lang="es-ES" sz="900">
              <a:latin typeface="Arial"/>
            </a:rPr>
            <a:t>elaborado por Odepa con antecedentes</a:t>
          </a:r>
          <a:r>
            <a:rPr lang="es-ES" sz="900" baseline="0">
              <a:latin typeface="Arial"/>
            </a:rPr>
            <a:t> </a:t>
          </a:r>
          <a:r>
            <a:rPr lang="es-ES" sz="900">
              <a:latin typeface="Arial"/>
            </a:rPr>
            <a:t>del INE.</a:t>
          </a:r>
        </a:p>
      </cdr:txBody>
    </cdr:sp>
  </cdr:relSizeAnchor>
</c:userShape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lásico de Office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odepa.gob.cl/publicaciones/boletines/boletin-de-cereales-noviembre-202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1.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www.magyp.gob.ar/sitio/areas/ss_mercados_agropecuarios/logistica/_archivos/000022_Posici&#243;n%20de%20Buques%20en%20Puertos%20y%20Anunciados%20(Line%20up)/000008_Movimientos%20Portuarios%20Internos%20-%20Actual.pdf"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8.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4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4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4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4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48.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4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5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5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5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5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5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5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8.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6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6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8.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70.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7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77A6A-DA19-4077-9174-52B3F4FDFE37}">
  <sheetPr>
    <tabColor theme="5" tint="0.79998168889431442"/>
  </sheetPr>
  <dimension ref="B2"/>
  <sheetViews>
    <sheetView tabSelected="1" workbookViewId="0">
      <selection activeCell="D7" sqref="D7"/>
    </sheetView>
  </sheetViews>
  <sheetFormatPr baseColWidth="10" defaultRowHeight="17.5"/>
  <sheetData>
    <row r="2" spans="2:2">
      <c r="B2" s="1307" t="s">
        <v>695</v>
      </c>
    </row>
  </sheetData>
  <hyperlinks>
    <hyperlink ref="B2" r:id="rId1" display="https://www.odepa.gob.cl/publicaciones/boletines/boletin-de-cereales-noviembre-2020" xr:uid="{222665F3-D89E-4381-A00F-0A3B009C0FF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79998168889431442"/>
    <pageSetUpPr fitToPage="1"/>
  </sheetPr>
  <dimension ref="A1:V46"/>
  <sheetViews>
    <sheetView topLeftCell="A4" zoomScaleNormal="100" zoomScaleSheetLayoutView="50" workbookViewId="0">
      <selection activeCell="J14" sqref="J14"/>
    </sheetView>
  </sheetViews>
  <sheetFormatPr baseColWidth="10" defaultColWidth="10.9375" defaultRowHeight="12.5"/>
  <cols>
    <col min="1" max="1" width="1.9375" style="13" customWidth="1"/>
    <col min="2" max="2" width="8.625" style="13" customWidth="1"/>
    <col min="3" max="6" width="11.8125" style="13" customWidth="1"/>
    <col min="7" max="7" width="2.5625" style="13" customWidth="1"/>
    <col min="8" max="10" width="4.0625" style="155" customWidth="1"/>
    <col min="11" max="16384" width="10.9375" style="155"/>
  </cols>
  <sheetData>
    <row r="1" spans="2:22" s="29" customFormat="1" ht="15" customHeight="1">
      <c r="B1" s="1061" t="s">
        <v>37</v>
      </c>
      <c r="C1" s="1061"/>
      <c r="D1" s="1061"/>
      <c r="E1" s="1061"/>
      <c r="F1" s="1061"/>
    </row>
    <row r="2" spans="2:22" s="29" customFormat="1" ht="15" customHeight="1">
      <c r="B2" s="30"/>
      <c r="C2" s="30"/>
      <c r="D2" s="30"/>
      <c r="E2" s="30"/>
      <c r="F2" s="30"/>
    </row>
    <row r="3" spans="2:22" s="29" customFormat="1" ht="31.5" customHeight="1">
      <c r="B3" s="1069" t="s">
        <v>651</v>
      </c>
      <c r="C3" s="1070"/>
      <c r="D3" s="1070"/>
      <c r="E3" s="1070"/>
      <c r="F3" s="1070"/>
    </row>
    <row r="4" spans="2:22" s="29" customFormat="1" ht="15.75" customHeight="1">
      <c r="B4" s="1070" t="s">
        <v>571</v>
      </c>
      <c r="C4" s="1070"/>
      <c r="D4" s="1070"/>
      <c r="E4" s="1070"/>
      <c r="F4" s="1070"/>
    </row>
    <row r="5" spans="2:22" s="29" customFormat="1" ht="43.5" customHeight="1">
      <c r="B5" s="566" t="s">
        <v>11</v>
      </c>
      <c r="C5" s="566" t="s">
        <v>12</v>
      </c>
      <c r="D5" s="567" t="s">
        <v>32</v>
      </c>
      <c r="E5" s="567" t="s">
        <v>30</v>
      </c>
      <c r="F5" s="567" t="s">
        <v>642</v>
      </c>
    </row>
    <row r="6" spans="2:22" s="13" customFormat="1" ht="15.75" customHeight="1">
      <c r="B6" s="1074" t="s">
        <v>484</v>
      </c>
      <c r="C6" s="13" t="s">
        <v>173</v>
      </c>
      <c r="D6" s="668">
        <v>163</v>
      </c>
      <c r="E6" s="668">
        <v>290.89999999999998</v>
      </c>
      <c r="F6" s="669">
        <v>17.846625766871163</v>
      </c>
      <c r="H6" s="170"/>
      <c r="I6" s="171"/>
      <c r="J6" s="166"/>
      <c r="K6" s="166"/>
      <c r="L6" s="166"/>
      <c r="M6" s="166"/>
      <c r="N6" s="166"/>
      <c r="O6" s="166"/>
      <c r="P6" s="166"/>
      <c r="Q6" s="166"/>
      <c r="R6" s="166"/>
    </row>
    <row r="7" spans="2:22" s="13" customFormat="1" ht="15.75" customHeight="1">
      <c r="B7" s="1074"/>
      <c r="C7" s="63" t="s">
        <v>205</v>
      </c>
      <c r="D7" s="668">
        <v>2861</v>
      </c>
      <c r="E7" s="668">
        <v>17902.5</v>
      </c>
      <c r="F7" s="669">
        <v>62.574274729115693</v>
      </c>
      <c r="H7" s="170"/>
      <c r="I7" s="171"/>
      <c r="J7" s="166"/>
      <c r="K7" s="166"/>
      <c r="L7" s="166"/>
      <c r="M7" s="166"/>
      <c r="N7" s="166"/>
      <c r="O7" s="166"/>
      <c r="P7" s="166"/>
      <c r="Q7" s="166"/>
      <c r="R7" s="166"/>
    </row>
    <row r="8" spans="2:22" s="13" customFormat="1" ht="15.75" customHeight="1">
      <c r="B8" s="1074"/>
      <c r="C8" s="63" t="s">
        <v>206</v>
      </c>
      <c r="D8" s="668">
        <v>3640</v>
      </c>
      <c r="E8" s="668">
        <v>22339</v>
      </c>
      <c r="F8" s="669">
        <v>61.370879120879124</v>
      </c>
      <c r="H8" s="170"/>
      <c r="I8" s="171"/>
      <c r="J8" s="166"/>
      <c r="K8" s="166"/>
      <c r="L8" s="166"/>
      <c r="M8" s="166"/>
      <c r="N8" s="166"/>
      <c r="O8" s="166"/>
      <c r="P8" s="166"/>
      <c r="Q8" s="166"/>
      <c r="R8" s="166"/>
    </row>
    <row r="9" spans="2:22" ht="15.75" customHeight="1">
      <c r="B9" s="1074"/>
      <c r="C9" s="63" t="s">
        <v>176</v>
      </c>
      <c r="D9" s="668">
        <v>7133</v>
      </c>
      <c r="E9" s="668">
        <v>51349.3</v>
      </c>
      <c r="F9" s="669">
        <v>71.988363942240298</v>
      </c>
      <c r="H9" s="165"/>
      <c r="I9" s="161"/>
      <c r="J9" s="167"/>
      <c r="K9" s="167"/>
      <c r="L9" s="167"/>
      <c r="M9" s="167"/>
      <c r="N9" s="167"/>
      <c r="O9" s="167"/>
      <c r="P9" s="167"/>
      <c r="Q9" s="167"/>
      <c r="R9" s="167"/>
    </row>
    <row r="10" spans="2:22" ht="15.75" customHeight="1">
      <c r="B10" s="1074"/>
      <c r="C10" s="63" t="s">
        <v>467</v>
      </c>
      <c r="D10" s="668">
        <v>5613</v>
      </c>
      <c r="E10" s="668">
        <v>41549.1</v>
      </c>
      <c r="F10" s="669">
        <v>74.022982362373057</v>
      </c>
      <c r="H10" s="165"/>
      <c r="I10" s="161"/>
      <c r="J10" s="167"/>
      <c r="K10" s="167"/>
      <c r="L10" s="168"/>
      <c r="M10" s="168"/>
      <c r="N10" s="168"/>
      <c r="O10" s="168"/>
      <c r="P10" s="168"/>
      <c r="Q10" s="168"/>
      <c r="R10" s="168"/>
      <c r="S10" s="158"/>
      <c r="T10" s="158"/>
      <c r="U10" s="158"/>
      <c r="V10" s="158"/>
    </row>
    <row r="11" spans="2:22" ht="15.75" customHeight="1">
      <c r="B11" s="1074"/>
      <c r="C11" s="63" t="s">
        <v>177</v>
      </c>
      <c r="D11" s="668">
        <v>6321</v>
      </c>
      <c r="E11" s="668">
        <v>49167.1</v>
      </c>
      <c r="F11" s="669">
        <v>77.783736750514151</v>
      </c>
      <c r="H11" s="165"/>
      <c r="I11" s="161"/>
      <c r="J11" s="167"/>
      <c r="K11" s="172"/>
      <c r="L11" s="164"/>
      <c r="M11" s="163"/>
      <c r="N11" s="163"/>
      <c r="O11" s="163"/>
      <c r="P11" s="163"/>
      <c r="Q11" s="163"/>
      <c r="R11" s="163"/>
      <c r="S11" s="159"/>
      <c r="T11" s="159"/>
      <c r="U11" s="159"/>
      <c r="V11" s="159"/>
    </row>
    <row r="12" spans="2:22" ht="15.75" customHeight="1">
      <c r="B12" s="1074"/>
      <c r="C12" s="63" t="s">
        <v>178</v>
      </c>
      <c r="D12" s="668">
        <v>1571</v>
      </c>
      <c r="E12" s="668">
        <v>12464.9</v>
      </c>
      <c r="F12" s="669">
        <v>79.343730108211332</v>
      </c>
      <c r="H12" s="165"/>
      <c r="I12" s="161"/>
      <c r="J12" s="167"/>
      <c r="K12" s="172"/>
      <c r="L12" s="164"/>
      <c r="M12" s="163"/>
      <c r="N12" s="163"/>
      <c r="O12" s="163"/>
      <c r="P12" s="163"/>
      <c r="Q12" s="163"/>
      <c r="R12" s="163"/>
      <c r="S12" s="159"/>
      <c r="T12" s="159"/>
      <c r="U12" s="159"/>
      <c r="V12" s="159"/>
    </row>
    <row r="13" spans="2:22" ht="15.75" customHeight="1">
      <c r="B13" s="1075"/>
      <c r="C13" s="63" t="s">
        <v>7</v>
      </c>
      <c r="D13" s="668">
        <v>27302</v>
      </c>
      <c r="E13" s="668">
        <v>195062.8</v>
      </c>
      <c r="F13" s="669">
        <v>71.446340927404577</v>
      </c>
      <c r="G13" s="48"/>
      <c r="H13" s="165"/>
      <c r="I13" s="161"/>
      <c r="J13" s="167"/>
      <c r="K13" s="167"/>
      <c r="L13" s="167"/>
      <c r="M13" s="167"/>
      <c r="N13" s="167"/>
      <c r="O13" s="167"/>
      <c r="P13" s="167"/>
      <c r="Q13" s="167"/>
      <c r="R13" s="167"/>
    </row>
    <row r="14" spans="2:22" ht="15.75" customHeight="1">
      <c r="B14" s="1074" t="s">
        <v>646</v>
      </c>
      <c r="C14" s="63" t="s">
        <v>173</v>
      </c>
      <c r="D14" s="668">
        <v>93</v>
      </c>
      <c r="E14" s="668">
        <f>1897/10</f>
        <v>189.7</v>
      </c>
      <c r="F14" s="669">
        <f t="shared" ref="F14:F21" si="0">E14*10/D14</f>
        <v>20.397849462365592</v>
      </c>
      <c r="G14" s="99"/>
      <c r="H14" s="178"/>
      <c r="I14" s="163"/>
      <c r="J14" s="163"/>
      <c r="K14" s="167"/>
      <c r="L14" s="167"/>
      <c r="M14" s="167"/>
      <c r="N14" s="167"/>
      <c r="O14" s="167"/>
      <c r="P14" s="167"/>
      <c r="Q14" s="167"/>
      <c r="R14" s="167"/>
    </row>
    <row r="15" spans="2:22" ht="15.75" customHeight="1">
      <c r="B15" s="1074"/>
      <c r="C15" s="63" t="s">
        <v>205</v>
      </c>
      <c r="D15" s="668">
        <v>2486</v>
      </c>
      <c r="E15" s="668">
        <f>106808/10</f>
        <v>10680.8</v>
      </c>
      <c r="F15" s="669">
        <f t="shared" si="0"/>
        <v>42.963797264682221</v>
      </c>
      <c r="G15" s="99"/>
      <c r="H15" s="178"/>
      <c r="I15" s="163"/>
      <c r="J15" s="163"/>
      <c r="K15" s="167"/>
      <c r="L15" s="167"/>
      <c r="M15" s="167"/>
      <c r="N15" s="167"/>
      <c r="O15" s="167"/>
      <c r="P15" s="167"/>
      <c r="Q15" s="167"/>
      <c r="R15" s="167"/>
    </row>
    <row r="16" spans="2:22" ht="15.75" customHeight="1">
      <c r="B16" s="1074"/>
      <c r="C16" s="63" t="s">
        <v>206</v>
      </c>
      <c r="D16" s="668">
        <v>3992</v>
      </c>
      <c r="E16" s="668">
        <f>226347/10</f>
        <v>22634.7</v>
      </c>
      <c r="F16" s="669">
        <f t="shared" si="0"/>
        <v>56.700150300601202</v>
      </c>
      <c r="G16" s="99"/>
      <c r="H16" s="178"/>
      <c r="I16" s="163"/>
      <c r="J16" s="163"/>
      <c r="K16" s="167"/>
      <c r="L16" s="167"/>
      <c r="M16" s="167"/>
      <c r="N16" s="167"/>
      <c r="O16" s="167"/>
      <c r="P16" s="167"/>
      <c r="Q16" s="167"/>
      <c r="R16" s="167"/>
    </row>
    <row r="17" spans="2:18" ht="15.75" customHeight="1">
      <c r="B17" s="1074"/>
      <c r="C17" s="63" t="s">
        <v>176</v>
      </c>
      <c r="D17" s="668">
        <v>4500</v>
      </c>
      <c r="E17" s="668">
        <f>31050.2</f>
        <v>31050.2</v>
      </c>
      <c r="F17" s="669">
        <f t="shared" si="0"/>
        <v>69.00044444444444</v>
      </c>
      <c r="G17" s="99"/>
      <c r="H17" s="178"/>
      <c r="I17" s="163"/>
      <c r="J17" s="163"/>
      <c r="K17" s="167"/>
      <c r="L17" s="167"/>
      <c r="M17" s="167"/>
      <c r="N17" s="167"/>
      <c r="O17" s="167"/>
      <c r="P17" s="167"/>
      <c r="Q17" s="167"/>
      <c r="R17" s="167"/>
    </row>
    <row r="18" spans="2:18" ht="15.75" customHeight="1">
      <c r="B18" s="1074"/>
      <c r="C18" s="63" t="s">
        <v>467</v>
      </c>
      <c r="D18" s="668">
        <v>4803</v>
      </c>
      <c r="E18" s="668">
        <f>329202/10</f>
        <v>32920.199999999997</v>
      </c>
      <c r="F18" s="669">
        <f t="shared" si="0"/>
        <v>68.54091193004372</v>
      </c>
      <c r="G18" s="99"/>
      <c r="H18" s="178"/>
      <c r="I18" s="163"/>
      <c r="J18" s="163"/>
      <c r="K18" s="167"/>
      <c r="L18" s="167"/>
      <c r="M18" s="167"/>
      <c r="N18" s="167"/>
      <c r="O18" s="167"/>
      <c r="P18" s="167"/>
      <c r="Q18" s="167"/>
      <c r="R18" s="167"/>
    </row>
    <row r="19" spans="2:18" ht="15.75" customHeight="1">
      <c r="B19" s="1074"/>
      <c r="C19" s="63" t="s">
        <v>177</v>
      </c>
      <c r="D19" s="668">
        <v>5527</v>
      </c>
      <c r="E19" s="668">
        <f>430914/10</f>
        <v>43091.4</v>
      </c>
      <c r="F19" s="669">
        <f t="shared" si="0"/>
        <v>77.965261443821248</v>
      </c>
      <c r="G19" s="99"/>
      <c r="H19" s="178"/>
      <c r="I19" s="163"/>
      <c r="J19" s="163"/>
      <c r="K19" s="167"/>
      <c r="L19" s="167"/>
      <c r="M19" s="167"/>
      <c r="N19" s="167"/>
      <c r="O19" s="167"/>
      <c r="P19" s="167"/>
      <c r="Q19" s="167"/>
      <c r="R19" s="167"/>
    </row>
    <row r="20" spans="2:18" ht="15.75" customHeight="1">
      <c r="B20" s="1074"/>
      <c r="C20" s="63" t="s">
        <v>178</v>
      </c>
      <c r="D20" s="668">
        <v>562</v>
      </c>
      <c r="E20" s="668">
        <f>42813/10</f>
        <v>4281.3</v>
      </c>
      <c r="F20" s="669">
        <f t="shared" si="0"/>
        <v>76.179715302491104</v>
      </c>
      <c r="G20" s="99"/>
      <c r="H20" s="178"/>
      <c r="I20" s="163"/>
      <c r="J20" s="163"/>
      <c r="K20" s="167"/>
      <c r="L20" s="167"/>
      <c r="M20" s="167"/>
      <c r="N20" s="167"/>
      <c r="O20" s="167"/>
      <c r="P20" s="167"/>
      <c r="Q20" s="167"/>
      <c r="R20" s="167"/>
    </row>
    <row r="21" spans="2:18" ht="15.75" customHeight="1">
      <c r="B21" s="1075"/>
      <c r="C21" s="63" t="s">
        <v>7</v>
      </c>
      <c r="D21" s="668">
        <v>21963</v>
      </c>
      <c r="E21" s="668">
        <f>SUM(E14:E20)</f>
        <v>144848.29999999999</v>
      </c>
      <c r="F21" s="669">
        <f t="shared" si="0"/>
        <v>65.95105404544006</v>
      </c>
      <c r="G21" s="99"/>
      <c r="H21" s="178"/>
      <c r="I21" s="178"/>
      <c r="J21" s="178"/>
      <c r="K21" s="76"/>
      <c r="L21" s="51"/>
      <c r="M21" s="165"/>
      <c r="N21" s="57"/>
      <c r="O21" s="167"/>
      <c r="P21" s="167"/>
      <c r="Q21" s="167"/>
      <c r="R21" s="167"/>
    </row>
    <row r="22" spans="2:18" ht="36.75" customHeight="1">
      <c r="B22" s="1066" t="s">
        <v>654</v>
      </c>
      <c r="C22" s="1076"/>
      <c r="D22" s="1076"/>
      <c r="E22" s="1076"/>
      <c r="F22" s="1077"/>
      <c r="G22" s="99"/>
      <c r="H22" s="160"/>
      <c r="I22" s="161"/>
      <c r="J22" s="102"/>
      <c r="K22" s="51"/>
      <c r="L22" s="51"/>
      <c r="M22" s="165"/>
      <c r="N22" s="57"/>
      <c r="O22" s="167"/>
      <c r="P22" s="167"/>
      <c r="Q22" s="167"/>
      <c r="R22" s="167"/>
    </row>
    <row r="23" spans="2:18" ht="24" customHeight="1"/>
    <row r="45" spans="1:13">
      <c r="H45" s="13"/>
      <c r="I45" s="13"/>
      <c r="J45" s="13"/>
      <c r="K45" s="13"/>
      <c r="L45" s="13"/>
      <c r="M45" s="13"/>
    </row>
    <row r="46" spans="1:13" ht="30" customHeight="1">
      <c r="A46" s="224"/>
      <c r="H46" s="224"/>
      <c r="I46" s="13"/>
      <c r="J46" s="13"/>
      <c r="K46" s="13"/>
      <c r="L46" s="13"/>
      <c r="M46" s="13"/>
    </row>
  </sheetData>
  <mergeCells count="6">
    <mergeCell ref="B1:F1"/>
    <mergeCell ref="B3:F3"/>
    <mergeCell ref="B4:F4"/>
    <mergeCell ref="B6:B13"/>
    <mergeCell ref="B22:F22"/>
    <mergeCell ref="B14:B21"/>
  </mergeCells>
  <printOptions horizontalCentered="1"/>
  <pageMargins left="0.6692913385826772" right="0.35433070866141736" top="0.78740157480314965" bottom="0.78740157480314965" header="0.51181102362204722" footer="0.59055118110236227"/>
  <pageSetup paperSize="126" firstPageNumber="0" orientation="portrait" r:id="rId1"/>
  <headerFooter alignWithMargins="0">
    <oddFooter>&amp;C&amp;10&amp;A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79998168889431442"/>
    <pageSetUpPr fitToPage="1"/>
  </sheetPr>
  <dimension ref="B1:W54"/>
  <sheetViews>
    <sheetView topLeftCell="A13" zoomScaleNormal="100" zoomScaleSheetLayoutView="50" workbookViewId="0">
      <selection activeCell="C18" sqref="C18"/>
    </sheetView>
  </sheetViews>
  <sheetFormatPr baseColWidth="10" defaultColWidth="10.9375" defaultRowHeight="12.5"/>
  <cols>
    <col min="1" max="1" width="2.1875" style="155" customWidth="1"/>
    <col min="2" max="2" width="13.9375" style="13" customWidth="1"/>
    <col min="3" max="3" width="15.375" style="13" customWidth="1"/>
    <col min="4" max="7" width="8.375" style="13" customWidth="1"/>
    <col min="8" max="8" width="3.5625" style="13" customWidth="1"/>
    <col min="9" max="9" width="4.0625" style="155" customWidth="1"/>
    <col min="10" max="10" width="14.1875" style="155" customWidth="1"/>
    <col min="11" max="11" width="4.0625" style="155" customWidth="1"/>
    <col min="12" max="16384" width="10.9375" style="155"/>
  </cols>
  <sheetData>
    <row r="1" spans="2:23" ht="13">
      <c r="B1" s="1061" t="s">
        <v>74</v>
      </c>
      <c r="C1" s="1061"/>
      <c r="D1" s="1061"/>
      <c r="E1" s="1061"/>
      <c r="F1" s="1061"/>
      <c r="G1" s="1061"/>
      <c r="H1" s="1061"/>
    </row>
    <row r="2" spans="2:23" ht="13">
      <c r="B2" s="61"/>
      <c r="C2" s="61"/>
      <c r="D2" s="61"/>
      <c r="E2" s="61"/>
      <c r="F2" s="61"/>
      <c r="G2" s="61"/>
      <c r="H2" s="61"/>
    </row>
    <row r="3" spans="2:23" ht="18" customHeight="1">
      <c r="B3" s="1096" t="s">
        <v>428</v>
      </c>
      <c r="C3" s="1096"/>
      <c r="D3" s="1097"/>
      <c r="E3" s="1097"/>
      <c r="F3" s="1097"/>
      <c r="G3" s="1097"/>
      <c r="H3" s="65"/>
    </row>
    <row r="4" spans="2:23" s="29" customFormat="1" ht="45" customHeight="1">
      <c r="B4" s="1063" t="s">
        <v>494</v>
      </c>
      <c r="C4" s="1098"/>
      <c r="D4" s="1098"/>
      <c r="E4" s="1098"/>
      <c r="F4" s="1098"/>
      <c r="G4" s="1098"/>
    </row>
    <row r="5" spans="2:23" s="29" customFormat="1" ht="15" customHeight="1">
      <c r="B5" s="1099" t="s">
        <v>165</v>
      </c>
      <c r="C5" s="1099"/>
      <c r="D5" s="1100" t="s">
        <v>495</v>
      </c>
      <c r="E5" s="1099"/>
      <c r="F5" s="1099"/>
      <c r="G5" s="1099"/>
    </row>
    <row r="6" spans="2:23" s="29" customFormat="1" ht="31" customHeight="1">
      <c r="B6" s="1099"/>
      <c r="C6" s="1099"/>
      <c r="D6" s="826" t="s">
        <v>496</v>
      </c>
      <c r="E6" s="826" t="s">
        <v>496</v>
      </c>
      <c r="F6" s="826" t="s">
        <v>497</v>
      </c>
      <c r="G6" s="826" t="s">
        <v>497</v>
      </c>
    </row>
    <row r="7" spans="2:23" s="29" customFormat="1" ht="15.75" customHeight="1">
      <c r="B7" s="1079" t="s">
        <v>166</v>
      </c>
      <c r="C7" s="1079"/>
      <c r="D7" s="699">
        <v>85</v>
      </c>
      <c r="E7" s="702">
        <v>60</v>
      </c>
      <c r="F7" s="702">
        <v>70</v>
      </c>
      <c r="G7" s="704">
        <v>50</v>
      </c>
    </row>
    <row r="8" spans="2:23" s="29" customFormat="1" ht="15.75" customHeight="1">
      <c r="B8" s="1078" t="s">
        <v>97</v>
      </c>
      <c r="C8" s="1079"/>
      <c r="D8" s="700">
        <v>60200</v>
      </c>
      <c r="E8" s="703">
        <v>53200</v>
      </c>
      <c r="F8" s="703">
        <v>47600</v>
      </c>
      <c r="G8" s="698">
        <v>33600</v>
      </c>
    </row>
    <row r="9" spans="2:23" s="13" customFormat="1" ht="15.75" customHeight="1">
      <c r="B9" s="1078" t="s">
        <v>98</v>
      </c>
      <c r="C9" s="1079"/>
      <c r="D9" s="700">
        <v>309100</v>
      </c>
      <c r="E9" s="703">
        <v>281600</v>
      </c>
      <c r="F9" s="703">
        <v>263800</v>
      </c>
      <c r="G9" s="698">
        <v>249800</v>
      </c>
      <c r="I9" s="170"/>
      <c r="J9" s="171"/>
      <c r="K9" s="166"/>
      <c r="L9" s="166"/>
      <c r="M9" s="166"/>
      <c r="N9" s="166"/>
      <c r="O9" s="166"/>
      <c r="P9" s="166"/>
      <c r="Q9" s="166"/>
      <c r="R9" s="166"/>
      <c r="S9" s="166"/>
    </row>
    <row r="10" spans="2:23" s="13" customFormat="1" ht="15.75" customHeight="1">
      <c r="B10" s="1078" t="s">
        <v>72</v>
      </c>
      <c r="C10" s="1079"/>
      <c r="D10" s="700">
        <v>641480</v>
      </c>
      <c r="E10" s="703">
        <v>422600</v>
      </c>
      <c r="F10" s="703">
        <v>565470</v>
      </c>
      <c r="G10" s="698">
        <v>419970</v>
      </c>
      <c r="I10" s="170"/>
      <c r="J10" s="171"/>
      <c r="K10" s="166"/>
      <c r="L10" s="166"/>
      <c r="M10" s="166"/>
      <c r="N10" s="166"/>
      <c r="O10" s="166"/>
      <c r="P10" s="166"/>
      <c r="Q10" s="166"/>
      <c r="R10" s="166"/>
      <c r="S10" s="166"/>
    </row>
    <row r="11" spans="2:23" s="13" customFormat="1" ht="15.75" customHeight="1">
      <c r="B11" s="1080" t="s">
        <v>163</v>
      </c>
      <c r="C11" s="1081"/>
      <c r="D11" s="700">
        <f>50539+71639+180000</f>
        <v>302178</v>
      </c>
      <c r="E11" s="703">
        <f>37870+53681</f>
        <v>91551</v>
      </c>
      <c r="F11" s="703">
        <f>43844+62148</f>
        <v>105992</v>
      </c>
      <c r="G11" s="698">
        <f>35169+49851</f>
        <v>85020</v>
      </c>
      <c r="I11" s="170"/>
      <c r="J11" s="171"/>
      <c r="K11" s="166"/>
      <c r="L11" s="166"/>
      <c r="M11" s="166"/>
      <c r="N11" s="166"/>
      <c r="O11" s="166"/>
      <c r="P11" s="166"/>
      <c r="Q11" s="166"/>
      <c r="R11" s="166"/>
      <c r="S11" s="166"/>
    </row>
    <row r="12" spans="2:23" ht="15.75" customHeight="1">
      <c r="B12" s="1078" t="s">
        <v>99</v>
      </c>
      <c r="C12" s="1079"/>
      <c r="D12" s="700">
        <f>SUM(D8:D11)</f>
        <v>1312958</v>
      </c>
      <c r="E12" s="703">
        <f>SUM(E8:E11)</f>
        <v>848951</v>
      </c>
      <c r="F12" s="703">
        <f>SUM(F8:F11)</f>
        <v>982862</v>
      </c>
      <c r="G12" s="703">
        <f>SUM(G8:G11)</f>
        <v>788390</v>
      </c>
      <c r="I12" s="165"/>
      <c r="J12" s="161"/>
      <c r="K12" s="167"/>
      <c r="L12" s="167"/>
      <c r="M12" s="167"/>
      <c r="N12" s="167"/>
      <c r="O12" s="167"/>
      <c r="P12" s="167"/>
      <c r="Q12" s="167"/>
      <c r="R12" s="167"/>
      <c r="S12" s="167"/>
    </row>
    <row r="13" spans="2:23" ht="19.5" customHeight="1">
      <c r="B13" s="1078" t="s">
        <v>643</v>
      </c>
      <c r="C13" s="1083"/>
      <c r="D13" s="701">
        <v>16800</v>
      </c>
      <c r="E13" s="701">
        <v>16800</v>
      </c>
      <c r="F13" s="701">
        <v>16800</v>
      </c>
      <c r="G13" s="701">
        <v>16800</v>
      </c>
      <c r="I13" s="165"/>
      <c r="J13" s="161"/>
      <c r="K13" s="167"/>
      <c r="L13" s="167"/>
      <c r="M13" s="168"/>
      <c r="N13" s="168"/>
      <c r="O13" s="168"/>
      <c r="P13" s="168"/>
      <c r="Q13" s="168"/>
      <c r="R13" s="168"/>
      <c r="S13" s="168"/>
      <c r="T13" s="158"/>
      <c r="U13" s="158"/>
      <c r="V13" s="158"/>
      <c r="W13" s="158"/>
    </row>
    <row r="14" spans="2:23" ht="16.5" customHeight="1">
      <c r="B14" s="1088" t="s">
        <v>137</v>
      </c>
      <c r="C14" s="1089"/>
      <c r="D14" s="700">
        <f>D13*D7</f>
        <v>1428000</v>
      </c>
      <c r="E14" s="700">
        <f>E13*E7</f>
        <v>1008000</v>
      </c>
      <c r="F14" s="700">
        <f>F13*F7</f>
        <v>1176000</v>
      </c>
      <c r="G14" s="700">
        <f>G13*G7</f>
        <v>840000</v>
      </c>
      <c r="I14" s="165"/>
      <c r="J14" s="161"/>
      <c r="K14" s="167"/>
      <c r="L14" s="172"/>
      <c r="M14" s="164"/>
      <c r="N14" s="163"/>
      <c r="O14" s="163"/>
      <c r="P14" s="163"/>
      <c r="Q14" s="163"/>
      <c r="R14" s="163"/>
      <c r="S14" s="163"/>
      <c r="T14" s="159"/>
      <c r="U14" s="159"/>
      <c r="V14" s="159"/>
      <c r="W14" s="159"/>
    </row>
    <row r="15" spans="2:23" ht="16.5" customHeight="1">
      <c r="B15" s="1088" t="s">
        <v>73</v>
      </c>
      <c r="C15" s="1089"/>
      <c r="D15" s="700">
        <f>D14-D12</f>
        <v>115042</v>
      </c>
      <c r="E15" s="700">
        <f>E14-E12</f>
        <v>159049</v>
      </c>
      <c r="F15" s="700">
        <f>F14-F12</f>
        <v>193138</v>
      </c>
      <c r="G15" s="700">
        <f>G14-G12</f>
        <v>51610</v>
      </c>
      <c r="I15" s="165"/>
      <c r="J15" s="161"/>
      <c r="K15" s="167"/>
      <c r="L15" s="172"/>
      <c r="M15" s="164"/>
      <c r="N15" s="163"/>
      <c r="O15" s="163"/>
      <c r="P15" s="163"/>
      <c r="Q15" s="163"/>
      <c r="R15" s="163"/>
      <c r="S15" s="163"/>
      <c r="T15" s="159"/>
      <c r="U15" s="159"/>
      <c r="V15" s="159"/>
      <c r="W15" s="159"/>
    </row>
    <row r="16" spans="2:23" ht="16.5" customHeight="1">
      <c r="B16" s="1093"/>
      <c r="C16" s="1094"/>
      <c r="D16" s="1091"/>
      <c r="E16" s="1091"/>
      <c r="F16" s="1094"/>
      <c r="G16" s="1095"/>
      <c r="I16" s="165"/>
      <c r="J16" s="161"/>
      <c r="K16" s="167"/>
      <c r="L16" s="172"/>
      <c r="M16" s="173"/>
      <c r="N16" s="169"/>
      <c r="O16" s="169"/>
      <c r="P16" s="169"/>
      <c r="Q16" s="169"/>
      <c r="R16" s="169"/>
      <c r="S16" s="169"/>
      <c r="T16" s="157"/>
      <c r="U16" s="157"/>
      <c r="V16" s="157"/>
      <c r="W16" s="157"/>
    </row>
    <row r="17" spans="2:19" s="30" customFormat="1" ht="16.5" customHeight="1">
      <c r="B17" s="1091" t="s">
        <v>498</v>
      </c>
      <c r="C17" s="1091"/>
      <c r="D17" s="1091"/>
      <c r="E17" s="1091"/>
      <c r="F17" s="1091"/>
      <c r="G17" s="1091"/>
      <c r="H17" s="29"/>
      <c r="I17" s="174"/>
      <c r="J17" s="175"/>
      <c r="K17" s="176"/>
      <c r="L17" s="176"/>
      <c r="M17" s="176"/>
      <c r="N17" s="176"/>
      <c r="O17" s="176"/>
      <c r="P17" s="176"/>
      <c r="Q17" s="176"/>
      <c r="R17" s="176"/>
      <c r="S17" s="176"/>
    </row>
    <row r="18" spans="2:19" ht="30" customHeight="1">
      <c r="B18" s="90" t="s">
        <v>95</v>
      </c>
      <c r="C18" s="93" t="s">
        <v>522</v>
      </c>
      <c r="D18" s="91">
        <v>75</v>
      </c>
      <c r="E18" s="91">
        <v>80</v>
      </c>
      <c r="F18" s="91">
        <v>85</v>
      </c>
      <c r="G18" s="91">
        <v>90</v>
      </c>
      <c r="H18" s="48"/>
      <c r="I18" s="165"/>
      <c r="J18" s="161"/>
      <c r="K18" s="167"/>
      <c r="L18" s="177"/>
      <c r="M18" s="167"/>
      <c r="N18" s="167"/>
      <c r="O18" s="167"/>
      <c r="P18" s="167"/>
      <c r="Q18" s="167"/>
      <c r="R18" s="167"/>
      <c r="S18" s="167"/>
    </row>
    <row r="19" spans="2:19" ht="15.75" customHeight="1">
      <c r="B19" s="90" t="s">
        <v>93</v>
      </c>
      <c r="C19" s="90">
        <v>17523</v>
      </c>
      <c r="D19" s="91">
        <f t="shared" ref="D19:G20" si="0">(D$18*$C19)-$D$12</f>
        <v>1267</v>
      </c>
      <c r="E19" s="91">
        <f t="shared" si="0"/>
        <v>88882</v>
      </c>
      <c r="F19" s="91">
        <f t="shared" si="0"/>
        <v>176497</v>
      </c>
      <c r="G19" s="91">
        <f t="shared" si="0"/>
        <v>264112</v>
      </c>
      <c r="H19" s="99"/>
      <c r="I19" s="165"/>
      <c r="J19" s="163"/>
      <c r="K19" s="163"/>
      <c r="L19" s="167"/>
      <c r="M19" s="167"/>
      <c r="N19" s="167"/>
      <c r="O19" s="167"/>
      <c r="P19" s="167"/>
      <c r="Q19" s="167"/>
      <c r="R19" s="167"/>
      <c r="S19" s="167"/>
    </row>
    <row r="20" spans="2:19" ht="15.75" customHeight="1">
      <c r="B20" s="90" t="s">
        <v>94</v>
      </c>
      <c r="C20" s="90">
        <v>17809</v>
      </c>
      <c r="D20" s="91">
        <f t="shared" si="0"/>
        <v>22717</v>
      </c>
      <c r="E20" s="91">
        <f t="shared" si="0"/>
        <v>111762</v>
      </c>
      <c r="F20" s="91">
        <f t="shared" si="0"/>
        <v>200807</v>
      </c>
      <c r="G20" s="91">
        <f t="shared" si="0"/>
        <v>289852</v>
      </c>
      <c r="H20" s="99"/>
      <c r="I20" s="178"/>
      <c r="J20" s="163"/>
      <c r="K20" s="163"/>
      <c r="L20" s="167"/>
      <c r="M20" s="167"/>
      <c r="N20" s="167"/>
      <c r="O20" s="167"/>
      <c r="P20" s="167"/>
      <c r="Q20" s="167"/>
      <c r="R20" s="167"/>
      <c r="S20" s="167"/>
    </row>
    <row r="21" spans="2:19" ht="15.75" customHeight="1">
      <c r="B21" s="92" t="s">
        <v>182</v>
      </c>
      <c r="C21" s="92"/>
      <c r="D21" s="91">
        <f>$D$12/D18</f>
        <v>17506.106666666667</v>
      </c>
      <c r="E21" s="91">
        <f>$D$12/E18</f>
        <v>16411.974999999999</v>
      </c>
      <c r="F21" s="91">
        <f>$D$12/F18</f>
        <v>15446.564705882352</v>
      </c>
      <c r="G21" s="91">
        <f>$D$12/G18</f>
        <v>14588.422222222222</v>
      </c>
      <c r="H21" s="99"/>
      <c r="I21" s="178"/>
      <c r="J21" s="163"/>
      <c r="K21" s="163"/>
      <c r="L21" s="167"/>
      <c r="M21" s="167"/>
      <c r="N21" s="167"/>
      <c r="O21" s="167"/>
      <c r="P21" s="167"/>
      <c r="Q21" s="167"/>
      <c r="R21" s="167"/>
      <c r="S21" s="167"/>
    </row>
    <row r="22" spans="2:19" ht="15.75" customHeight="1">
      <c r="B22" s="1092" t="s">
        <v>170</v>
      </c>
      <c r="C22" s="1092"/>
      <c r="D22" s="1092"/>
      <c r="E22" s="1092"/>
      <c r="F22" s="1092"/>
      <c r="G22" s="1092"/>
      <c r="H22" s="99"/>
      <c r="I22" s="178"/>
      <c r="J22" s="163"/>
      <c r="K22" s="163"/>
      <c r="L22" s="167"/>
      <c r="M22" s="167"/>
      <c r="N22" s="167"/>
      <c r="O22" s="167"/>
      <c r="P22" s="167"/>
      <c r="Q22" s="167"/>
      <c r="R22" s="167"/>
      <c r="S22" s="167"/>
    </row>
    <row r="23" spans="2:19" ht="15.75" customHeight="1">
      <c r="B23" s="1090" t="s">
        <v>442</v>
      </c>
      <c r="C23" s="1090"/>
      <c r="D23" s="1090"/>
      <c r="E23" s="1090"/>
      <c r="F23" s="1090"/>
      <c r="G23" s="1090"/>
      <c r="H23" s="99"/>
      <c r="I23" s="178"/>
      <c r="J23" s="163"/>
      <c r="K23" s="163"/>
      <c r="L23" s="167"/>
      <c r="M23" s="167"/>
      <c r="N23" s="167"/>
      <c r="O23" s="167"/>
      <c r="P23" s="167"/>
      <c r="Q23" s="167"/>
      <c r="R23" s="167"/>
      <c r="S23" s="167"/>
    </row>
    <row r="24" spans="2:19" ht="15.75" customHeight="1">
      <c r="B24" s="1085" t="s">
        <v>457</v>
      </c>
      <c r="C24" s="1086"/>
      <c r="D24" s="1086"/>
      <c r="E24" s="1086"/>
      <c r="F24" s="1086"/>
      <c r="G24" s="1087"/>
      <c r="H24" s="99"/>
      <c r="I24" s="178"/>
      <c r="J24" s="163"/>
      <c r="K24" s="163"/>
      <c r="L24" s="167"/>
      <c r="M24" s="167"/>
      <c r="N24" s="167"/>
      <c r="O24" s="167"/>
      <c r="P24" s="167"/>
      <c r="Q24" s="167"/>
      <c r="R24" s="167"/>
      <c r="S24" s="167"/>
    </row>
    <row r="25" spans="2:19" ht="31.5" customHeight="1">
      <c r="B25" s="1084" t="s">
        <v>572</v>
      </c>
      <c r="C25" s="1084"/>
      <c r="D25" s="1084"/>
      <c r="E25" s="1084"/>
      <c r="F25" s="1084"/>
      <c r="G25" s="1084"/>
      <c r="H25" s="99"/>
      <c r="I25" s="178"/>
      <c r="J25" s="163"/>
      <c r="K25" s="163"/>
      <c r="L25" s="167"/>
      <c r="M25" s="167"/>
      <c r="N25" s="167"/>
      <c r="O25" s="167"/>
      <c r="P25" s="167"/>
      <c r="Q25" s="167"/>
      <c r="R25" s="167"/>
      <c r="S25" s="167"/>
    </row>
    <row r="26" spans="2:19" ht="15.75" customHeight="1">
      <c r="B26" s="1082" t="s">
        <v>162</v>
      </c>
      <c r="C26" s="1082"/>
      <c r="D26" s="1082"/>
      <c r="E26" s="1082"/>
      <c r="F26" s="1082"/>
      <c r="G26" s="1082"/>
      <c r="H26" s="99"/>
      <c r="I26" s="178"/>
      <c r="J26" s="163"/>
      <c r="K26" s="163"/>
      <c r="L26" s="51"/>
      <c r="M26" s="51"/>
      <c r="N26" s="165"/>
      <c r="O26" s="57"/>
      <c r="P26" s="167"/>
      <c r="Q26" s="167"/>
      <c r="R26" s="167"/>
      <c r="S26" s="167"/>
    </row>
    <row r="27" spans="2:19" ht="16.5" customHeight="1">
      <c r="C27" s="232"/>
      <c r="D27" s="156"/>
      <c r="E27" s="230"/>
      <c r="F27" s="230"/>
      <c r="G27" s="231"/>
      <c r="H27" s="99"/>
      <c r="I27" s="178"/>
      <c r="J27" s="163"/>
      <c r="K27" s="163"/>
      <c r="L27" s="51"/>
      <c r="M27" s="51"/>
      <c r="N27" s="165"/>
      <c r="O27" s="57"/>
      <c r="P27" s="167"/>
      <c r="Q27" s="167"/>
      <c r="R27" s="167"/>
      <c r="S27" s="167"/>
    </row>
    <row r="28" spans="2:19" ht="16.5" customHeight="1">
      <c r="C28" s="232"/>
      <c r="D28" s="156"/>
      <c r="E28" s="230"/>
      <c r="F28" s="230"/>
      <c r="G28" s="231"/>
      <c r="H28" s="99"/>
      <c r="I28" s="178"/>
      <c r="J28" s="163"/>
      <c r="K28" s="163"/>
      <c r="L28" s="51"/>
      <c r="M28" s="51"/>
      <c r="N28" s="165"/>
      <c r="O28" s="57"/>
      <c r="P28" s="167"/>
      <c r="Q28" s="167"/>
      <c r="R28" s="167"/>
      <c r="S28" s="167"/>
    </row>
    <row r="29" spans="2:19" ht="16.5" customHeight="1">
      <c r="C29" s="232"/>
      <c r="D29" s="156"/>
      <c r="E29" s="230"/>
      <c r="F29" s="230"/>
      <c r="G29" s="231"/>
      <c r="H29" s="99"/>
      <c r="I29" s="178"/>
      <c r="J29" s="178"/>
      <c r="K29" s="178"/>
      <c r="L29" s="76"/>
      <c r="M29" s="51"/>
      <c r="N29" s="165"/>
      <c r="O29" s="57"/>
      <c r="P29" s="167"/>
      <c r="Q29" s="167"/>
      <c r="R29" s="167"/>
      <c r="S29" s="167"/>
    </row>
    <row r="30" spans="2:19" ht="16.5" customHeight="1">
      <c r="C30" s="132"/>
      <c r="D30" s="64"/>
      <c r="E30" s="64"/>
      <c r="F30" s="155"/>
      <c r="G30" s="101"/>
      <c r="H30" s="99"/>
      <c r="I30" s="160"/>
      <c r="J30" s="161"/>
      <c r="K30" s="102"/>
      <c r="L30" s="51"/>
      <c r="M30" s="51"/>
      <c r="N30" s="165"/>
      <c r="O30" s="57"/>
      <c r="P30" s="167"/>
      <c r="Q30" s="167"/>
      <c r="R30" s="167"/>
      <c r="S30" s="167"/>
    </row>
    <row r="31" spans="2:19">
      <c r="C31" s="155"/>
      <c r="D31" s="155"/>
      <c r="E31" s="155"/>
      <c r="F31" s="155"/>
      <c r="G31" s="155"/>
    </row>
    <row r="32" spans="2:19">
      <c r="C32" s="155"/>
      <c r="D32" s="155"/>
      <c r="E32" s="155"/>
      <c r="F32" s="155"/>
      <c r="G32" s="155"/>
    </row>
    <row r="33" spans="3:7">
      <c r="C33" s="155"/>
      <c r="D33" s="155"/>
      <c r="E33" s="155"/>
      <c r="F33" s="155"/>
      <c r="G33" s="155"/>
    </row>
    <row r="34" spans="3:7">
      <c r="C34" s="155"/>
      <c r="D34" s="155"/>
      <c r="E34" s="155"/>
      <c r="F34" s="155"/>
      <c r="G34" s="155"/>
    </row>
    <row r="35" spans="3:7">
      <c r="C35" s="155"/>
      <c r="D35" s="155"/>
      <c r="E35" s="155"/>
      <c r="F35" s="155"/>
      <c r="G35" s="155"/>
    </row>
    <row r="36" spans="3:7">
      <c r="C36" s="155"/>
      <c r="D36" s="155"/>
      <c r="E36" s="155"/>
      <c r="F36" s="155"/>
      <c r="G36" s="155"/>
    </row>
    <row r="37" spans="3:7">
      <c r="C37" s="155"/>
      <c r="D37" s="155"/>
      <c r="E37" s="155"/>
      <c r="F37" s="155"/>
      <c r="G37" s="155"/>
    </row>
    <row r="38" spans="3:7">
      <c r="C38" s="155"/>
      <c r="D38" s="155"/>
      <c r="E38" s="155"/>
      <c r="F38" s="155"/>
      <c r="G38" s="155"/>
    </row>
    <row r="39" spans="3:7">
      <c r="C39" s="155"/>
      <c r="D39" s="155"/>
      <c r="E39" s="155"/>
      <c r="F39" s="155"/>
      <c r="G39" s="155"/>
    </row>
    <row r="53" spans="2:14">
      <c r="I53" s="13"/>
      <c r="J53" s="13"/>
      <c r="K53" s="13"/>
      <c r="L53" s="13"/>
      <c r="M53" s="13"/>
      <c r="N53" s="13"/>
    </row>
    <row r="54" spans="2:14" ht="30" customHeight="1">
      <c r="B54" s="224"/>
      <c r="I54" s="224"/>
      <c r="J54" s="13"/>
      <c r="K54" s="13"/>
      <c r="L54" s="13"/>
      <c r="M54" s="13"/>
      <c r="N54" s="13"/>
    </row>
  </sheetData>
  <mergeCells count="21">
    <mergeCell ref="B1:H1"/>
    <mergeCell ref="B3:G3"/>
    <mergeCell ref="B4:G4"/>
    <mergeCell ref="B5:C6"/>
    <mergeCell ref="D5:G5"/>
    <mergeCell ref="B26:G26"/>
    <mergeCell ref="B13:C13"/>
    <mergeCell ref="B25:G25"/>
    <mergeCell ref="B24:G24"/>
    <mergeCell ref="B12:C12"/>
    <mergeCell ref="B15:C15"/>
    <mergeCell ref="B23:G23"/>
    <mergeCell ref="B17:G17"/>
    <mergeCell ref="B22:G22"/>
    <mergeCell ref="B14:C14"/>
    <mergeCell ref="B16:G16"/>
    <mergeCell ref="B10:C10"/>
    <mergeCell ref="B8:C8"/>
    <mergeCell ref="B7:C7"/>
    <mergeCell ref="B9:C9"/>
    <mergeCell ref="B11:C11"/>
  </mergeCells>
  <printOptions horizontalCentered="1"/>
  <pageMargins left="0.6692913385826772" right="0.35433070866141736" top="0.78740157480314965" bottom="0.78740157480314965" header="0.51181102362204722" footer="0.59055118110236227"/>
  <pageSetup paperSize="126" firstPageNumber="0" orientation="portrait" r:id="rId1"/>
  <headerFooter alignWithMargins="0">
    <oddFooter>&amp;C&amp;10&amp;A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79998168889431442"/>
    <pageSetUpPr fitToPage="1"/>
  </sheetPr>
  <dimension ref="A1:P43"/>
  <sheetViews>
    <sheetView zoomScaleNormal="100" workbookViewId="0">
      <selection activeCell="O14" sqref="O14"/>
    </sheetView>
  </sheetViews>
  <sheetFormatPr baseColWidth="10" defaultColWidth="9.625" defaultRowHeight="11.5"/>
  <cols>
    <col min="1" max="1" width="1.75" style="1" customWidth="1"/>
    <col min="2" max="2" width="5.1875" style="1" customWidth="1"/>
    <col min="3" max="3" width="7.8125" style="1" customWidth="1"/>
    <col min="4" max="4" width="7.25" style="1" customWidth="1"/>
    <col min="5" max="5" width="8.25" style="1" customWidth="1"/>
    <col min="6" max="7" width="7.25" style="1" customWidth="1"/>
    <col min="8" max="8" width="7.9375" style="1" customWidth="1"/>
    <col min="9" max="9" width="10" style="1" customWidth="1"/>
    <col min="10" max="10" width="7.25" style="1" customWidth="1"/>
    <col min="11" max="12" width="2.0625" style="1" customWidth="1"/>
    <col min="13" max="13" width="7.375" style="1" customWidth="1"/>
    <col min="14" max="14" width="12.25" style="1" customWidth="1"/>
    <col min="15" max="16384" width="9.625" style="1"/>
  </cols>
  <sheetData>
    <row r="1" spans="2:16" s="23" customFormat="1" ht="18" customHeight="1">
      <c r="B1" s="1101" t="s">
        <v>75</v>
      </c>
      <c r="C1" s="1101"/>
      <c r="D1" s="1101"/>
      <c r="E1" s="1101"/>
      <c r="F1" s="1101"/>
      <c r="G1" s="1101"/>
      <c r="H1" s="1101"/>
      <c r="I1" s="1101"/>
      <c r="J1" s="1101"/>
    </row>
    <row r="2" spans="2:16" s="23" customFormat="1" ht="13"/>
    <row r="3" spans="2:16" s="23" customFormat="1" ht="15.75" customHeight="1">
      <c r="B3" s="1106" t="s">
        <v>678</v>
      </c>
      <c r="C3" s="1106"/>
      <c r="D3" s="1106"/>
      <c r="E3" s="1106"/>
      <c r="F3" s="1106"/>
      <c r="G3" s="1106"/>
      <c r="H3" s="1106"/>
      <c r="I3" s="1106"/>
      <c r="J3" s="1106"/>
    </row>
    <row r="4" spans="2:16" s="23" customFormat="1" ht="15.75" customHeight="1">
      <c r="B4" s="1106" t="s">
        <v>676</v>
      </c>
      <c r="C4" s="1106"/>
      <c r="D4" s="1106"/>
      <c r="E4" s="1106"/>
      <c r="F4" s="1106"/>
      <c r="G4" s="1106"/>
      <c r="H4" s="1106"/>
      <c r="I4" s="1106"/>
      <c r="J4" s="1106"/>
    </row>
    <row r="5" spans="2:16" s="23" customFormat="1" ht="15.75" customHeight="1">
      <c r="B5" s="1112" t="s">
        <v>167</v>
      </c>
      <c r="C5" s="1112"/>
      <c r="D5" s="1113"/>
      <c r="E5" s="1112"/>
      <c r="F5" s="1112"/>
      <c r="G5" s="1112"/>
      <c r="H5" s="1112"/>
      <c r="I5" s="1112"/>
      <c r="J5" s="1112"/>
      <c r="K5" s="34"/>
    </row>
    <row r="6" spans="2:16" s="21" customFormat="1" ht="28.5" customHeight="1">
      <c r="B6" s="1102" t="s">
        <v>161</v>
      </c>
      <c r="C6" s="1105" t="s">
        <v>6</v>
      </c>
      <c r="D6" s="408" t="s">
        <v>35</v>
      </c>
      <c r="E6" s="1103" t="s">
        <v>10</v>
      </c>
      <c r="F6" s="408" t="s">
        <v>35</v>
      </c>
      <c r="G6" s="1107" t="s">
        <v>622</v>
      </c>
      <c r="H6" s="1104" t="s">
        <v>90</v>
      </c>
      <c r="I6" s="1107" t="s">
        <v>478</v>
      </c>
      <c r="J6" s="408" t="s">
        <v>35</v>
      </c>
      <c r="K6" s="34"/>
    </row>
    <row r="7" spans="2:16" s="21" customFormat="1" ht="13">
      <c r="B7" s="1102"/>
      <c r="C7" s="1104"/>
      <c r="D7" s="409" t="s">
        <v>36</v>
      </c>
      <c r="E7" s="1104"/>
      <c r="F7" s="409" t="s">
        <v>36</v>
      </c>
      <c r="G7" s="1108"/>
      <c r="H7" s="1104"/>
      <c r="I7" s="1108"/>
      <c r="J7" s="409" t="s">
        <v>36</v>
      </c>
      <c r="K7" s="34"/>
      <c r="L7" s="34"/>
    </row>
    <row r="8" spans="2:16" s="21" customFormat="1" ht="15.75" customHeight="1">
      <c r="B8" s="97">
        <v>2012</v>
      </c>
      <c r="C8" s="119">
        <v>1114411.3</v>
      </c>
      <c r="D8" s="120"/>
      <c r="E8" s="119">
        <v>816278.7</v>
      </c>
      <c r="F8" s="120"/>
      <c r="G8" s="120"/>
      <c r="H8" s="554" t="s">
        <v>677</v>
      </c>
      <c r="I8" s="121">
        <v>1930690</v>
      </c>
      <c r="J8" s="120"/>
      <c r="L8" s="34"/>
      <c r="N8" s="894"/>
      <c r="O8" s="769"/>
    </row>
    <row r="9" spans="2:16" s="21" customFormat="1" ht="15.75" customHeight="1">
      <c r="B9" s="97">
        <v>2013</v>
      </c>
      <c r="C9" s="119">
        <v>1365123.3</v>
      </c>
      <c r="D9" s="119">
        <v>122.49725931529947</v>
      </c>
      <c r="E9" s="119">
        <v>890021.89689999993</v>
      </c>
      <c r="F9" s="119">
        <v>109.03407094905208</v>
      </c>
      <c r="G9" s="120"/>
      <c r="H9" s="554" t="s">
        <v>677</v>
      </c>
      <c r="I9" s="121">
        <v>2255145.1968999999</v>
      </c>
      <c r="J9" s="119">
        <v>116.80514204248223</v>
      </c>
      <c r="N9" s="894"/>
      <c r="O9" s="769"/>
    </row>
    <row r="10" spans="2:16" s="21" customFormat="1" ht="15.75" customHeight="1">
      <c r="B10" s="97">
        <v>2014</v>
      </c>
      <c r="C10" s="119">
        <v>1236091.7399999998</v>
      </c>
      <c r="D10" s="119">
        <v>90.54799225828171</v>
      </c>
      <c r="E10" s="119">
        <v>746723.35245000001</v>
      </c>
      <c r="F10" s="119">
        <v>83.899436075773252</v>
      </c>
      <c r="G10" s="120"/>
      <c r="H10" s="554" t="s">
        <v>677</v>
      </c>
      <c r="I10" s="121">
        <v>1982815.0924499999</v>
      </c>
      <c r="J10" s="119">
        <v>87.924054520996947</v>
      </c>
      <c r="N10" s="894"/>
      <c r="O10" s="769"/>
    </row>
    <row r="11" spans="2:16" s="21" customFormat="1" ht="15.75" customHeight="1">
      <c r="B11" s="97">
        <v>2015</v>
      </c>
      <c r="C11" s="119">
        <v>1333212.5</v>
      </c>
      <c r="D11" s="119">
        <v>107.8570834879942</v>
      </c>
      <c r="E11" s="119">
        <v>735248.38600000006</v>
      </c>
      <c r="F11" s="119">
        <v>98.463290800756326</v>
      </c>
      <c r="G11" s="120"/>
      <c r="H11" s="554" t="s">
        <v>677</v>
      </c>
      <c r="I11" s="121">
        <v>2068460.8859999999</v>
      </c>
      <c r="J11" s="119">
        <v>104.31940395633032</v>
      </c>
      <c r="N11" s="894"/>
      <c r="O11" s="769"/>
      <c r="P11" s="52"/>
    </row>
    <row r="12" spans="2:16" s="21" customFormat="1" ht="15.75" customHeight="1">
      <c r="B12" s="97">
        <v>2016</v>
      </c>
      <c r="C12" s="119">
        <v>1531005.6</v>
      </c>
      <c r="D12" s="119">
        <v>114.8358269968216</v>
      </c>
      <c r="E12" s="119">
        <v>651573.38222000003</v>
      </c>
      <c r="F12" s="119">
        <v>88.619491674749483</v>
      </c>
      <c r="G12" s="120"/>
      <c r="H12" s="554" t="s">
        <v>677</v>
      </c>
      <c r="I12" s="121">
        <v>2182578.9822200001</v>
      </c>
      <c r="J12" s="119">
        <v>105.51705362148194</v>
      </c>
      <c r="N12" s="894"/>
      <c r="O12" s="769"/>
      <c r="P12" s="52"/>
    </row>
    <row r="13" spans="2:16" s="21" customFormat="1" ht="15.75" customHeight="1">
      <c r="B13" s="97">
        <v>2017</v>
      </c>
      <c r="C13" s="119">
        <v>1221269.1400000001</v>
      </c>
      <c r="D13" s="119">
        <v>79.769083796950184</v>
      </c>
      <c r="E13" s="119">
        <v>1054976.7991500001</v>
      </c>
      <c r="F13" s="119">
        <v>161.91220021228449</v>
      </c>
      <c r="G13" s="120"/>
      <c r="H13" s="554" t="s">
        <v>677</v>
      </c>
      <c r="I13" s="121">
        <v>2276245.93915</v>
      </c>
      <c r="J13" s="119">
        <v>104.29157238720987</v>
      </c>
      <c r="N13" s="894"/>
      <c r="O13" s="769"/>
      <c r="P13" s="52"/>
    </row>
    <row r="14" spans="2:16" s="21" customFormat="1" ht="15.75" customHeight="1">
      <c r="B14" s="97">
        <v>2018</v>
      </c>
      <c r="C14" s="119">
        <v>1281339.7</v>
      </c>
      <c r="D14" s="119">
        <v>104.91869957509938</v>
      </c>
      <c r="E14" s="544">
        <v>1131992.5744099999</v>
      </c>
      <c r="F14" s="119">
        <v>107.30023402619393</v>
      </c>
      <c r="G14" s="119">
        <v>258213</v>
      </c>
      <c r="H14" s="555" t="s">
        <v>677</v>
      </c>
      <c r="I14" s="121">
        <v>2671545.2744100001</v>
      </c>
      <c r="J14" s="119">
        <v>117.36628404080156</v>
      </c>
      <c r="N14" s="894"/>
      <c r="O14" s="769"/>
      <c r="P14" s="52"/>
    </row>
    <row r="15" spans="2:16" s="21" customFormat="1" ht="15.75" customHeight="1">
      <c r="B15" s="97">
        <v>2019</v>
      </c>
      <c r="C15" s="119">
        <v>1204856.2</v>
      </c>
      <c r="D15" s="119">
        <v>94.030973987616235</v>
      </c>
      <c r="E15" s="544">
        <v>1144211.3389999999</v>
      </c>
      <c r="F15" s="119">
        <v>101.07940324576496</v>
      </c>
      <c r="G15" s="119">
        <v>234835</v>
      </c>
      <c r="H15" s="555" t="s">
        <v>677</v>
      </c>
      <c r="I15" s="121">
        <v>2583902.5389999999</v>
      </c>
      <c r="J15" s="119">
        <v>96.719399208783557</v>
      </c>
      <c r="M15" s="910"/>
      <c r="N15" s="894"/>
      <c r="O15" s="769"/>
      <c r="P15" s="52"/>
    </row>
    <row r="16" spans="2:16" s="21" customFormat="1" ht="15.75" customHeight="1">
      <c r="B16" s="97">
        <v>2020</v>
      </c>
      <c r="C16" s="544">
        <v>1086140.1000000001</v>
      </c>
      <c r="D16" s="119">
        <v>90.146865659155011</v>
      </c>
      <c r="E16" s="804">
        <f>'12'!F19</f>
        <v>955513.71904999996</v>
      </c>
      <c r="F16" s="119">
        <v>83.508510639746419</v>
      </c>
      <c r="G16" s="119">
        <v>223104</v>
      </c>
      <c r="H16" s="555" t="s">
        <v>677</v>
      </c>
      <c r="I16" s="121">
        <v>2264757.94777</v>
      </c>
      <c r="J16" s="119">
        <v>87.648737271897545</v>
      </c>
      <c r="M16" s="139"/>
      <c r="N16" s="911"/>
    </row>
    <row r="17" spans="1:15" s="21" customFormat="1" ht="51.75" customHeight="1">
      <c r="B17" s="1109" t="s">
        <v>671</v>
      </c>
      <c r="C17" s="1110"/>
      <c r="D17" s="1110"/>
      <c r="E17" s="1110"/>
      <c r="F17" s="1110"/>
      <c r="G17" s="1110"/>
      <c r="H17" s="1110"/>
      <c r="I17" s="1110"/>
      <c r="J17" s="1111"/>
    </row>
    <row r="18" spans="1:15" ht="15" customHeight="1"/>
    <row r="19" spans="1:15" ht="15.75" customHeight="1"/>
    <row r="20" spans="1:15" ht="15" customHeight="1"/>
    <row r="21" spans="1:15" ht="15" customHeight="1"/>
    <row r="22" spans="1:15" ht="15" customHeight="1"/>
    <row r="23" spans="1:15" ht="15" customHeight="1">
      <c r="O23" s="803"/>
    </row>
    <row r="24" spans="1:15" ht="15" customHeight="1"/>
    <row r="25" spans="1:15" ht="15" customHeight="1">
      <c r="A25" s="16"/>
      <c r="B25" s="16"/>
      <c r="C25" s="16"/>
      <c r="D25" s="16"/>
      <c r="E25" s="16"/>
      <c r="J25" s="17"/>
    </row>
    <row r="26" spans="1:15" ht="15" customHeight="1">
      <c r="B26" s="16"/>
      <c r="C26" s="16"/>
      <c r="D26" s="16"/>
      <c r="E26" s="16"/>
      <c r="J26" s="18"/>
      <c r="N26" s="2"/>
      <c r="O26" s="3"/>
    </row>
    <row r="27" spans="1:15" ht="15" customHeight="1">
      <c r="N27" s="77"/>
      <c r="O27" s="3"/>
    </row>
    <row r="28" spans="1:15" ht="15" customHeight="1">
      <c r="N28" s="77"/>
      <c r="O28" s="3"/>
    </row>
    <row r="29" spans="1:15" ht="15" customHeight="1">
      <c r="N29" s="2"/>
    </row>
    <row r="30" spans="1:15" ht="15" customHeight="1">
      <c r="N30" s="2"/>
    </row>
    <row r="31" spans="1:15" ht="15" customHeight="1">
      <c r="N31" s="2"/>
    </row>
    <row r="32" spans="1:15" ht="18" customHeight="1">
      <c r="L32" s="35"/>
      <c r="N32" s="2"/>
    </row>
    <row r="33" spans="2:14" ht="7.5" customHeight="1"/>
    <row r="34" spans="2:14" ht="7.5" customHeight="1"/>
    <row r="43" spans="2:14">
      <c r="B43" s="16"/>
      <c r="C43" s="16"/>
      <c r="D43" s="16"/>
      <c r="E43" s="16"/>
      <c r="F43" s="16"/>
      <c r="G43" s="16"/>
      <c r="H43" s="16"/>
      <c r="I43" s="16"/>
      <c r="J43" s="16"/>
      <c r="K43" s="16"/>
      <c r="L43" s="16"/>
      <c r="M43" s="16"/>
      <c r="N43" s="16"/>
    </row>
  </sheetData>
  <customSheetViews>
    <customSheetView guid="{5CDC6F58-B038-4A0E-A13D-C643B013E119}" topLeftCell="A16">
      <selection activeCell="D35" sqref="D35"/>
      <pageMargins left="0.39370078740157483" right="0.39370078740157483" top="1.299212598425197" bottom="0.78740157480314965" header="0.51181102362204722" footer="0.59055118110236227"/>
      <printOptions horizontalCentered="1"/>
      <pageSetup firstPageNumber="0" orientation="portrait" r:id="rId1"/>
      <headerFooter alignWithMargins="0">
        <oddFooter>&amp;C&amp;10&amp;A</oddFooter>
      </headerFooter>
    </customSheetView>
  </customSheetViews>
  <mergeCells count="11">
    <mergeCell ref="B17:J17"/>
    <mergeCell ref="B4:J4"/>
    <mergeCell ref="B5:J5"/>
    <mergeCell ref="H6:H7"/>
    <mergeCell ref="I6:I7"/>
    <mergeCell ref="B1:J1"/>
    <mergeCell ref="B6:B7"/>
    <mergeCell ref="E6:E7"/>
    <mergeCell ref="C6:C7"/>
    <mergeCell ref="B3:J3"/>
    <mergeCell ref="G6:G7"/>
  </mergeCells>
  <printOptions horizontalCentered="1"/>
  <pageMargins left="0.39370078740157483" right="0.39370078740157483" top="1.299212598425197" bottom="0.78740157480314965" header="0.51181102362204722" footer="0.59055118110236227"/>
  <pageSetup paperSize="126" firstPageNumber="0" orientation="portrait" r:id="rId2"/>
  <headerFooter alignWithMargins="0">
    <oddFooter>&amp;C&amp;10 11</oddFooter>
  </headerFooter>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79998168889431442"/>
    <pageSetUpPr fitToPage="1"/>
  </sheetPr>
  <dimension ref="A1:P51"/>
  <sheetViews>
    <sheetView zoomScaleNormal="100" workbookViewId="0">
      <selection activeCell="H14" sqref="H14"/>
    </sheetView>
  </sheetViews>
  <sheetFormatPr baseColWidth="10" defaultColWidth="10.9375" defaultRowHeight="17.5"/>
  <cols>
    <col min="1" max="1" width="1.375" style="1" customWidth="1"/>
    <col min="2" max="2" width="13.9375" customWidth="1"/>
    <col min="3" max="6" width="12.0625" customWidth="1"/>
    <col min="7" max="7" width="1.25" style="1" customWidth="1"/>
    <col min="8" max="16384" width="10.9375" style="1"/>
  </cols>
  <sheetData>
    <row r="1" spans="1:16" s="23" customFormat="1" ht="16.5" customHeight="1">
      <c r="B1" s="1057" t="s">
        <v>4</v>
      </c>
      <c r="C1" s="1057"/>
      <c r="D1" s="1057"/>
      <c r="E1" s="1057"/>
      <c r="F1" s="1057"/>
    </row>
    <row r="2" spans="1:16" s="23" customFormat="1" ht="11.25" customHeight="1">
      <c r="A2" s="25"/>
      <c r="B2" s="25"/>
      <c r="C2" s="25"/>
      <c r="D2" s="24"/>
      <c r="E2" s="24"/>
      <c r="F2" s="24"/>
    </row>
    <row r="3" spans="1:16" s="23" customFormat="1" ht="15.75" customHeight="1">
      <c r="B3" s="1057" t="s">
        <v>460</v>
      </c>
      <c r="C3" s="1057"/>
      <c r="D3" s="1057"/>
      <c r="E3" s="1057"/>
      <c r="F3" s="1057"/>
    </row>
    <row r="4" spans="1:16" s="23" customFormat="1" ht="15.75" customHeight="1">
      <c r="B4" s="1115" t="s">
        <v>538</v>
      </c>
      <c r="C4" s="1115"/>
      <c r="D4" s="1115"/>
      <c r="E4" s="1115"/>
      <c r="F4" s="1115"/>
    </row>
    <row r="5" spans="1:16" s="23" customFormat="1" ht="15.75" customHeight="1">
      <c r="B5" s="1114" t="s">
        <v>167</v>
      </c>
      <c r="C5" s="1114"/>
      <c r="D5" s="1114"/>
      <c r="E5" s="1114"/>
      <c r="F5" s="1114"/>
      <c r="H5" s="34"/>
    </row>
    <row r="6" spans="1:16" s="21" customFormat="1" ht="15.75" customHeight="1">
      <c r="B6" s="590" t="s">
        <v>164</v>
      </c>
      <c r="C6" s="591">
        <v>2017</v>
      </c>
      <c r="D6" s="592">
        <v>2018</v>
      </c>
      <c r="E6" s="592">
        <v>2019</v>
      </c>
      <c r="F6" s="592">
        <v>2020</v>
      </c>
      <c r="H6" s="34"/>
      <c r="I6" s="38"/>
      <c r="J6" s="38"/>
      <c r="L6" s="124"/>
    </row>
    <row r="7" spans="1:16" s="21" customFormat="1" ht="15.75" customHeight="1">
      <c r="B7" s="189" t="str">
        <f>'13'!B8</f>
        <v>Enero</v>
      </c>
      <c r="C7" s="123">
        <v>112356.97199999999</v>
      </c>
      <c r="D7" s="123">
        <v>100066.55</v>
      </c>
      <c r="E7" s="123">
        <v>110928</v>
      </c>
      <c r="F7" s="123">
        <v>96514.718999999997</v>
      </c>
      <c r="G7" s="42"/>
      <c r="H7" s="139"/>
      <c r="I7" s="139"/>
      <c r="J7" s="211"/>
      <c r="K7" s="211"/>
      <c r="L7" s="211"/>
      <c r="M7" s="139"/>
      <c r="N7" s="139"/>
      <c r="O7" s="139"/>
      <c r="P7" s="139"/>
    </row>
    <row r="8" spans="1:16" s="21" customFormat="1" ht="15.75" customHeight="1">
      <c r="B8" s="189" t="s">
        <v>136</v>
      </c>
      <c r="C8" s="123">
        <v>37236.519999999997</v>
      </c>
      <c r="D8" s="123">
        <v>32375.59</v>
      </c>
      <c r="E8" s="123">
        <v>130575</v>
      </c>
      <c r="F8" s="123">
        <v>69539.14</v>
      </c>
      <c r="G8" s="42"/>
      <c r="I8" s="38"/>
      <c r="J8" s="18"/>
      <c r="K8" s="211"/>
      <c r="L8" s="211"/>
      <c r="M8" s="139"/>
      <c r="N8" s="139"/>
      <c r="O8" s="139"/>
      <c r="P8" s="139"/>
    </row>
    <row r="9" spans="1:16" s="21" customFormat="1" ht="15.75" customHeight="1">
      <c r="B9" s="189" t="str">
        <f>'13'!B10</f>
        <v>Marzo</v>
      </c>
      <c r="C9" s="123">
        <v>80397.683999999994</v>
      </c>
      <c r="D9" s="123">
        <v>98256</v>
      </c>
      <c r="E9" s="123">
        <v>58958</v>
      </c>
      <c r="F9" s="123">
        <v>119308.15128000001</v>
      </c>
      <c r="G9" s="42"/>
      <c r="H9" s="139"/>
      <c r="I9" s="139"/>
      <c r="J9" s="211"/>
      <c r="K9" s="211"/>
      <c r="L9" s="211"/>
      <c r="M9" s="139"/>
      <c r="N9" s="139"/>
      <c r="O9" s="139"/>
      <c r="P9" s="139"/>
    </row>
    <row r="10" spans="1:16" s="21" customFormat="1" ht="15.75" customHeight="1">
      <c r="B10" s="189" t="str">
        <f>'13'!B11</f>
        <v>Abril</v>
      </c>
      <c r="C10" s="123">
        <v>85923.225000000006</v>
      </c>
      <c r="D10" s="123">
        <v>89868</v>
      </c>
      <c r="E10" s="123">
        <v>117092</v>
      </c>
      <c r="F10" s="123">
        <v>124223.18</v>
      </c>
      <c r="G10" s="31"/>
      <c r="H10" s="139"/>
      <c r="I10" s="139"/>
      <c r="J10" s="211"/>
      <c r="K10" s="211"/>
      <c r="L10" s="211"/>
      <c r="M10" s="139"/>
      <c r="N10" s="139"/>
      <c r="O10" s="139"/>
      <c r="P10" s="139"/>
    </row>
    <row r="11" spans="1:16" s="21" customFormat="1" ht="15.75" customHeight="1">
      <c r="B11" s="189" t="str">
        <f>'13'!B12</f>
        <v>Mayo</v>
      </c>
      <c r="C11" s="123">
        <v>75240.917000000001</v>
      </c>
      <c r="D11" s="123">
        <v>130282</v>
      </c>
      <c r="E11" s="123">
        <v>90954</v>
      </c>
      <c r="F11" s="123">
        <v>62552</v>
      </c>
      <c r="G11" s="54"/>
      <c r="H11" s="139"/>
      <c r="I11" s="211"/>
      <c r="J11" s="211"/>
      <c r="K11" s="211"/>
      <c r="L11" s="211"/>
      <c r="M11" s="139"/>
      <c r="N11" s="139"/>
      <c r="O11" s="139"/>
      <c r="P11" s="139"/>
    </row>
    <row r="12" spans="1:16" s="21" customFormat="1" ht="15.75" customHeight="1">
      <c r="B12" s="189" t="str">
        <f>'13'!B13</f>
        <v>Junio</v>
      </c>
      <c r="C12" s="123">
        <v>93635.53</v>
      </c>
      <c r="D12" s="123">
        <v>125275</v>
      </c>
      <c r="E12" s="123">
        <v>47586</v>
      </c>
      <c r="F12" s="123">
        <v>13642</v>
      </c>
      <c r="G12" s="38"/>
      <c r="H12" s="139"/>
      <c r="I12" s="211"/>
      <c r="J12" s="211"/>
      <c r="K12" s="211"/>
      <c r="L12" s="211"/>
      <c r="M12" s="139"/>
      <c r="N12" s="139"/>
      <c r="O12" s="139"/>
      <c r="P12" s="139"/>
    </row>
    <row r="13" spans="1:16" s="21" customFormat="1" ht="15.75" customHeight="1">
      <c r="B13" s="189" t="str">
        <f>'13'!B14</f>
        <v>Julio</v>
      </c>
      <c r="C13" s="122">
        <v>84591.092000000004</v>
      </c>
      <c r="D13" s="123">
        <v>74379</v>
      </c>
      <c r="E13" s="123">
        <v>112338</v>
      </c>
      <c r="F13" s="123">
        <v>123117</v>
      </c>
      <c r="H13" s="100"/>
      <c r="I13" s="211"/>
      <c r="J13" s="211"/>
      <c r="K13" s="211"/>
      <c r="L13" s="211"/>
      <c r="M13" s="139"/>
      <c r="N13" s="139"/>
      <c r="O13" s="139"/>
      <c r="P13" s="139"/>
    </row>
    <row r="14" spans="1:16" s="21" customFormat="1" ht="15.75" customHeight="1">
      <c r="B14" s="189" t="str">
        <f>'13'!B15</f>
        <v>Agosto</v>
      </c>
      <c r="C14" s="123">
        <v>94623.38</v>
      </c>
      <c r="D14" s="123">
        <v>19843</v>
      </c>
      <c r="E14" s="123">
        <v>92229</v>
      </c>
      <c r="F14" s="123">
        <v>92572.023770000014</v>
      </c>
      <c r="G14" s="42"/>
      <c r="H14" s="222"/>
      <c r="I14" s="211"/>
      <c r="J14" s="211"/>
      <c r="K14" s="211"/>
      <c r="L14" s="211"/>
      <c r="M14" s="139"/>
      <c r="N14" s="139"/>
      <c r="O14" s="139"/>
      <c r="P14" s="139"/>
    </row>
    <row r="15" spans="1:16" s="21" customFormat="1" ht="15.75" customHeight="1">
      <c r="B15" s="189" t="str">
        <f>'13'!B16</f>
        <v>Septiembre</v>
      </c>
      <c r="C15" s="123">
        <v>79730.692999999999</v>
      </c>
      <c r="D15" s="123">
        <v>77655</v>
      </c>
      <c r="E15" s="123">
        <v>139532</v>
      </c>
      <c r="F15" s="123">
        <v>98529</v>
      </c>
      <c r="H15" s="100"/>
      <c r="I15" s="211"/>
      <c r="J15" s="211"/>
      <c r="K15" s="211"/>
      <c r="L15" s="211"/>
      <c r="M15" s="139"/>
      <c r="N15" s="139"/>
      <c r="O15" s="139"/>
      <c r="P15" s="139"/>
    </row>
    <row r="16" spans="1:16" s="21" customFormat="1" ht="15.75" customHeight="1">
      <c r="B16" s="189" t="str">
        <f>'13'!B17</f>
        <v>Octubre</v>
      </c>
      <c r="C16" s="123">
        <v>70852.953000000009</v>
      </c>
      <c r="D16" s="123">
        <v>70782.711599999995</v>
      </c>
      <c r="E16" s="123">
        <v>45828.93</v>
      </c>
      <c r="F16" s="123">
        <v>155516.505</v>
      </c>
      <c r="H16" s="23"/>
      <c r="I16" s="211"/>
      <c r="J16" s="211"/>
      <c r="K16" s="211"/>
      <c r="L16" s="211"/>
      <c r="M16" s="139"/>
      <c r="N16" s="139"/>
      <c r="O16" s="139"/>
      <c r="P16" s="139"/>
    </row>
    <row r="17" spans="1:16" s="21" customFormat="1" ht="15.75" customHeight="1">
      <c r="B17" s="189" t="s">
        <v>55</v>
      </c>
      <c r="C17" s="122">
        <v>124973.86300000001</v>
      </c>
      <c r="D17" s="123">
        <v>104883.17567</v>
      </c>
      <c r="E17" s="123">
        <v>84062</v>
      </c>
      <c r="F17" s="123"/>
      <c r="H17" s="100"/>
      <c r="I17" s="211"/>
      <c r="J17" s="211"/>
      <c r="K17" s="211"/>
      <c r="L17" s="212"/>
      <c r="M17" s="139"/>
      <c r="N17" s="139"/>
      <c r="O17" s="139"/>
      <c r="P17" s="139"/>
    </row>
    <row r="18" spans="1:16" s="21" customFormat="1" ht="15.75" customHeight="1">
      <c r="B18" s="40" t="s">
        <v>56</v>
      </c>
      <c r="C18" s="122">
        <v>67969.25</v>
      </c>
      <c r="D18" s="123">
        <v>146130</v>
      </c>
      <c r="E18" s="123">
        <v>84062</v>
      </c>
      <c r="F18" s="123"/>
      <c r="H18" s="100"/>
      <c r="I18" s="211"/>
      <c r="J18" s="211"/>
      <c r="K18" s="211"/>
      <c r="L18" s="139"/>
      <c r="M18" s="139"/>
      <c r="N18" s="139"/>
      <c r="O18" s="139"/>
      <c r="P18" s="139"/>
    </row>
    <row r="19" spans="1:16" s="21" customFormat="1" ht="15.75" customHeight="1">
      <c r="B19" s="40" t="s">
        <v>64</v>
      </c>
      <c r="C19" s="122">
        <v>1007532.0789999999</v>
      </c>
      <c r="D19" s="122">
        <v>1069796.3156699999</v>
      </c>
      <c r="E19" s="122">
        <f>SUM(E7:E18)</f>
        <v>1114144.9300000002</v>
      </c>
      <c r="F19" s="122">
        <f>SUM(F7:F18)</f>
        <v>955513.71904999996</v>
      </c>
      <c r="H19" s="139"/>
      <c r="I19" s="38"/>
      <c r="J19" s="38"/>
      <c r="K19" s="38"/>
    </row>
    <row r="20" spans="1:16" ht="40.5" customHeight="1">
      <c r="B20" s="1064" t="s">
        <v>623</v>
      </c>
      <c r="C20" s="1064"/>
      <c r="D20" s="1064"/>
      <c r="E20" s="1064"/>
      <c r="F20" s="1064"/>
      <c r="G20" s="58"/>
      <c r="H20" s="58"/>
      <c r="I20" s="58"/>
    </row>
    <row r="21" spans="1:16" ht="11.5">
      <c r="B21" s="43"/>
      <c r="C21" s="43"/>
      <c r="D21" s="43"/>
      <c r="E21" s="43"/>
      <c r="F21" s="43"/>
    </row>
    <row r="22" spans="1:16" ht="42" customHeight="1">
      <c r="B22" s="1"/>
      <c r="C22" s="1"/>
      <c r="D22" s="1"/>
      <c r="E22" s="1"/>
      <c r="F22" s="1"/>
    </row>
    <row r="23" spans="1:16" ht="11.5">
      <c r="B23" s="1"/>
      <c r="C23" s="1"/>
      <c r="D23" s="1"/>
      <c r="E23" s="1"/>
      <c r="F23" s="1"/>
    </row>
    <row r="24" spans="1:16" ht="11.5">
      <c r="B24" s="1"/>
      <c r="C24" s="1"/>
      <c r="D24" s="1"/>
      <c r="E24" s="1"/>
      <c r="F24" s="1"/>
    </row>
    <row r="25" spans="1:16" ht="11.5">
      <c r="B25" s="1"/>
      <c r="C25" s="1"/>
      <c r="D25" s="1"/>
      <c r="E25" s="1"/>
      <c r="F25" s="1"/>
    </row>
    <row r="26" spans="1:16" ht="11.5">
      <c r="A26" s="16"/>
      <c r="B26" s="16"/>
      <c r="C26" s="16"/>
      <c r="D26" s="16"/>
      <c r="E26" s="16"/>
      <c r="F26" s="1"/>
    </row>
    <row r="27" spans="1:16" ht="11.5">
      <c r="B27" s="16"/>
      <c r="C27" s="16"/>
      <c r="D27" s="16"/>
      <c r="E27" s="16"/>
      <c r="F27" s="1"/>
    </row>
    <row r="28" spans="1:16" ht="11.5">
      <c r="B28" s="1"/>
      <c r="C28" s="1"/>
      <c r="D28" s="1"/>
      <c r="E28" s="1"/>
      <c r="F28" s="1"/>
    </row>
    <row r="29" spans="1:16" ht="11.5">
      <c r="B29" s="1"/>
      <c r="C29" s="1"/>
      <c r="D29" s="1"/>
      <c r="E29" s="1"/>
      <c r="F29" s="1"/>
    </row>
    <row r="30" spans="1:16" ht="11.5">
      <c r="B30" s="1"/>
      <c r="C30" s="1"/>
      <c r="D30" s="1"/>
      <c r="E30" s="1"/>
      <c r="F30" s="1"/>
    </row>
    <row r="31" spans="1:16" ht="11.5">
      <c r="B31" s="1"/>
      <c r="C31" s="1"/>
      <c r="D31" s="1"/>
      <c r="E31" s="1"/>
      <c r="F31" s="1"/>
    </row>
    <row r="32" spans="1:16" ht="11.5">
      <c r="B32" s="1"/>
      <c r="C32" s="1"/>
      <c r="D32" s="1"/>
      <c r="E32" s="1"/>
      <c r="F32" s="1"/>
    </row>
    <row r="33" spans="2:6" ht="11.5">
      <c r="B33" s="1"/>
      <c r="C33" s="1"/>
      <c r="D33" s="1"/>
      <c r="E33" s="1"/>
      <c r="F33" s="1"/>
    </row>
    <row r="34" spans="2:6" ht="11.5">
      <c r="B34" s="1"/>
      <c r="C34" s="1"/>
      <c r="D34" s="1"/>
      <c r="E34" s="1"/>
      <c r="F34" s="1"/>
    </row>
    <row r="35" spans="2:6" ht="11.5">
      <c r="B35" s="1"/>
      <c r="C35" s="1"/>
      <c r="D35" s="1"/>
      <c r="E35" s="1"/>
      <c r="F35" s="1"/>
    </row>
    <row r="36" spans="2:6" ht="22.4" customHeight="1">
      <c r="B36" s="1"/>
      <c r="C36" s="1"/>
      <c r="D36" s="1"/>
      <c r="E36" s="1"/>
      <c r="F36" s="1"/>
    </row>
    <row r="37" spans="2:6" ht="11.5">
      <c r="B37" s="1"/>
      <c r="C37" s="1"/>
      <c r="D37" s="1"/>
      <c r="E37" s="1"/>
      <c r="F37" s="1"/>
    </row>
    <row r="38" spans="2:6" ht="18" customHeight="1">
      <c r="B38" s="179"/>
      <c r="C38" s="1"/>
      <c r="D38" s="1"/>
      <c r="E38" s="1"/>
      <c r="F38" s="1"/>
    </row>
    <row r="50" spans="9:13">
      <c r="I50"/>
      <c r="J50"/>
      <c r="K50"/>
      <c r="L50"/>
      <c r="M50"/>
    </row>
    <row r="51" spans="9:13">
      <c r="I51"/>
      <c r="J51"/>
      <c r="K51"/>
      <c r="L51"/>
      <c r="M51"/>
    </row>
  </sheetData>
  <customSheetViews>
    <customSheetView guid="{5CDC6F58-B038-4A0E-A13D-C643B013E119}" scale="98" topLeftCell="A18">
      <selection activeCell="E38" sqref="E38"/>
      <pageMargins left="0.55118110236220474" right="0.43307086614173229" top="1.299212598425197" bottom="0.78740157480314965" header="0.51181102362204722" footer="0.59055118110236227"/>
      <printOptions horizontalCentered="1"/>
      <pageSetup firstPageNumber="0" orientation="portrait" r:id="rId1"/>
      <headerFooter alignWithMargins="0">
        <oddFooter>&amp;C&amp;10&amp;A</oddFooter>
      </headerFooter>
    </customSheetView>
  </customSheetViews>
  <mergeCells count="5">
    <mergeCell ref="B3:F3"/>
    <mergeCell ref="B1:F1"/>
    <mergeCell ref="B5:F5"/>
    <mergeCell ref="B4:F4"/>
    <mergeCell ref="B20:F20"/>
  </mergeCells>
  <printOptions horizontalCentered="1"/>
  <pageMargins left="0.55118110236220474" right="0.43307086614173229" top="1.299212598425197" bottom="0.78740157480314965" header="0.51181102362204722" footer="0.59055118110236227"/>
  <pageSetup paperSize="126" firstPageNumber="0" orientation="portrait" r:id="rId2"/>
  <headerFooter alignWithMargins="0">
    <oddFooter>&amp;C&amp;10&amp;A</oddFooter>
  </headerFooter>
  <ignoredErrors>
    <ignoredError sqref="E19:F19" formulaRange="1"/>
  </ignoredErrors>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79998168889431442"/>
    <pageSetUpPr fitToPage="1"/>
  </sheetPr>
  <dimension ref="A1:W51"/>
  <sheetViews>
    <sheetView zoomScaleNormal="100" workbookViewId="0">
      <selection activeCell="M20" sqref="M20"/>
    </sheetView>
  </sheetViews>
  <sheetFormatPr baseColWidth="10" defaultColWidth="10.9375" defaultRowHeight="11.5"/>
  <cols>
    <col min="1" max="1" width="1.625" style="1" customWidth="1"/>
    <col min="2" max="2" width="9.625" style="1" customWidth="1"/>
    <col min="3" max="8" width="5.9375" style="1" customWidth="1"/>
    <col min="9" max="9" width="6.0625" style="1" bestFit="1" customWidth="1"/>
    <col min="10" max="11" width="5.9375" style="1" customWidth="1"/>
    <col min="12" max="12" width="1.4375" style="16" customWidth="1"/>
    <col min="13" max="13" width="9.375" style="941" customWidth="1"/>
    <col min="14" max="14" width="7.625" style="941" customWidth="1"/>
    <col min="15" max="15" width="6.25" style="941" customWidth="1"/>
    <col min="16" max="16" width="6.4375" style="941" bestFit="1" customWidth="1"/>
    <col min="17" max="17" width="5.25" style="941" customWidth="1"/>
    <col min="18" max="18" width="10.9375" style="916"/>
    <col min="19" max="21" width="10.9375" style="115"/>
    <col min="22" max="22" width="4.75" style="115" customWidth="1"/>
    <col min="23" max="16384" width="10.9375" style="1"/>
  </cols>
  <sheetData>
    <row r="1" spans="2:23" s="23" customFormat="1" ht="13">
      <c r="B1" s="1057" t="s">
        <v>38</v>
      </c>
      <c r="C1" s="1057"/>
      <c r="D1" s="1057"/>
      <c r="E1" s="1057"/>
      <c r="F1" s="1057"/>
      <c r="G1" s="1057"/>
      <c r="H1" s="1057"/>
      <c r="I1" s="1057"/>
      <c r="J1" s="1057"/>
      <c r="K1" s="1057"/>
      <c r="L1" s="26"/>
      <c r="M1" s="615"/>
      <c r="N1" s="617" t="str">
        <f>C6</f>
        <v>Argentina</v>
      </c>
      <c r="O1" s="617" t="str">
        <f>E6</f>
        <v>Canadá</v>
      </c>
      <c r="P1" s="617" t="str">
        <f>G6</f>
        <v>EE.UU.</v>
      </c>
      <c r="Q1" s="618" t="s">
        <v>59</v>
      </c>
      <c r="R1" s="615"/>
      <c r="S1" s="109"/>
      <c r="T1" s="109"/>
      <c r="U1" s="109"/>
      <c r="V1" s="109"/>
    </row>
    <row r="2" spans="2:23" s="23" customFormat="1" ht="17.5">
      <c r="B2" s="25"/>
      <c r="C2" s="25"/>
      <c r="D2" s="25"/>
      <c r="E2" s="25"/>
      <c r="F2" s="25"/>
      <c r="G2" s="25"/>
      <c r="H2" s="25"/>
      <c r="I2" s="39"/>
      <c r="J2" s="39"/>
      <c r="K2" s="18"/>
      <c r="L2" s="26"/>
      <c r="M2" s="615"/>
      <c r="N2" s="619">
        <f>+D21</f>
        <v>0.3140057255059493</v>
      </c>
      <c r="O2" s="619">
        <f>+F21</f>
        <v>0.32587036360246474</v>
      </c>
      <c r="P2" s="619">
        <f>+H21</f>
        <v>0.33680998399037998</v>
      </c>
      <c r="Q2" s="942">
        <f>1-N2-O2-P2</f>
        <v>2.3313926901205984E-2</v>
      </c>
      <c r="R2" s="615"/>
      <c r="S2" s="109"/>
      <c r="T2" s="109"/>
      <c r="U2" s="109"/>
      <c r="V2" s="109"/>
    </row>
    <row r="3" spans="2:23" s="23" customFormat="1" ht="13">
      <c r="B3" s="1057" t="s">
        <v>379</v>
      </c>
      <c r="C3" s="1057"/>
      <c r="D3" s="1057"/>
      <c r="E3" s="1057"/>
      <c r="F3" s="1057"/>
      <c r="G3" s="1057"/>
      <c r="H3" s="1057"/>
      <c r="I3" s="1057"/>
      <c r="J3" s="1057"/>
      <c r="K3" s="1057"/>
      <c r="L3" s="26"/>
      <c r="M3" s="616"/>
      <c r="N3" s="620"/>
      <c r="O3" s="620"/>
      <c r="P3" s="620"/>
      <c r="Q3" s="620"/>
      <c r="R3" s="931"/>
      <c r="S3" s="32"/>
      <c r="T3" s="32"/>
      <c r="U3" s="207"/>
      <c r="V3" s="207"/>
      <c r="W3" s="32"/>
    </row>
    <row r="4" spans="2:23" s="23" customFormat="1" ht="13">
      <c r="B4" s="1115" t="s">
        <v>539</v>
      </c>
      <c r="C4" s="1115"/>
      <c r="D4" s="1115"/>
      <c r="E4" s="1115"/>
      <c r="F4" s="1115"/>
      <c r="G4" s="1115"/>
      <c r="H4" s="1115"/>
      <c r="I4" s="1115"/>
      <c r="J4" s="1115"/>
      <c r="K4" s="1115"/>
      <c r="L4" s="26"/>
      <c r="M4" s="616"/>
      <c r="N4" s="616"/>
      <c r="O4" s="616"/>
      <c r="P4" s="616"/>
      <c r="Q4" s="616"/>
      <c r="R4" s="931"/>
      <c r="S4" s="32"/>
      <c r="T4" s="32"/>
      <c r="U4" s="207"/>
      <c r="V4" s="207"/>
      <c r="W4" s="32"/>
    </row>
    <row r="5" spans="2:23" s="23" customFormat="1" ht="13">
      <c r="B5" s="1114" t="s">
        <v>167</v>
      </c>
      <c r="C5" s="1114"/>
      <c r="D5" s="1114"/>
      <c r="E5" s="1114"/>
      <c r="F5" s="1114"/>
      <c r="G5" s="1114"/>
      <c r="H5" s="1114"/>
      <c r="I5" s="1114"/>
      <c r="J5" s="1114"/>
      <c r="K5" s="1114"/>
      <c r="L5" s="26"/>
      <c r="M5" s="805"/>
      <c r="N5" s="616"/>
      <c r="O5" s="616"/>
      <c r="P5" s="616"/>
      <c r="Q5" s="616"/>
      <c r="R5" s="931"/>
      <c r="S5" s="32"/>
      <c r="T5" s="32"/>
      <c r="U5" s="207"/>
      <c r="V5" s="207"/>
      <c r="W5" s="32"/>
    </row>
    <row r="6" spans="2:23" s="21" customFormat="1" ht="24" customHeight="1">
      <c r="B6" s="568" t="s">
        <v>96</v>
      </c>
      <c r="C6" s="1117" t="s">
        <v>9</v>
      </c>
      <c r="D6" s="1117"/>
      <c r="E6" s="1117" t="s">
        <v>91</v>
      </c>
      <c r="F6" s="1117"/>
      <c r="G6" s="1117" t="s">
        <v>89</v>
      </c>
      <c r="H6" s="1117"/>
      <c r="I6" s="1118" t="s">
        <v>64</v>
      </c>
      <c r="J6" s="1118"/>
      <c r="K6" s="1118"/>
      <c r="L6" s="22"/>
      <c r="M6" s="806"/>
      <c r="N6" s="806"/>
      <c r="O6" s="806"/>
      <c r="P6" s="806"/>
      <c r="Q6" s="806"/>
      <c r="R6" s="806"/>
      <c r="S6" s="229"/>
      <c r="T6" s="208"/>
      <c r="U6" s="197"/>
      <c r="V6" s="197"/>
      <c r="W6" s="45"/>
    </row>
    <row r="7" spans="2:23" s="21" customFormat="1" ht="17.25" customHeight="1">
      <c r="B7" s="426"/>
      <c r="C7" s="798">
        <v>2019</v>
      </c>
      <c r="D7" s="276">
        <v>2020</v>
      </c>
      <c r="E7" s="798">
        <v>2019</v>
      </c>
      <c r="F7" s="798">
        <v>2020</v>
      </c>
      <c r="G7" s="798">
        <v>2019</v>
      </c>
      <c r="H7" s="798">
        <v>2020</v>
      </c>
      <c r="I7" s="798">
        <v>2019</v>
      </c>
      <c r="J7" s="798">
        <v>2020</v>
      </c>
      <c r="K7" s="334" t="s">
        <v>8</v>
      </c>
      <c r="L7" s="22"/>
      <c r="M7" s="932"/>
      <c r="N7" s="933"/>
      <c r="O7" s="915"/>
      <c r="P7" s="915"/>
      <c r="Q7" s="915"/>
      <c r="R7" s="934"/>
      <c r="S7" s="203"/>
      <c r="T7" s="202"/>
      <c r="U7" s="197"/>
      <c r="V7" s="197"/>
      <c r="W7" s="45"/>
    </row>
    <row r="8" spans="2:23" s="21" customFormat="1" ht="15.75" customHeight="1">
      <c r="B8" s="40" t="s">
        <v>47</v>
      </c>
      <c r="C8" s="810">
        <v>85490.27</v>
      </c>
      <c r="D8" s="810">
        <v>72627.968999999997</v>
      </c>
      <c r="E8" s="810">
        <v>24437.96</v>
      </c>
      <c r="F8" s="810">
        <v>11557.75</v>
      </c>
      <c r="G8" s="810">
        <v>1000</v>
      </c>
      <c r="H8" s="810">
        <v>12329</v>
      </c>
      <c r="I8" s="810">
        <v>110928.26</v>
      </c>
      <c r="J8" s="810">
        <v>96514.718999999997</v>
      </c>
      <c r="K8" s="823">
        <f t="shared" ref="K8:K13" si="0">+J8/I8*100-100</f>
        <v>-12.993569898238732</v>
      </c>
      <c r="L8" s="22"/>
      <c r="M8" s="932"/>
      <c r="N8" s="933"/>
      <c r="O8" s="915"/>
      <c r="P8" s="934"/>
      <c r="Q8" s="915"/>
      <c r="R8" s="935"/>
      <c r="S8" s="204"/>
      <c r="T8" s="191"/>
      <c r="U8" s="197"/>
      <c r="V8" s="197"/>
      <c r="W8" s="45"/>
    </row>
    <row r="9" spans="2:23" s="21" customFormat="1" ht="15.75" customHeight="1">
      <c r="B9" s="40" t="s">
        <v>48</v>
      </c>
      <c r="C9" s="596">
        <v>83555.56</v>
      </c>
      <c r="D9" s="596">
        <v>44440.87</v>
      </c>
      <c r="E9" s="596">
        <v>39451.32</v>
      </c>
      <c r="F9" s="596">
        <v>0</v>
      </c>
      <c r="G9" s="596">
        <v>7567.73</v>
      </c>
      <c r="H9" s="596">
        <v>25098.27</v>
      </c>
      <c r="I9" s="596">
        <v>130574.61</v>
      </c>
      <c r="J9" s="596">
        <v>69539.14</v>
      </c>
      <c r="K9" s="823">
        <f t="shared" si="0"/>
        <v>-46.74375056528983</v>
      </c>
      <c r="L9" s="22"/>
      <c r="M9" s="936"/>
      <c r="N9" s="933"/>
      <c r="O9" s="915"/>
      <c r="P9" s="934"/>
      <c r="Q9" s="915"/>
      <c r="R9" s="915"/>
      <c r="S9" s="202"/>
      <c r="T9" s="202"/>
      <c r="U9" s="197"/>
      <c r="V9" s="197"/>
      <c r="W9" s="45"/>
    </row>
    <row r="10" spans="2:23" s="21" customFormat="1" ht="15.75" customHeight="1">
      <c r="B10" s="40" t="s">
        <v>49</v>
      </c>
      <c r="C10" s="596">
        <v>22039.119999999999</v>
      </c>
      <c r="D10" s="596">
        <v>77035.547999999995</v>
      </c>
      <c r="E10" s="596">
        <v>36918.800000000003</v>
      </c>
      <c r="F10" s="596">
        <v>35273.26</v>
      </c>
      <c r="G10" s="596">
        <v>0</v>
      </c>
      <c r="H10" s="596">
        <v>6999.08</v>
      </c>
      <c r="I10" s="596">
        <v>58957.94</v>
      </c>
      <c r="J10" s="596">
        <v>119307.88800000001</v>
      </c>
      <c r="K10" s="823">
        <f t="shared" si="0"/>
        <v>102.36101871944646</v>
      </c>
      <c r="L10" s="22"/>
      <c r="M10" s="937"/>
      <c r="N10" s="933"/>
      <c r="O10" s="915"/>
      <c r="P10" s="934"/>
      <c r="Q10" s="915"/>
      <c r="R10" s="915"/>
      <c r="S10" s="202"/>
      <c r="T10" s="202"/>
      <c r="U10" s="197"/>
      <c r="V10" s="197"/>
      <c r="W10" s="45"/>
    </row>
    <row r="11" spans="2:23" s="21" customFormat="1" ht="15" customHeight="1">
      <c r="B11" s="40" t="s">
        <v>57</v>
      </c>
      <c r="C11" s="596">
        <v>66196.823999999993</v>
      </c>
      <c r="D11" s="596">
        <v>76239.53</v>
      </c>
      <c r="E11" s="596">
        <v>17155.8</v>
      </c>
      <c r="F11" s="596">
        <v>23546.32</v>
      </c>
      <c r="G11" s="596">
        <v>33738.961000000003</v>
      </c>
      <c r="H11" s="596">
        <v>24437.33</v>
      </c>
      <c r="I11" s="596">
        <v>117091.58500000001</v>
      </c>
      <c r="J11" s="596">
        <v>124223.18</v>
      </c>
      <c r="K11" s="823">
        <f t="shared" si="0"/>
        <v>6.0906127455700556</v>
      </c>
      <c r="L11" s="22"/>
      <c r="M11" s="937"/>
      <c r="N11" s="933"/>
      <c r="O11" s="915"/>
      <c r="P11" s="934"/>
      <c r="Q11" s="915"/>
      <c r="R11" s="915"/>
      <c r="S11" s="202"/>
      <c r="T11" s="202"/>
      <c r="U11" s="197"/>
      <c r="V11" s="197"/>
      <c r="W11" s="45"/>
    </row>
    <row r="12" spans="2:23" s="21" customFormat="1" ht="15.75" customHeight="1">
      <c r="B12" s="40" t="s">
        <v>58</v>
      </c>
      <c r="C12" s="682">
        <v>51231.622000000003</v>
      </c>
      <c r="D12" s="682">
        <v>21387.439999999999</v>
      </c>
      <c r="E12" s="687">
        <v>4920</v>
      </c>
      <c r="F12" s="687">
        <v>27111.74</v>
      </c>
      <c r="G12" s="687">
        <v>34802.559999999998</v>
      </c>
      <c r="H12" s="687">
        <v>14053.18</v>
      </c>
      <c r="I12" s="687">
        <v>90954.182000000001</v>
      </c>
      <c r="J12" s="687">
        <v>62552.36</v>
      </c>
      <c r="K12" s="823">
        <f t="shared" si="0"/>
        <v>-31.226515785717254</v>
      </c>
      <c r="L12" s="22"/>
      <c r="M12" s="937"/>
      <c r="N12" s="933"/>
      <c r="O12" s="915"/>
      <c r="P12" s="934"/>
      <c r="Q12" s="915"/>
      <c r="R12" s="915"/>
      <c r="S12" s="202"/>
      <c r="T12" s="202"/>
      <c r="U12" s="197"/>
      <c r="V12" s="197"/>
      <c r="W12" s="45"/>
    </row>
    <row r="13" spans="2:23" s="21" customFormat="1" ht="15.75" customHeight="1">
      <c r="B13" s="40" t="s">
        <v>50</v>
      </c>
      <c r="C13" s="682">
        <v>9878.2620000000006</v>
      </c>
      <c r="D13" s="682">
        <v>913.50199999999995</v>
      </c>
      <c r="E13" s="682">
        <v>4985.83</v>
      </c>
      <c r="F13" s="682">
        <v>1149.24</v>
      </c>
      <c r="G13" s="682">
        <v>32722.49</v>
      </c>
      <c r="H13" s="682">
        <v>11578.78</v>
      </c>
      <c r="I13" s="682">
        <v>47586.582000000002</v>
      </c>
      <c r="J13" s="682">
        <v>13641.522000000001</v>
      </c>
      <c r="K13" s="823">
        <f t="shared" si="0"/>
        <v>-71.333259446959232</v>
      </c>
      <c r="L13" s="22"/>
      <c r="M13" s="932"/>
      <c r="N13" s="933"/>
      <c r="O13" s="915"/>
      <c r="P13" s="934"/>
      <c r="Q13" s="915"/>
      <c r="R13" s="915"/>
      <c r="S13" s="202"/>
      <c r="T13" s="202"/>
      <c r="U13" s="197"/>
      <c r="V13" s="197"/>
      <c r="W13" s="45"/>
    </row>
    <row r="14" spans="2:23" s="21" customFormat="1" ht="15.75" customHeight="1">
      <c r="B14" s="40" t="s">
        <v>51</v>
      </c>
      <c r="C14" s="682">
        <v>38600.089999999997</v>
      </c>
      <c r="D14" s="682">
        <v>6971.96</v>
      </c>
      <c r="E14" s="683">
        <v>43787</v>
      </c>
      <c r="F14" s="683">
        <v>50770.09</v>
      </c>
      <c r="G14" s="706">
        <v>29950.92</v>
      </c>
      <c r="H14" s="706">
        <v>43463.19</v>
      </c>
      <c r="I14" s="682">
        <v>112338.01</v>
      </c>
      <c r="J14" s="682">
        <v>123117.16</v>
      </c>
      <c r="K14" s="899">
        <f>+J14/I14*100-100</f>
        <v>9.5952830213033025</v>
      </c>
      <c r="L14" s="22"/>
      <c r="M14" s="932"/>
      <c r="N14" s="933"/>
      <c r="O14" s="915"/>
      <c r="P14" s="934"/>
      <c r="Q14" s="915"/>
      <c r="R14" s="938"/>
      <c r="S14" s="205"/>
      <c r="T14" s="205"/>
      <c r="U14" s="197"/>
      <c r="V14" s="197"/>
      <c r="W14" s="45"/>
    </row>
    <row r="15" spans="2:23" s="21" customFormat="1" ht="15.75" customHeight="1">
      <c r="B15" s="66" t="s">
        <v>52</v>
      </c>
      <c r="C15" s="596">
        <v>11469.29</v>
      </c>
      <c r="D15" s="596">
        <v>420</v>
      </c>
      <c r="E15" s="596">
        <v>5245</v>
      </c>
      <c r="F15" s="596">
        <v>44379.1</v>
      </c>
      <c r="G15" s="596">
        <v>75514.570000000007</v>
      </c>
      <c r="H15" s="596">
        <v>47772.923769999994</v>
      </c>
      <c r="I15" s="596">
        <v>92228.86</v>
      </c>
      <c r="J15" s="596">
        <v>92572.023770000014</v>
      </c>
      <c r="K15" s="899">
        <f>+J15/I15*100-100</f>
        <v>0.37207851208398779</v>
      </c>
      <c r="L15" s="22"/>
      <c r="M15" s="943"/>
      <c r="N15" s="933"/>
      <c r="O15" s="915"/>
      <c r="P15" s="934"/>
      <c r="Q15" s="915"/>
      <c r="R15" s="939"/>
      <c r="S15" s="206"/>
      <c r="T15" s="205"/>
      <c r="U15" s="197"/>
      <c r="V15" s="197"/>
      <c r="W15" s="45"/>
    </row>
    <row r="16" spans="2:23" s="21" customFormat="1" ht="15.75" customHeight="1">
      <c r="B16" s="40" t="s">
        <v>53</v>
      </c>
      <c r="C16" s="682">
        <v>13995.28</v>
      </c>
      <c r="D16" s="682">
        <v>0</v>
      </c>
      <c r="E16" s="687">
        <v>54708.800000000003</v>
      </c>
      <c r="F16" s="687">
        <v>28566.17</v>
      </c>
      <c r="G16" s="687">
        <v>70827.87</v>
      </c>
      <c r="H16" s="687">
        <v>69906.009999999995</v>
      </c>
      <c r="I16" s="687">
        <v>139531.95000000001</v>
      </c>
      <c r="J16" s="687">
        <v>98529.35</v>
      </c>
      <c r="K16" s="899">
        <f>+J16/I16*100-100</f>
        <v>-29.385814503416611</v>
      </c>
      <c r="L16" s="22"/>
      <c r="M16" s="932"/>
      <c r="N16" s="933"/>
      <c r="O16" s="915"/>
      <c r="P16" s="934"/>
      <c r="Q16" s="915"/>
      <c r="R16" s="939"/>
      <c r="S16" s="206"/>
      <c r="T16" s="205"/>
      <c r="U16" s="197"/>
      <c r="V16" s="197"/>
      <c r="W16" s="45"/>
    </row>
    <row r="17" spans="1:23" s="21" customFormat="1" ht="15.75" customHeight="1">
      <c r="B17" s="40" t="s">
        <v>54</v>
      </c>
      <c r="C17" s="687">
        <v>0</v>
      </c>
      <c r="D17" s="687">
        <v>0</v>
      </c>
      <c r="E17" s="687">
        <v>19141.43</v>
      </c>
      <c r="F17" s="687">
        <v>89019.975000000006</v>
      </c>
      <c r="G17" s="687">
        <v>26687.5</v>
      </c>
      <c r="H17" s="687">
        <v>66188.84</v>
      </c>
      <c r="I17" s="687">
        <v>45828.93</v>
      </c>
      <c r="J17" s="687">
        <v>155516.505</v>
      </c>
      <c r="K17" s="899">
        <f>+J17/I17*100-100</f>
        <v>239.3413396297928</v>
      </c>
      <c r="L17" s="22"/>
      <c r="M17" s="943"/>
      <c r="N17" s="933"/>
      <c r="O17" s="915"/>
      <c r="P17" s="934"/>
      <c r="Q17" s="915"/>
      <c r="R17" s="934"/>
      <c r="S17" s="47"/>
      <c r="T17" s="47"/>
      <c r="U17" s="197"/>
      <c r="V17" s="197"/>
      <c r="W17" s="45"/>
    </row>
    <row r="18" spans="1:23" s="21" customFormat="1" ht="15.75" customHeight="1">
      <c r="B18" s="40" t="s">
        <v>55</v>
      </c>
      <c r="C18" s="596">
        <v>224</v>
      </c>
      <c r="D18" s="596"/>
      <c r="E18" s="596">
        <v>34079.15</v>
      </c>
      <c r="F18" s="596"/>
      <c r="G18" s="596">
        <v>49758.54</v>
      </c>
      <c r="H18" s="596"/>
      <c r="I18" s="682">
        <v>84061.69</v>
      </c>
      <c r="J18" s="682"/>
      <c r="K18" s="684"/>
      <c r="L18" s="22"/>
      <c r="M18" s="932"/>
      <c r="N18" s="933"/>
      <c r="O18" s="934"/>
      <c r="P18" s="934"/>
      <c r="Q18" s="915"/>
      <c r="R18" s="934"/>
      <c r="S18" s="47"/>
      <c r="T18" s="47"/>
      <c r="U18" s="197"/>
      <c r="V18" s="197"/>
      <c r="W18" s="45"/>
    </row>
    <row r="19" spans="1:23" s="21" customFormat="1" ht="15.75" customHeight="1">
      <c r="B19" s="40" t="s">
        <v>160</v>
      </c>
      <c r="C19" s="682">
        <v>46975.38</v>
      </c>
      <c r="D19" s="682"/>
      <c r="E19" s="596">
        <v>33193.57</v>
      </c>
      <c r="F19" s="596"/>
      <c r="G19" s="596"/>
      <c r="H19" s="596"/>
      <c r="I19" s="596">
        <v>80168.95</v>
      </c>
      <c r="J19" s="683"/>
      <c r="K19" s="684"/>
      <c r="L19" s="22"/>
      <c r="M19" s="915"/>
      <c r="N19" s="932"/>
      <c r="O19" s="934"/>
      <c r="P19" s="934"/>
      <c r="Q19" s="934"/>
      <c r="R19" s="934"/>
      <c r="S19" s="47"/>
      <c r="T19" s="47"/>
      <c r="U19" s="197"/>
      <c r="V19" s="197"/>
      <c r="W19" s="45"/>
    </row>
    <row r="20" spans="1:23" s="21" customFormat="1" ht="15.75" customHeight="1">
      <c r="B20" s="40" t="s">
        <v>64</v>
      </c>
      <c r="C20" s="682">
        <f>SUM(C8:C19)</f>
        <v>429655.69800000003</v>
      </c>
      <c r="D20" s="682">
        <f t="shared" ref="D20:J20" si="1">SUM(D8:D19)</f>
        <v>300036.81900000002</v>
      </c>
      <c r="E20" s="682">
        <f t="shared" si="1"/>
        <v>318024.66000000003</v>
      </c>
      <c r="F20" s="682">
        <f t="shared" si="1"/>
        <v>311373.64500000002</v>
      </c>
      <c r="G20" s="682">
        <f t="shared" si="1"/>
        <v>362571.141</v>
      </c>
      <c r="H20" s="682">
        <f t="shared" si="1"/>
        <v>321826.60377000005</v>
      </c>
      <c r="I20" s="682">
        <f t="shared" si="1"/>
        <v>1110251.5490000001</v>
      </c>
      <c r="J20" s="682">
        <f t="shared" si="1"/>
        <v>955513.84776999988</v>
      </c>
      <c r="K20" s="684"/>
      <c r="L20" s="22"/>
      <c r="M20" s="944"/>
      <c r="N20" s="932"/>
      <c r="O20" s="934"/>
      <c r="P20" s="934"/>
      <c r="Q20" s="934"/>
      <c r="R20" s="934"/>
      <c r="S20" s="47"/>
      <c r="T20" s="47"/>
      <c r="U20" s="197"/>
      <c r="V20" s="197"/>
      <c r="W20" s="45"/>
    </row>
    <row r="21" spans="1:23" s="21" customFormat="1" ht="15.75" customHeight="1">
      <c r="B21" s="40" t="s">
        <v>427</v>
      </c>
      <c r="C21" s="597">
        <f>+C20/$I$20</f>
        <v>0.38698950556474293</v>
      </c>
      <c r="D21" s="597">
        <f>+D20/$J$20</f>
        <v>0.3140057255059493</v>
      </c>
      <c r="E21" s="597">
        <f>+E20/$I$20</f>
        <v>0.28644378860488307</v>
      </c>
      <c r="F21" s="597">
        <f>+F20/$J$20</f>
        <v>0.32587036360246474</v>
      </c>
      <c r="G21" s="597">
        <f>+G20/$I$20</f>
        <v>0.3265666607955347</v>
      </c>
      <c r="H21" s="597">
        <f>+H20/$J$20</f>
        <v>0.33680998399037998</v>
      </c>
      <c r="I21" s="597">
        <f>+I20/$I$20</f>
        <v>1</v>
      </c>
      <c r="J21" s="597">
        <f>+J20/$J$20</f>
        <v>1</v>
      </c>
      <c r="K21" s="153"/>
      <c r="L21" s="22"/>
      <c r="M21" s="915"/>
      <c r="N21" s="932"/>
      <c r="O21" s="934"/>
      <c r="P21" s="934"/>
      <c r="Q21" s="934"/>
      <c r="R21" s="934"/>
      <c r="S21" s="47"/>
      <c r="T21" s="47"/>
      <c r="U21" s="197"/>
      <c r="V21" s="197"/>
      <c r="W21" s="45"/>
    </row>
    <row r="22" spans="1:23" s="21" customFormat="1" ht="43.5" customHeight="1">
      <c r="B22" s="1119" t="s">
        <v>624</v>
      </c>
      <c r="C22" s="1120"/>
      <c r="D22" s="1120"/>
      <c r="E22" s="1120"/>
      <c r="F22" s="1120"/>
      <c r="G22" s="1120"/>
      <c r="H22" s="1120"/>
      <c r="I22" s="1120"/>
      <c r="J22" s="1120"/>
      <c r="K22" s="1121"/>
      <c r="L22" s="22"/>
      <c r="M22" s="915"/>
      <c r="N22" s="915"/>
      <c r="O22" s="940"/>
      <c r="P22" s="940"/>
      <c r="Q22" s="940"/>
      <c r="R22" s="940"/>
      <c r="S22" s="209"/>
      <c r="T22" s="209"/>
      <c r="U22" s="197"/>
      <c r="V22" s="197"/>
      <c r="W22" s="45"/>
    </row>
    <row r="23" spans="1:23" s="21" customFormat="1" ht="15.75" customHeight="1">
      <c r="B23" s="1116"/>
      <c r="C23" s="1116"/>
      <c r="D23" s="1116"/>
      <c r="E23" s="1116"/>
      <c r="F23" s="1116"/>
      <c r="G23" s="1116"/>
      <c r="H23" s="1116"/>
      <c r="I23" s="1116"/>
      <c r="J23" s="1116"/>
      <c r="K23" s="1116"/>
      <c r="L23" s="22"/>
      <c r="M23" s="915"/>
      <c r="N23" s="915"/>
      <c r="O23" s="940"/>
      <c r="P23" s="940"/>
      <c r="Q23" s="940"/>
      <c r="R23" s="940"/>
      <c r="S23" s="209"/>
      <c r="T23" s="209"/>
      <c r="U23" s="197"/>
      <c r="V23" s="197"/>
      <c r="W23" s="45"/>
    </row>
    <row r="24" spans="1:23" s="21" customFormat="1" ht="15.75" customHeight="1">
      <c r="B24" s="2"/>
      <c r="C24" s="47"/>
      <c r="D24" s="47"/>
      <c r="E24" s="47"/>
      <c r="F24" s="47"/>
      <c r="G24" s="47"/>
      <c r="H24" s="47"/>
      <c r="I24" s="47"/>
      <c r="J24" s="47"/>
      <c r="K24" s="47"/>
      <c r="L24" s="22"/>
      <c r="M24" s="915"/>
      <c r="N24" s="915"/>
      <c r="O24" s="940"/>
      <c r="P24" s="940"/>
      <c r="Q24" s="940"/>
      <c r="R24" s="940"/>
      <c r="S24" s="209"/>
      <c r="T24" s="209"/>
      <c r="U24" s="197"/>
      <c r="V24" s="197"/>
      <c r="W24" s="45"/>
    </row>
    <row r="25" spans="1:23" ht="17.25" customHeight="1">
      <c r="B25" s="107"/>
      <c r="C25" s="108"/>
      <c r="D25" s="108"/>
      <c r="E25" s="108"/>
      <c r="F25" s="108"/>
      <c r="G25" s="108"/>
      <c r="H25" s="108"/>
      <c r="I25" s="108"/>
      <c r="J25" s="108"/>
      <c r="K25" s="108"/>
      <c r="L25" s="179"/>
      <c r="M25" s="938"/>
      <c r="N25" s="938"/>
      <c r="O25" s="940"/>
      <c r="P25" s="940"/>
      <c r="Q25" s="940"/>
      <c r="R25" s="940"/>
      <c r="S25" s="209"/>
      <c r="T25" s="209"/>
      <c r="U25" s="200"/>
      <c r="V25" s="200"/>
      <c r="W25" s="2"/>
    </row>
    <row r="26" spans="1:23" ht="15" customHeight="1">
      <c r="A26" s="16"/>
      <c r="B26" s="214"/>
      <c r="C26" s="214"/>
      <c r="D26" s="214"/>
      <c r="E26" s="214"/>
      <c r="F26" s="49"/>
      <c r="G26" s="49"/>
      <c r="H26" s="49"/>
      <c r="I26" s="49"/>
      <c r="J26" s="49"/>
      <c r="K26" s="49"/>
      <c r="L26" s="1"/>
      <c r="M26" s="939"/>
      <c r="N26" s="939"/>
      <c r="O26" s="940"/>
      <c r="P26" s="940"/>
      <c r="Q26" s="940"/>
      <c r="R26" s="940"/>
      <c r="S26" s="209"/>
      <c r="T26" s="209"/>
      <c r="U26" s="199"/>
      <c r="V26" s="200"/>
      <c r="W26" s="2"/>
    </row>
    <row r="27" spans="1:23" ht="15" customHeight="1">
      <c r="B27" s="16"/>
      <c r="C27" s="16"/>
      <c r="D27" s="16"/>
      <c r="E27" s="16"/>
      <c r="L27" s="1"/>
      <c r="M27" s="939"/>
      <c r="N27" s="939"/>
      <c r="O27" s="940"/>
      <c r="P27" s="940"/>
      <c r="Q27" s="940"/>
      <c r="R27" s="940"/>
      <c r="S27" s="209"/>
      <c r="T27" s="209"/>
      <c r="U27" s="200"/>
      <c r="V27" s="200"/>
      <c r="W27" s="2"/>
    </row>
    <row r="28" spans="1:23" ht="15" customHeight="1">
      <c r="L28" s="1"/>
      <c r="M28" s="939"/>
      <c r="N28" s="939"/>
      <c r="O28" s="940"/>
      <c r="P28" s="940"/>
      <c r="Q28" s="940"/>
      <c r="R28" s="940"/>
      <c r="S28" s="209"/>
      <c r="T28" s="209"/>
      <c r="U28" s="200"/>
      <c r="V28" s="200"/>
      <c r="W28" s="2"/>
    </row>
    <row r="29" spans="1:23" ht="15" customHeight="1">
      <c r="L29" s="1"/>
      <c r="M29" s="939"/>
      <c r="N29" s="939"/>
      <c r="O29" s="940"/>
      <c r="P29" s="940"/>
      <c r="Q29" s="940"/>
      <c r="R29" s="940"/>
      <c r="S29" s="209"/>
      <c r="T29" s="209"/>
      <c r="U29" s="199"/>
      <c r="V29" s="200"/>
      <c r="W29" s="2"/>
    </row>
    <row r="30" spans="1:23" ht="15" customHeight="1">
      <c r="L30" s="1"/>
      <c r="M30" s="939"/>
      <c r="N30" s="939"/>
      <c r="O30" s="940"/>
      <c r="P30" s="940"/>
      <c r="Q30" s="940"/>
      <c r="R30" s="940"/>
      <c r="S30" s="209"/>
      <c r="T30" s="209"/>
      <c r="U30" s="200"/>
      <c r="V30" s="200"/>
      <c r="W30" s="2"/>
    </row>
    <row r="31" spans="1:23" ht="15" customHeight="1">
      <c r="L31" s="1"/>
      <c r="M31" s="939"/>
      <c r="N31" s="939"/>
      <c r="O31" s="939"/>
      <c r="P31" s="939"/>
      <c r="Q31" s="938"/>
      <c r="R31" s="939"/>
      <c r="S31" s="200"/>
      <c r="T31" s="200"/>
      <c r="U31" s="200"/>
      <c r="V31" s="200"/>
      <c r="W31" s="2"/>
    </row>
    <row r="32" spans="1:23" ht="15" customHeight="1">
      <c r="L32" s="1"/>
      <c r="M32" s="939"/>
      <c r="N32" s="939"/>
      <c r="O32" s="939"/>
      <c r="P32" s="939"/>
      <c r="Q32" s="938"/>
      <c r="R32" s="939"/>
      <c r="S32" s="200"/>
      <c r="T32" s="200"/>
      <c r="U32" s="200"/>
      <c r="V32" s="200"/>
      <c r="W32" s="2"/>
    </row>
    <row r="33" spans="12:23" ht="15" customHeight="1">
      <c r="L33" s="1"/>
      <c r="M33" s="939"/>
      <c r="N33" s="939"/>
      <c r="O33" s="939"/>
      <c r="P33" s="939"/>
      <c r="Q33" s="938"/>
      <c r="R33" s="939"/>
      <c r="S33" s="200"/>
      <c r="T33" s="200"/>
      <c r="U33" s="200"/>
      <c r="V33" s="200"/>
      <c r="W33" s="2"/>
    </row>
    <row r="34" spans="12:23" ht="15" customHeight="1">
      <c r="L34" s="1"/>
      <c r="M34" s="939"/>
      <c r="N34" s="939"/>
      <c r="O34" s="939"/>
      <c r="P34" s="939"/>
      <c r="Q34" s="938"/>
      <c r="R34" s="939"/>
      <c r="S34" s="200"/>
      <c r="T34" s="200"/>
      <c r="U34" s="200"/>
      <c r="V34" s="200"/>
      <c r="W34" s="2"/>
    </row>
    <row r="35" spans="12:23" ht="15" customHeight="1">
      <c r="L35" s="1"/>
      <c r="M35" s="939"/>
      <c r="N35" s="939"/>
      <c r="O35" s="939"/>
      <c r="P35" s="939"/>
      <c r="Q35" s="938"/>
      <c r="R35" s="939"/>
      <c r="S35" s="200"/>
      <c r="T35" s="200"/>
      <c r="U35" s="200"/>
      <c r="V35" s="200"/>
      <c r="W35" s="2"/>
    </row>
    <row r="36" spans="12:23" ht="15" customHeight="1">
      <c r="L36" s="1"/>
      <c r="M36" s="939"/>
      <c r="N36" s="939"/>
      <c r="O36" s="939"/>
      <c r="P36" s="939"/>
      <c r="Q36" s="938"/>
      <c r="R36" s="939"/>
      <c r="S36" s="200"/>
      <c r="T36" s="200"/>
      <c r="U36" s="200"/>
      <c r="V36" s="200"/>
      <c r="W36" s="2"/>
    </row>
    <row r="37" spans="12:23" ht="15" customHeight="1">
      <c r="L37" s="1"/>
      <c r="M37" s="939"/>
      <c r="N37" s="939"/>
      <c r="O37" s="939"/>
      <c r="P37" s="939"/>
      <c r="Q37" s="938"/>
      <c r="R37" s="939"/>
      <c r="S37" s="200"/>
      <c r="T37" s="200"/>
      <c r="U37" s="200"/>
      <c r="V37" s="210"/>
      <c r="W37" s="2"/>
    </row>
    <row r="38" spans="12:23" ht="15" customHeight="1">
      <c r="L38" s="1"/>
      <c r="M38" s="939"/>
      <c r="N38" s="939"/>
      <c r="O38" s="939"/>
      <c r="P38" s="939"/>
      <c r="Q38" s="938"/>
      <c r="R38" s="939"/>
      <c r="S38" s="200"/>
      <c r="T38" s="200"/>
      <c r="U38" s="200"/>
      <c r="V38" s="200"/>
      <c r="W38" s="2"/>
    </row>
    <row r="39" spans="12:23" ht="15" customHeight="1">
      <c r="L39" s="1"/>
      <c r="M39" s="916"/>
      <c r="N39" s="916"/>
      <c r="O39" s="916"/>
      <c r="P39" s="916"/>
    </row>
    <row r="40" spans="12:23" ht="15" customHeight="1">
      <c r="L40" s="1"/>
      <c r="M40" s="916"/>
      <c r="N40" s="916"/>
      <c r="O40" s="916"/>
      <c r="P40" s="916"/>
    </row>
    <row r="50" spans="12:13">
      <c r="L50" s="1"/>
      <c r="M50" s="916"/>
    </row>
    <row r="51" spans="12:13">
      <c r="L51" s="1"/>
      <c r="M51" s="916"/>
    </row>
  </sheetData>
  <customSheetViews>
    <customSheetView guid="{5CDC6F58-B038-4A0E-A13D-C643B013E119}" hiddenColumns="1" topLeftCell="A31">
      <selection activeCell="A43" sqref="A43:J43"/>
      <pageMargins left="0.59055118110236227" right="0.59055118110236227" top="0.74803149606299213" bottom="0.78740157480314965" header="0.51181102362204722" footer="0.59055118110236227"/>
      <printOptions horizontalCentered="1"/>
      <pageSetup scale="95" firstPageNumber="0" orientation="portrait" r:id="rId1"/>
      <headerFooter alignWithMargins="0">
        <oddFooter>&amp;C&amp;10&amp;A</oddFooter>
      </headerFooter>
    </customSheetView>
  </customSheetViews>
  <mergeCells count="10">
    <mergeCell ref="B23:K23"/>
    <mergeCell ref="B1:K1"/>
    <mergeCell ref="C6:D6"/>
    <mergeCell ref="E6:F6"/>
    <mergeCell ref="G6:H6"/>
    <mergeCell ref="B3:K3"/>
    <mergeCell ref="B5:K5"/>
    <mergeCell ref="I6:K6"/>
    <mergeCell ref="B4:K4"/>
    <mergeCell ref="B22:K22"/>
  </mergeCells>
  <printOptions horizontalCentered="1"/>
  <pageMargins left="0.59055118110236227" right="0.59055118110236227" top="0.74803149606299213" bottom="0.78740157480314965" header="0.51181102362204722" footer="0.59055118110236227"/>
  <pageSetup paperSize="126" firstPageNumber="0" orientation="portrait" r:id="rId2"/>
  <headerFooter alignWithMargins="0">
    <oddFooter>&amp;C&amp;10&amp;A</oddFooter>
  </headerFooter>
  <ignoredErrors>
    <ignoredError sqref="C20:J20 C21 J21" formulaRange="1"/>
    <ignoredError sqref="D21:I21" formula="1" formulaRange="1"/>
  </ignoredErrors>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79998168889431442"/>
    <pageSetUpPr fitToPage="1"/>
  </sheetPr>
  <dimension ref="B1:X52"/>
  <sheetViews>
    <sheetView zoomScaleNormal="100" workbookViewId="0">
      <selection activeCell="N8" sqref="N8:O10"/>
    </sheetView>
  </sheetViews>
  <sheetFormatPr baseColWidth="10" defaultColWidth="10.9375" defaultRowHeight="11.5"/>
  <cols>
    <col min="1" max="1" width="2.25" style="1" customWidth="1"/>
    <col min="2" max="2" width="9.8125" style="1" customWidth="1"/>
    <col min="3" max="8" width="5.5625" style="1" customWidth="1"/>
    <col min="9" max="9" width="6.75" style="1" customWidth="1"/>
    <col min="10" max="10" width="5.9375" style="1" customWidth="1"/>
    <col min="11" max="11" width="5.5625" style="1" customWidth="1"/>
    <col min="12" max="12" width="1.4375" style="16" customWidth="1"/>
    <col min="13" max="13" width="7.625" style="128" customWidth="1"/>
    <col min="14" max="15" width="7.1875" style="128" bestFit="1" customWidth="1"/>
    <col min="16" max="16" width="5.25" style="128" customWidth="1"/>
    <col min="17" max="17" width="10.9375" style="146"/>
    <col min="18" max="23" width="10.9375" style="1"/>
    <col min="24" max="24" width="4.75" style="129" customWidth="1"/>
    <col min="25" max="16384" width="10.9375" style="1"/>
  </cols>
  <sheetData>
    <row r="1" spans="2:24" s="23" customFormat="1" ht="13">
      <c r="B1" s="1057" t="s">
        <v>76</v>
      </c>
      <c r="C1" s="1057"/>
      <c r="D1" s="1057"/>
      <c r="E1" s="1057"/>
      <c r="F1" s="1057"/>
      <c r="G1" s="1057"/>
      <c r="H1" s="1057"/>
      <c r="I1" s="1057"/>
      <c r="J1" s="1057"/>
      <c r="K1" s="1057"/>
      <c r="L1" s="26"/>
      <c r="M1" s="625" t="str">
        <f>C6</f>
        <v>Suave</v>
      </c>
      <c r="N1" s="625" t="str">
        <f>E6</f>
        <v>Intermedio</v>
      </c>
      <c r="O1" s="625" t="str">
        <f>G6</f>
        <v>Fuerte</v>
      </c>
      <c r="P1" s="626" t="s">
        <v>59</v>
      </c>
      <c r="Q1" s="548"/>
      <c r="X1" s="125"/>
    </row>
    <row r="2" spans="2:24" s="23" customFormat="1" ht="13">
      <c r="B2" s="25"/>
      <c r="C2" s="25"/>
      <c r="D2" s="25"/>
      <c r="E2" s="25"/>
      <c r="F2" s="25"/>
      <c r="G2" s="25"/>
      <c r="H2" s="25"/>
      <c r="L2" s="26"/>
      <c r="M2" s="627">
        <f>D21</f>
        <v>0.32919233011023225</v>
      </c>
      <c r="N2" s="627">
        <f>F21</f>
        <v>0.34847179718754689</v>
      </c>
      <c r="O2" s="627">
        <f>H21</f>
        <v>0.3114838583392685</v>
      </c>
      <c r="P2" s="628">
        <f>1-M2-N2-O2</f>
        <v>1.0852014362952411E-2</v>
      </c>
      <c r="Q2" s="548"/>
      <c r="X2" s="125"/>
    </row>
    <row r="3" spans="2:24" s="23" customFormat="1" ht="13">
      <c r="B3" s="1057" t="s">
        <v>438</v>
      </c>
      <c r="C3" s="1057"/>
      <c r="D3" s="1057"/>
      <c r="E3" s="1057"/>
      <c r="F3" s="1057"/>
      <c r="G3" s="1057"/>
      <c r="H3" s="1057"/>
      <c r="I3" s="1057"/>
      <c r="J3" s="1057"/>
      <c r="K3" s="1057"/>
      <c r="L3" s="26"/>
      <c r="M3" s="626"/>
      <c r="N3" s="626"/>
      <c r="O3" s="626"/>
      <c r="P3" s="626"/>
      <c r="Q3" s="548"/>
      <c r="X3" s="125"/>
    </row>
    <row r="4" spans="2:24" s="23" customFormat="1" ht="13">
      <c r="B4" s="1115" t="s">
        <v>539</v>
      </c>
      <c r="C4" s="1115"/>
      <c r="D4" s="1115"/>
      <c r="E4" s="1115"/>
      <c r="F4" s="1115"/>
      <c r="G4" s="1115"/>
      <c r="H4" s="1115"/>
      <c r="I4" s="1115"/>
      <c r="J4" s="1115"/>
      <c r="K4" s="1115"/>
      <c r="L4" s="26"/>
      <c r="M4" s="126"/>
      <c r="N4" s="126"/>
      <c r="O4" s="126"/>
      <c r="P4" s="126"/>
      <c r="Q4" s="548"/>
      <c r="X4" s="125"/>
    </row>
    <row r="5" spans="2:24" s="23" customFormat="1" ht="13">
      <c r="B5" s="1130" t="s">
        <v>167</v>
      </c>
      <c r="C5" s="1130"/>
      <c r="D5" s="1130"/>
      <c r="E5" s="1130"/>
      <c r="F5" s="1130"/>
      <c r="G5" s="1130"/>
      <c r="H5" s="1130"/>
      <c r="I5" s="1130"/>
      <c r="J5" s="1130"/>
      <c r="K5" s="1130"/>
      <c r="L5" s="26"/>
      <c r="M5" s="117"/>
      <c r="N5" s="126"/>
      <c r="O5" s="126"/>
      <c r="P5" s="126"/>
      <c r="Q5" s="548"/>
      <c r="X5" s="125"/>
    </row>
    <row r="6" spans="2:24" s="36" customFormat="1" ht="24" customHeight="1">
      <c r="B6" s="1132" t="s">
        <v>96</v>
      </c>
      <c r="C6" s="1131" t="s">
        <v>92</v>
      </c>
      <c r="D6" s="1131"/>
      <c r="E6" s="1131" t="s">
        <v>93</v>
      </c>
      <c r="F6" s="1131"/>
      <c r="G6" s="1131" t="s">
        <v>94</v>
      </c>
      <c r="H6" s="1131"/>
      <c r="I6" s="1065" t="s">
        <v>64</v>
      </c>
      <c r="J6" s="1065"/>
      <c r="K6" s="1065"/>
      <c r="L6" s="37"/>
      <c r="M6" s="127"/>
      <c r="N6" s="127"/>
      <c r="O6" s="127"/>
      <c r="P6" s="127"/>
      <c r="Q6" s="133"/>
      <c r="X6" s="135"/>
    </row>
    <row r="7" spans="2:24" s="36" customFormat="1" ht="17.5">
      <c r="B7" s="1132"/>
      <c r="C7" s="799">
        <v>2019</v>
      </c>
      <c r="D7" s="728">
        <v>2020</v>
      </c>
      <c r="E7" s="799">
        <v>2019</v>
      </c>
      <c r="F7" s="799">
        <v>2020</v>
      </c>
      <c r="G7" s="799">
        <v>2019</v>
      </c>
      <c r="H7" s="799">
        <v>2020</v>
      </c>
      <c r="I7" s="728">
        <v>2019</v>
      </c>
      <c r="J7" s="807">
        <v>2020</v>
      </c>
      <c r="K7" s="418" t="s">
        <v>8</v>
      </c>
      <c r="L7" s="37"/>
      <c r="M7" s="117"/>
      <c r="N7" s="215"/>
      <c r="O7" s="192"/>
      <c r="P7" s="127"/>
      <c r="Q7" s="133"/>
      <c r="R7" s="148"/>
      <c r="S7" s="148"/>
      <c r="X7" s="135"/>
    </row>
    <row r="8" spans="2:24" s="36" customFormat="1" ht="15.75" customHeight="1">
      <c r="B8" s="40" t="s">
        <v>47</v>
      </c>
      <c r="C8" s="596">
        <v>30257.24</v>
      </c>
      <c r="D8" s="596">
        <v>29721.919999999998</v>
      </c>
      <c r="E8" s="596">
        <v>62792.99</v>
      </c>
      <c r="F8" s="596">
        <v>36987.438999999998</v>
      </c>
      <c r="G8" s="596">
        <v>17878</v>
      </c>
      <c r="H8" s="596">
        <v>29357.360000000001</v>
      </c>
      <c r="I8" s="596">
        <v>110928.26</v>
      </c>
      <c r="J8" s="596">
        <v>96514.718999999997</v>
      </c>
      <c r="K8" s="596">
        <f t="shared" ref="K8:K13" si="0">J8/I8*100-100</f>
        <v>-12.993569898238732</v>
      </c>
      <c r="L8" s="37"/>
      <c r="M8" s="543"/>
      <c r="N8" s="817"/>
      <c r="O8" s="817"/>
      <c r="P8" s="127"/>
      <c r="Q8" s="133"/>
      <c r="R8" s="148"/>
      <c r="S8" s="148"/>
      <c r="T8" s="194"/>
      <c r="U8" s="194"/>
      <c r="V8" s="194"/>
      <c r="W8" s="194"/>
      <c r="X8" s="135"/>
    </row>
    <row r="9" spans="2:24" s="36" customFormat="1" ht="15.75" customHeight="1">
      <c r="B9" s="40" t="s">
        <v>48</v>
      </c>
      <c r="C9" s="596">
        <v>27947.49</v>
      </c>
      <c r="D9" s="596">
        <v>10850.28</v>
      </c>
      <c r="E9" s="596">
        <v>69391.11</v>
      </c>
      <c r="F9" s="596">
        <v>51258.46</v>
      </c>
      <c r="G9" s="596">
        <v>33236.01</v>
      </c>
      <c r="H9" s="596">
        <v>7430.4</v>
      </c>
      <c r="I9" s="596">
        <v>130574.61000000002</v>
      </c>
      <c r="J9" s="596">
        <v>69539.14</v>
      </c>
      <c r="K9" s="596">
        <f t="shared" si="0"/>
        <v>-46.743750565289844</v>
      </c>
      <c r="L9" s="37"/>
      <c r="M9" s="817"/>
      <c r="N9" s="543"/>
      <c r="O9" s="192"/>
      <c r="P9" s="127"/>
      <c r="Q9" s="133"/>
      <c r="R9" s="148"/>
      <c r="S9" s="148"/>
      <c r="T9" s="194"/>
      <c r="U9" s="194"/>
      <c r="V9" s="194"/>
      <c r="W9" s="194"/>
      <c r="X9" s="135"/>
    </row>
    <row r="10" spans="2:24" s="36" customFormat="1" ht="15.75" customHeight="1">
      <c r="B10" s="40" t="s">
        <v>49</v>
      </c>
      <c r="C10" s="596">
        <v>11713.67</v>
      </c>
      <c r="D10" s="596">
        <v>30163.23</v>
      </c>
      <c r="E10" s="596">
        <v>16601.97</v>
      </c>
      <c r="F10" s="596">
        <v>57561.468000000001</v>
      </c>
      <c r="G10" s="596">
        <v>30642.28</v>
      </c>
      <c r="H10" s="596">
        <v>31583.19</v>
      </c>
      <c r="I10" s="596">
        <v>58957.919999999998</v>
      </c>
      <c r="J10" s="596">
        <v>119307.88800000001</v>
      </c>
      <c r="K10" s="596">
        <f t="shared" si="0"/>
        <v>102.36108736536161</v>
      </c>
      <c r="L10" s="37"/>
      <c r="M10" s="543"/>
      <c r="N10" s="1003"/>
      <c r="O10" s="192"/>
      <c r="P10" s="127"/>
      <c r="Q10" s="133"/>
      <c r="R10" s="148"/>
      <c r="S10" s="148"/>
      <c r="T10" s="194"/>
      <c r="U10" s="194"/>
      <c r="V10" s="194"/>
      <c r="W10" s="194"/>
      <c r="X10" s="135"/>
    </row>
    <row r="11" spans="2:24" s="36" customFormat="1" ht="15.75" customHeight="1">
      <c r="B11" s="40" t="s">
        <v>57</v>
      </c>
      <c r="C11" s="596">
        <v>2825.89</v>
      </c>
      <c r="D11" s="596">
        <v>24235.599999999999</v>
      </c>
      <c r="E11" s="596">
        <v>68257.183999999994</v>
      </c>
      <c r="F11" s="596">
        <v>34384.76</v>
      </c>
      <c r="G11" s="596">
        <v>19053.431</v>
      </c>
      <c r="H11" s="596">
        <v>65602.820000000007</v>
      </c>
      <c r="I11" s="596">
        <v>117091.58499999999</v>
      </c>
      <c r="J11" s="596">
        <v>124223.18000000001</v>
      </c>
      <c r="K11" s="596">
        <f t="shared" si="0"/>
        <v>6.090612745570084</v>
      </c>
      <c r="L11" s="37"/>
      <c r="M11" s="543"/>
      <c r="N11" s="543"/>
      <c r="O11" s="192"/>
      <c r="P11" s="127"/>
      <c r="Q11" s="133"/>
      <c r="R11" s="148"/>
      <c r="S11" s="148"/>
      <c r="T11" s="194"/>
      <c r="U11" s="194"/>
      <c r="V11" s="194"/>
      <c r="W11" s="194"/>
      <c r="X11" s="135"/>
    </row>
    <row r="12" spans="2:24" s="36" customFormat="1" ht="15.75" customHeight="1">
      <c r="B12" s="40" t="s">
        <v>58</v>
      </c>
      <c r="C12" s="596">
        <v>27336.19</v>
      </c>
      <c r="D12" s="596">
        <v>7136.96</v>
      </c>
      <c r="E12" s="596">
        <v>52264.561999999998</v>
      </c>
      <c r="F12" s="596">
        <v>23431.41</v>
      </c>
      <c r="G12" s="596">
        <v>4920</v>
      </c>
      <c r="H12" s="596">
        <v>31617.23</v>
      </c>
      <c r="I12" s="596">
        <v>90954.182000000001</v>
      </c>
      <c r="J12" s="596">
        <v>62552.36</v>
      </c>
      <c r="K12" s="596">
        <f t="shared" si="0"/>
        <v>-31.226515785717254</v>
      </c>
      <c r="L12" s="37"/>
      <c r="M12" s="594"/>
      <c r="N12" s="523"/>
      <c r="O12" s="192"/>
      <c r="P12" s="127"/>
      <c r="Q12" s="133"/>
      <c r="R12" s="148"/>
      <c r="S12" s="148"/>
      <c r="T12" s="194"/>
      <c r="U12" s="194"/>
      <c r="V12" s="194"/>
      <c r="W12" s="194"/>
      <c r="X12" s="135"/>
    </row>
    <row r="13" spans="2:24" s="36" customFormat="1" ht="15.75" customHeight="1">
      <c r="B13" s="40" t="s">
        <v>50</v>
      </c>
      <c r="C13" s="596">
        <v>4265.28</v>
      </c>
      <c r="D13" s="596">
        <v>7570.39</v>
      </c>
      <c r="E13" s="596">
        <v>34092.201999999997</v>
      </c>
      <c r="F13" s="596">
        <v>4783.232</v>
      </c>
      <c r="G13" s="596">
        <v>5629.1</v>
      </c>
      <c r="H13" s="596">
        <v>1149.24</v>
      </c>
      <c r="I13" s="596">
        <v>47586.581999999995</v>
      </c>
      <c r="J13" s="596">
        <v>13641.521999999999</v>
      </c>
      <c r="K13" s="596">
        <f t="shared" si="0"/>
        <v>-71.333259446959232</v>
      </c>
      <c r="L13" s="37"/>
      <c r="M13" s="543"/>
      <c r="N13" s="543"/>
      <c r="O13" s="192"/>
      <c r="P13" s="127"/>
      <c r="Q13" s="133"/>
      <c r="R13" s="148"/>
      <c r="S13" s="148"/>
      <c r="T13" s="194"/>
      <c r="U13" s="194"/>
      <c r="V13" s="194"/>
      <c r="W13" s="194"/>
      <c r="X13" s="135"/>
    </row>
    <row r="14" spans="2:24" s="36" customFormat="1" ht="15.75" customHeight="1">
      <c r="B14" s="40" t="s">
        <v>51</v>
      </c>
      <c r="C14" s="596">
        <v>22872.92</v>
      </c>
      <c r="D14" s="596">
        <v>43463.19</v>
      </c>
      <c r="E14" s="596">
        <v>66650.83</v>
      </c>
      <c r="F14" s="596">
        <v>72682.009999999995</v>
      </c>
      <c r="G14" s="596">
        <v>22814.26</v>
      </c>
      <c r="H14" s="596">
        <v>6595.02</v>
      </c>
      <c r="I14" s="596">
        <v>112338.01</v>
      </c>
      <c r="J14" s="596">
        <v>123117.16</v>
      </c>
      <c r="K14" s="596">
        <f>J14/I14*100-100</f>
        <v>9.5952830213033025</v>
      </c>
      <c r="L14" s="37"/>
      <c r="M14" s="593"/>
      <c r="N14" s="543"/>
      <c r="O14" s="192"/>
      <c r="P14" s="127"/>
      <c r="Q14" s="133"/>
      <c r="R14" s="148"/>
      <c r="S14" s="148"/>
      <c r="T14" s="194"/>
      <c r="U14" s="194"/>
      <c r="V14" s="194"/>
      <c r="W14" s="194"/>
      <c r="X14" s="135"/>
    </row>
    <row r="15" spans="2:24" s="36" customFormat="1" ht="15.75" customHeight="1">
      <c r="B15" s="66" t="s">
        <v>52</v>
      </c>
      <c r="C15" s="596">
        <v>57047.199999999997</v>
      </c>
      <c r="D15" s="596">
        <v>33211.21</v>
      </c>
      <c r="E15" s="596">
        <v>29323.66</v>
      </c>
      <c r="F15" s="596">
        <v>7582.82377</v>
      </c>
      <c r="G15" s="596">
        <v>5745</v>
      </c>
      <c r="H15" s="596">
        <v>42739.1</v>
      </c>
      <c r="I15" s="596">
        <v>92228.86</v>
      </c>
      <c r="J15" s="596">
        <v>92572.02377</v>
      </c>
      <c r="K15" s="596">
        <f>J15/I15*100-100</f>
        <v>0.37207851208395937</v>
      </c>
      <c r="L15" s="37"/>
      <c r="M15" s="543"/>
      <c r="N15" s="215"/>
      <c r="O15" s="192"/>
      <c r="P15" s="127"/>
      <c r="Q15" s="133"/>
      <c r="R15" s="148"/>
      <c r="S15" s="148"/>
      <c r="T15" s="194"/>
      <c r="U15" s="194"/>
      <c r="V15" s="194"/>
      <c r="W15" s="194"/>
      <c r="X15" s="135"/>
    </row>
    <row r="16" spans="2:24" s="36" customFormat="1" ht="15.75" customHeight="1">
      <c r="B16" s="40" t="s">
        <v>53</v>
      </c>
      <c r="C16" s="596">
        <v>19929.88</v>
      </c>
      <c r="D16" s="596">
        <v>62332.69</v>
      </c>
      <c r="E16" s="596">
        <v>61881.73</v>
      </c>
      <c r="F16" s="596">
        <v>11885.49</v>
      </c>
      <c r="G16" s="596">
        <v>57720.34</v>
      </c>
      <c r="H16" s="596">
        <v>24311.17</v>
      </c>
      <c r="I16" s="596">
        <v>139531.95000000001</v>
      </c>
      <c r="J16" s="596">
        <v>98529.35</v>
      </c>
      <c r="K16" s="596">
        <f>J16/I16*100-100</f>
        <v>-29.385814503416611</v>
      </c>
      <c r="L16" s="37"/>
      <c r="M16" s="543"/>
      <c r="N16" s="215"/>
      <c r="O16" s="192"/>
      <c r="P16" s="127"/>
      <c r="Q16" s="133"/>
      <c r="R16" s="148"/>
      <c r="S16" s="148"/>
      <c r="T16" s="194"/>
      <c r="U16" s="194"/>
      <c r="V16" s="194"/>
      <c r="W16" s="194"/>
      <c r="X16" s="135"/>
    </row>
    <row r="17" spans="2:24" s="36" customFormat="1" ht="15.75" customHeight="1">
      <c r="B17" s="40" t="s">
        <v>54</v>
      </c>
      <c r="C17" s="596">
        <v>16614.400000000001</v>
      </c>
      <c r="D17" s="596">
        <v>65862.36</v>
      </c>
      <c r="E17" s="596">
        <v>14111.35</v>
      </c>
      <c r="F17" s="596">
        <v>32412.535</v>
      </c>
      <c r="G17" s="596">
        <v>15103.18</v>
      </c>
      <c r="H17" s="596">
        <v>57241.61</v>
      </c>
      <c r="I17" s="596">
        <v>45828.93</v>
      </c>
      <c r="J17" s="596">
        <v>155516.505</v>
      </c>
      <c r="K17" s="596">
        <f>J17/I17*100-100</f>
        <v>239.3413396297928</v>
      </c>
      <c r="L17" s="37"/>
      <c r="M17" s="543"/>
      <c r="N17" s="550"/>
      <c r="O17" s="551"/>
      <c r="P17" s="552"/>
      <c r="Q17" s="549"/>
      <c r="R17" s="148"/>
      <c r="S17" s="148"/>
      <c r="T17" s="194"/>
      <c r="U17" s="194"/>
      <c r="V17" s="194"/>
      <c r="W17" s="194"/>
      <c r="X17" s="135"/>
    </row>
    <row r="18" spans="2:24" s="36" customFormat="1" ht="15.75" customHeight="1">
      <c r="B18" s="40" t="s">
        <v>55</v>
      </c>
      <c r="C18" s="596">
        <v>0</v>
      </c>
      <c r="D18" s="596"/>
      <c r="E18" s="596">
        <v>57751.31</v>
      </c>
      <c r="F18" s="596"/>
      <c r="G18" s="596">
        <v>26086.38</v>
      </c>
      <c r="H18" s="596"/>
      <c r="I18" s="596">
        <v>84061.69</v>
      </c>
      <c r="J18" s="596"/>
      <c r="K18" s="596"/>
      <c r="L18" s="37"/>
      <c r="M18" s="595"/>
      <c r="N18" s="551"/>
      <c r="O18" s="551"/>
      <c r="P18" s="552"/>
      <c r="Q18" s="549"/>
      <c r="T18" s="194"/>
      <c r="U18" s="194"/>
      <c r="V18" s="194"/>
      <c r="W18" s="194"/>
      <c r="X18" s="135"/>
    </row>
    <row r="19" spans="2:24" s="36" customFormat="1" ht="15.75" customHeight="1">
      <c r="B19" s="40" t="s">
        <v>160</v>
      </c>
      <c r="C19" s="596">
        <v>46247.38</v>
      </c>
      <c r="D19" s="596"/>
      <c r="E19" s="596">
        <v>23182.28</v>
      </c>
      <c r="F19" s="596"/>
      <c r="G19" s="596">
        <v>10431.290000000001</v>
      </c>
      <c r="H19" s="596"/>
      <c r="I19" s="596">
        <v>80168.950000000012</v>
      </c>
      <c r="J19" s="596"/>
      <c r="K19" s="596"/>
      <c r="L19" s="37"/>
      <c r="M19" s="595"/>
      <c r="N19" s="551"/>
      <c r="O19" s="551"/>
      <c r="P19" s="552"/>
      <c r="Q19" s="549"/>
      <c r="T19" s="194"/>
      <c r="U19" s="194"/>
      <c r="V19" s="194"/>
      <c r="W19" s="194"/>
      <c r="X19" s="135"/>
    </row>
    <row r="20" spans="2:24" s="134" customFormat="1" ht="16.5" customHeight="1">
      <c r="B20" s="729" t="s">
        <v>64</v>
      </c>
      <c r="C20" s="733">
        <f t="shared" ref="C20:I20" si="1">SUM(C8:C19)</f>
        <v>267057.53999999998</v>
      </c>
      <c r="D20" s="733">
        <f t="shared" si="1"/>
        <v>314547.83</v>
      </c>
      <c r="E20" s="733">
        <f t="shared" si="1"/>
        <v>556301.17799999996</v>
      </c>
      <c r="F20" s="733">
        <f t="shared" si="1"/>
        <v>332969.62776999996</v>
      </c>
      <c r="G20" s="733">
        <f t="shared" si="1"/>
        <v>249259.27100000001</v>
      </c>
      <c r="H20" s="733">
        <f t="shared" si="1"/>
        <v>297627.14</v>
      </c>
      <c r="I20" s="733">
        <f t="shared" si="1"/>
        <v>1110251.5290000001</v>
      </c>
      <c r="J20" s="733">
        <f>SUM(J8:J19)</f>
        <v>955513.84776999988</v>
      </c>
      <c r="K20" s="596"/>
      <c r="L20" s="133"/>
      <c r="M20" s="891"/>
      <c r="N20" s="595"/>
      <c r="O20" s="192"/>
      <c r="P20" s="127"/>
      <c r="Q20" s="133"/>
      <c r="X20" s="135"/>
    </row>
    <row r="21" spans="2:24" s="36" customFormat="1" ht="16.5" customHeight="1">
      <c r="B21" s="92" t="s">
        <v>426</v>
      </c>
      <c r="C21" s="734">
        <f>C20/I20</f>
        <v>0.24053787184651557</v>
      </c>
      <c r="D21" s="734">
        <f>D20/J20</f>
        <v>0.32919233011023225</v>
      </c>
      <c r="E21" s="734">
        <f>E20/I20</f>
        <v>0.50105869117879853</v>
      </c>
      <c r="F21" s="734">
        <f>F20/J20</f>
        <v>0.34847179718754689</v>
      </c>
      <c r="G21" s="734">
        <f>G20/I20</f>
        <v>0.22450702790250332</v>
      </c>
      <c r="H21" s="734">
        <f>H20/J20</f>
        <v>0.3114838583392685</v>
      </c>
      <c r="I21" s="734">
        <v>1</v>
      </c>
      <c r="J21" s="734">
        <v>1</v>
      </c>
      <c r="K21" s="735"/>
      <c r="L21" s="37"/>
      <c r="M21" s="192"/>
      <c r="N21" s="192"/>
      <c r="O21" s="192"/>
      <c r="P21" s="127"/>
      <c r="Q21" s="133"/>
      <c r="X21" s="135"/>
    </row>
    <row r="22" spans="2:24" s="36" customFormat="1" ht="15.75" customHeight="1">
      <c r="B22" s="1122" t="s">
        <v>625</v>
      </c>
      <c r="C22" s="1123"/>
      <c r="D22" s="1123"/>
      <c r="E22" s="1123"/>
      <c r="F22" s="1123"/>
      <c r="G22" s="1123"/>
      <c r="H22" s="1123"/>
      <c r="I22" s="1123"/>
      <c r="J22" s="1123"/>
      <c r="K22" s="1124"/>
      <c r="L22" s="37"/>
      <c r="M22" s="192"/>
      <c r="N22" s="192"/>
      <c r="O22" s="192"/>
      <c r="P22" s="127"/>
      <c r="Q22" s="133"/>
      <c r="X22" s="135"/>
    </row>
    <row r="23" spans="2:24" s="36" customFormat="1" ht="27" customHeight="1">
      <c r="B23" s="1125"/>
      <c r="C23" s="1126"/>
      <c r="D23" s="1126"/>
      <c r="E23" s="1126"/>
      <c r="F23" s="1126"/>
      <c r="G23" s="1126"/>
      <c r="H23" s="1126"/>
      <c r="I23" s="1126"/>
      <c r="J23" s="1126"/>
      <c r="K23" s="1127"/>
      <c r="L23" s="37"/>
      <c r="M23" s="192"/>
      <c r="N23" s="192"/>
      <c r="O23" s="192"/>
      <c r="P23" s="127"/>
      <c r="Q23" s="133"/>
      <c r="X23" s="135"/>
    </row>
    <row r="24" spans="2:24" ht="17.25" customHeight="1">
      <c r="B24" s="1128"/>
      <c r="C24" s="1129"/>
      <c r="D24" s="1129"/>
      <c r="E24" s="1129"/>
      <c r="F24" s="1129"/>
      <c r="G24" s="1129"/>
      <c r="H24" s="1129"/>
      <c r="I24" s="1129"/>
      <c r="J24" s="1129"/>
      <c r="K24" s="1129"/>
    </row>
    <row r="25" spans="2:24" ht="15" customHeight="1">
      <c r="L25" s="1"/>
      <c r="M25" s="129"/>
      <c r="N25" s="129"/>
      <c r="O25" s="129"/>
    </row>
    <row r="26" spans="2:24" ht="15" customHeight="1">
      <c r="L26" s="1"/>
      <c r="M26" s="129"/>
      <c r="N26" s="129"/>
      <c r="O26" s="129"/>
    </row>
    <row r="27" spans="2:24" ht="15" customHeight="1">
      <c r="B27" s="16"/>
      <c r="C27" s="16"/>
      <c r="D27" s="16"/>
      <c r="E27" s="16"/>
      <c r="F27" s="16"/>
      <c r="L27" s="1"/>
      <c r="M27" s="129"/>
      <c r="N27" s="129"/>
      <c r="O27" s="129"/>
      <c r="T27" s="16"/>
      <c r="U27" s="16"/>
      <c r="V27" s="16"/>
      <c r="W27" s="16"/>
    </row>
    <row r="28" spans="2:24" ht="15" customHeight="1">
      <c r="C28" s="16"/>
      <c r="D28" s="16"/>
      <c r="E28" s="16"/>
      <c r="F28" s="16"/>
      <c r="L28" s="1"/>
      <c r="M28" s="553"/>
      <c r="N28" s="129"/>
      <c r="O28" s="129"/>
    </row>
    <row r="29" spans="2:24" ht="15" customHeight="1">
      <c r="L29" s="1"/>
      <c r="M29" s="129"/>
      <c r="N29" s="129"/>
      <c r="O29" s="129"/>
    </row>
    <row r="30" spans="2:24" ht="15" customHeight="1">
      <c r="L30" s="1"/>
      <c r="M30" s="129"/>
      <c r="N30" s="129"/>
      <c r="O30" s="129"/>
    </row>
    <row r="31" spans="2:24" ht="15" customHeight="1">
      <c r="L31" s="1"/>
      <c r="M31" s="129"/>
      <c r="N31" s="129"/>
      <c r="O31" s="129"/>
    </row>
    <row r="32" spans="2:24" ht="15" customHeight="1">
      <c r="L32" s="1"/>
      <c r="M32" s="129"/>
      <c r="N32" s="129"/>
      <c r="O32" s="129"/>
    </row>
    <row r="34" spans="12:24" ht="15" customHeight="1">
      <c r="L34" s="1"/>
      <c r="M34" s="129"/>
      <c r="N34" s="129"/>
      <c r="O34" s="129"/>
    </row>
    <row r="35" spans="12:24" ht="15" customHeight="1">
      <c r="L35" s="1"/>
      <c r="M35" s="129"/>
      <c r="N35" s="129"/>
      <c r="O35" s="129"/>
      <c r="X35" s="138"/>
    </row>
    <row r="36" spans="12:24" ht="15" customHeight="1">
      <c r="L36" s="1"/>
      <c r="M36" s="129"/>
      <c r="N36" s="129"/>
      <c r="O36" s="129"/>
    </row>
    <row r="37" spans="12:24" ht="15" customHeight="1">
      <c r="L37" s="1"/>
      <c r="M37" s="129"/>
      <c r="N37" s="129"/>
      <c r="O37" s="129"/>
    </row>
    <row r="38" spans="12:24" ht="15" customHeight="1">
      <c r="L38" s="1"/>
      <c r="M38" s="129"/>
      <c r="N38" s="129"/>
      <c r="O38" s="129"/>
    </row>
    <row r="51" spans="12:14">
      <c r="L51" s="1"/>
      <c r="M51" s="115"/>
      <c r="N51" s="115"/>
    </row>
    <row r="52" spans="12:14">
      <c r="L52" s="1"/>
      <c r="M52" s="115"/>
      <c r="N52" s="115"/>
    </row>
  </sheetData>
  <mergeCells count="11">
    <mergeCell ref="B22:K23"/>
    <mergeCell ref="B24:K24"/>
    <mergeCell ref="B1:K1"/>
    <mergeCell ref="B3:K3"/>
    <mergeCell ref="B5:K5"/>
    <mergeCell ref="C6:D6"/>
    <mergeCell ref="E6:F6"/>
    <mergeCell ref="G6:H6"/>
    <mergeCell ref="I6:K6"/>
    <mergeCell ref="B6:B7"/>
    <mergeCell ref="B4:K4"/>
  </mergeCells>
  <printOptions horizontalCentered="1"/>
  <pageMargins left="0.59055118110236227" right="0.59055118110236227" top="0.74803149606299213" bottom="0.78740157480314965" header="0.51181102362204722" footer="0.59055118110236227"/>
  <pageSetup paperSize="126" firstPageNumber="0" orientation="portrait" r:id="rId1"/>
  <headerFooter alignWithMargins="0">
    <oddFooter>&amp;C&amp;10&amp;A</oddFooter>
  </headerFooter>
  <ignoredErrors>
    <ignoredError sqref="C20:J20" formulaRange="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79998168889431442"/>
    <pageSetUpPr fitToPage="1"/>
  </sheetPr>
  <dimension ref="B1:K24"/>
  <sheetViews>
    <sheetView zoomScaleNormal="100" workbookViewId="0">
      <selection activeCell="K55" sqref="K55"/>
    </sheetView>
  </sheetViews>
  <sheetFormatPr baseColWidth="10" defaultColWidth="10.9375" defaultRowHeight="12.5"/>
  <cols>
    <col min="1" max="1" width="1.625" style="498" customWidth="1"/>
    <col min="2" max="2" width="9.9375" style="498" customWidth="1"/>
    <col min="3" max="10" width="6.625" style="498" customWidth="1"/>
    <col min="11" max="16384" width="10.9375" style="498"/>
  </cols>
  <sheetData>
    <row r="1" spans="2:11" ht="13">
      <c r="B1" s="1057" t="s">
        <v>77</v>
      </c>
      <c r="C1" s="1057"/>
      <c r="D1" s="1057"/>
      <c r="E1" s="1057"/>
      <c r="F1" s="1057"/>
      <c r="G1" s="1057"/>
      <c r="H1" s="1057"/>
      <c r="I1" s="1057"/>
      <c r="J1" s="1057"/>
      <c r="K1" s="25"/>
    </row>
    <row r="3" spans="2:11" ht="13">
      <c r="B3" s="1030" t="s">
        <v>380</v>
      </c>
      <c r="C3" s="1030"/>
      <c r="D3" s="1030"/>
      <c r="E3" s="1030"/>
      <c r="F3" s="1030"/>
      <c r="G3" s="1030"/>
      <c r="H3" s="1030"/>
      <c r="I3" s="1030"/>
      <c r="J3" s="1030"/>
    </row>
    <row r="4" spans="2:11" ht="13">
      <c r="B4" s="1134" t="s">
        <v>528</v>
      </c>
      <c r="C4" s="1030"/>
      <c r="D4" s="1030"/>
      <c r="E4" s="1030"/>
      <c r="F4" s="1030"/>
      <c r="G4" s="1030"/>
      <c r="H4" s="1030"/>
      <c r="I4" s="1030"/>
      <c r="J4" s="1030"/>
    </row>
    <row r="5" spans="2:11" ht="13.5" customHeight="1">
      <c r="B5" s="1030" t="s">
        <v>167</v>
      </c>
      <c r="C5" s="1030"/>
      <c r="D5" s="1030"/>
      <c r="E5" s="1030"/>
      <c r="F5" s="1030"/>
      <c r="G5" s="1030"/>
      <c r="H5" s="1030"/>
      <c r="I5" s="1030"/>
      <c r="J5" s="1030"/>
    </row>
    <row r="6" spans="2:11" ht="104.25" customHeight="1">
      <c r="B6" s="740" t="s">
        <v>369</v>
      </c>
      <c r="C6" s="1136" t="s">
        <v>371</v>
      </c>
      <c r="D6" s="1136"/>
      <c r="E6" s="1136" t="s">
        <v>372</v>
      </c>
      <c r="F6" s="1136"/>
      <c r="G6" s="1136" t="s">
        <v>449</v>
      </c>
      <c r="H6" s="1136"/>
      <c r="I6" s="1136" t="s">
        <v>373</v>
      </c>
      <c r="J6" s="1136"/>
    </row>
    <row r="7" spans="2:11" ht="15.75" customHeight="1">
      <c r="B7" s="741" t="s">
        <v>370</v>
      </c>
      <c r="C7" s="1135" t="s">
        <v>94</v>
      </c>
      <c r="D7" s="1135"/>
      <c r="E7" s="1135" t="s">
        <v>93</v>
      </c>
      <c r="F7" s="1135"/>
      <c r="G7" s="1135" t="s">
        <v>92</v>
      </c>
      <c r="H7" s="1135"/>
      <c r="I7" s="1135" t="s">
        <v>59</v>
      </c>
      <c r="J7" s="1135"/>
    </row>
    <row r="8" spans="2:11" ht="15.75" customHeight="1">
      <c r="B8" s="742" t="s">
        <v>96</v>
      </c>
      <c r="C8" s="621">
        <v>2019</v>
      </c>
      <c r="D8" s="621">
        <v>2020</v>
      </c>
      <c r="E8" s="621">
        <v>2019</v>
      </c>
      <c r="F8" s="621">
        <v>2020</v>
      </c>
      <c r="G8" s="621">
        <v>2019</v>
      </c>
      <c r="H8" s="621">
        <v>2020</v>
      </c>
      <c r="I8" s="621">
        <v>2019</v>
      </c>
      <c r="J8" s="621">
        <v>2020</v>
      </c>
    </row>
    <row r="9" spans="2:11" ht="15.75" customHeight="1">
      <c r="B9" s="742" t="s">
        <v>47</v>
      </c>
      <c r="C9" s="596">
        <v>0</v>
      </c>
      <c r="D9" s="596">
        <v>18199.61</v>
      </c>
      <c r="E9" s="596">
        <v>56233.03</v>
      </c>
      <c r="F9" s="596">
        <v>24118.438999999998</v>
      </c>
      <c r="G9" s="596">
        <v>29257.24</v>
      </c>
      <c r="H9" s="596">
        <v>29721.919999999998</v>
      </c>
      <c r="I9" s="596">
        <v>0</v>
      </c>
      <c r="J9" s="596">
        <v>448</v>
      </c>
    </row>
    <row r="10" spans="2:11" ht="15.75" customHeight="1">
      <c r="B10" s="742" t="s">
        <v>48</v>
      </c>
      <c r="C10" s="596">
        <v>0</v>
      </c>
      <c r="D10" s="596">
        <v>7430.4</v>
      </c>
      <c r="E10" s="596">
        <v>58659.65</v>
      </c>
      <c r="F10" s="596">
        <v>25936.19</v>
      </c>
      <c r="G10" s="596">
        <v>25244.42</v>
      </c>
      <c r="H10" s="596">
        <v>10850.28</v>
      </c>
      <c r="I10" s="596">
        <v>0</v>
      </c>
      <c r="J10" s="596">
        <v>0</v>
      </c>
    </row>
    <row r="11" spans="2:11" ht="15.75" customHeight="1">
      <c r="B11" s="742" t="s">
        <v>49</v>
      </c>
      <c r="C11" s="596">
        <v>0</v>
      </c>
      <c r="D11" s="596">
        <v>7239.93</v>
      </c>
      <c r="E11" s="596">
        <v>10325.450000000001</v>
      </c>
      <c r="F11" s="596">
        <v>39632.387999999999</v>
      </c>
      <c r="G11" s="596">
        <v>11713.67</v>
      </c>
      <c r="H11" s="596">
        <v>30163.23</v>
      </c>
      <c r="I11" s="596">
        <v>0</v>
      </c>
      <c r="J11" s="596">
        <v>0</v>
      </c>
    </row>
    <row r="12" spans="2:11" ht="15.75" customHeight="1">
      <c r="B12" s="742" t="s">
        <v>57</v>
      </c>
      <c r="C12" s="596">
        <v>0</v>
      </c>
      <c r="D12" s="596">
        <v>30480.86</v>
      </c>
      <c r="E12" s="596">
        <v>63370.934000000001</v>
      </c>
      <c r="F12" s="596">
        <v>21523.07</v>
      </c>
      <c r="G12" s="596">
        <v>2825.89</v>
      </c>
      <c r="H12" s="596">
        <v>24235.599999999999</v>
      </c>
      <c r="I12" s="596">
        <v>0</v>
      </c>
      <c r="J12" s="596">
        <v>0</v>
      </c>
    </row>
    <row r="13" spans="2:11" ht="15.75" customHeight="1">
      <c r="B13" s="742" t="s">
        <v>58</v>
      </c>
      <c r="C13" s="596">
        <v>482.38</v>
      </c>
      <c r="D13" s="596">
        <v>2263.54</v>
      </c>
      <c r="E13" s="596">
        <v>51124.561999999998</v>
      </c>
      <c r="F13" s="596">
        <v>11620.18</v>
      </c>
      <c r="G13" s="596">
        <v>107.06</v>
      </c>
      <c r="H13" s="596">
        <v>7136.96</v>
      </c>
      <c r="I13" s="596">
        <v>0</v>
      </c>
      <c r="J13" s="596">
        <v>366.76</v>
      </c>
    </row>
    <row r="14" spans="2:11" ht="15.75" customHeight="1">
      <c r="B14" s="742" t="s">
        <v>50</v>
      </c>
      <c r="C14" s="596">
        <v>0</v>
      </c>
      <c r="D14" s="596">
        <v>0</v>
      </c>
      <c r="E14" s="596">
        <v>9878.2620000000006</v>
      </c>
      <c r="F14" s="596">
        <v>774.84199999999998</v>
      </c>
      <c r="G14" s="596">
        <v>0</v>
      </c>
      <c r="H14" s="596">
        <v>0</v>
      </c>
      <c r="I14" s="596">
        <v>0</v>
      </c>
      <c r="J14" s="596">
        <v>138.66</v>
      </c>
    </row>
    <row r="15" spans="2:11" ht="15.75" customHeight="1">
      <c r="B15" s="742" t="s">
        <v>51</v>
      </c>
      <c r="C15" s="596">
        <v>0</v>
      </c>
      <c r="D15" s="596">
        <v>6595.02</v>
      </c>
      <c r="E15" s="596">
        <v>38600.089999999997</v>
      </c>
      <c r="F15" s="596">
        <v>0</v>
      </c>
      <c r="G15" s="596">
        <v>0</v>
      </c>
      <c r="H15" s="596">
        <v>0</v>
      </c>
      <c r="I15" s="596">
        <v>0</v>
      </c>
      <c r="J15" s="596">
        <v>376.94</v>
      </c>
    </row>
    <row r="16" spans="2:11" ht="15.75" customHeight="1">
      <c r="B16" s="742" t="s">
        <v>52</v>
      </c>
      <c r="C16" s="767">
        <v>0</v>
      </c>
      <c r="D16" s="767">
        <v>0</v>
      </c>
      <c r="E16" s="767">
        <v>11356.29</v>
      </c>
      <c r="F16" s="767">
        <v>0</v>
      </c>
      <c r="G16" s="767">
        <v>0</v>
      </c>
      <c r="H16" s="767">
        <v>0</v>
      </c>
      <c r="I16" s="767">
        <v>113</v>
      </c>
      <c r="J16" s="767">
        <v>420</v>
      </c>
    </row>
    <row r="17" spans="2:11" ht="15.75" customHeight="1">
      <c r="B17" s="742" t="s">
        <v>53</v>
      </c>
      <c r="C17" s="596">
        <v>0</v>
      </c>
      <c r="D17" s="767">
        <v>0</v>
      </c>
      <c r="E17" s="596">
        <v>13995.28</v>
      </c>
      <c r="F17" s="596">
        <v>0</v>
      </c>
      <c r="G17" s="767">
        <v>0</v>
      </c>
      <c r="H17" s="767">
        <v>0</v>
      </c>
      <c r="I17" s="984">
        <v>0</v>
      </c>
      <c r="J17" s="984">
        <v>0</v>
      </c>
    </row>
    <row r="18" spans="2:11" ht="15.75" customHeight="1">
      <c r="B18" s="742" t="s">
        <v>54</v>
      </c>
      <c r="C18" s="596">
        <v>0</v>
      </c>
      <c r="D18" s="596">
        <v>0</v>
      </c>
      <c r="E18" s="596">
        <v>0</v>
      </c>
      <c r="F18" s="596">
        <v>0</v>
      </c>
      <c r="G18" s="596">
        <v>0</v>
      </c>
      <c r="H18" s="596">
        <v>0</v>
      </c>
      <c r="I18" s="596">
        <v>0</v>
      </c>
      <c r="J18" s="596">
        <v>0</v>
      </c>
    </row>
    <row r="19" spans="2:11" ht="15.75" customHeight="1">
      <c r="B19" s="742" t="s">
        <v>55</v>
      </c>
      <c r="C19" s="596">
        <v>0</v>
      </c>
      <c r="D19" s="596"/>
      <c r="E19" s="596">
        <v>0</v>
      </c>
      <c r="F19" s="596"/>
      <c r="G19" s="596">
        <v>0</v>
      </c>
      <c r="H19" s="596"/>
      <c r="I19" s="767">
        <v>224</v>
      </c>
      <c r="J19" s="767"/>
    </row>
    <row r="20" spans="2:11" ht="15.75" customHeight="1">
      <c r="B20" s="742" t="s">
        <v>56</v>
      </c>
      <c r="C20" s="596">
        <v>0</v>
      </c>
      <c r="D20" s="596"/>
      <c r="E20" s="596">
        <v>420</v>
      </c>
      <c r="F20" s="596"/>
      <c r="G20" s="596">
        <v>46247.38</v>
      </c>
      <c r="H20" s="596"/>
      <c r="I20" s="767">
        <v>308</v>
      </c>
      <c r="J20" s="767"/>
    </row>
    <row r="21" spans="2:11">
      <c r="B21" s="743" t="s">
        <v>64</v>
      </c>
      <c r="C21" s="596">
        <f t="shared" ref="C21:I21" si="0">SUM(C9:C20)</f>
        <v>482.38</v>
      </c>
      <c r="D21" s="596">
        <f t="shared" si="0"/>
        <v>72209.36</v>
      </c>
      <c r="E21" s="596">
        <f>SUM(E9:E20)</f>
        <v>313963.54800000001</v>
      </c>
      <c r="F21" s="596">
        <f t="shared" si="0"/>
        <v>123605.109</v>
      </c>
      <c r="G21" s="596">
        <f t="shared" si="0"/>
        <v>115395.66</v>
      </c>
      <c r="H21" s="596">
        <f t="shared" si="0"/>
        <v>102107.99</v>
      </c>
      <c r="I21" s="596">
        <f t="shared" si="0"/>
        <v>645</v>
      </c>
      <c r="J21" s="596">
        <f>SUM(J9:J20)</f>
        <v>1750.36</v>
      </c>
      <c r="K21" s="578"/>
    </row>
    <row r="22" spans="2:11" ht="42" customHeight="1">
      <c r="B22" s="1133" t="s">
        <v>625</v>
      </c>
      <c r="C22" s="1133"/>
      <c r="D22" s="1133"/>
      <c r="E22" s="1133"/>
      <c r="F22" s="1133"/>
      <c r="G22" s="1133"/>
      <c r="H22" s="1133"/>
      <c r="I22" s="1133"/>
      <c r="J22" s="1133"/>
    </row>
    <row r="24" spans="2:11" ht="50.15" customHeight="1">
      <c r="B24" s="1133" t="s">
        <v>691</v>
      </c>
      <c r="C24" s="1133"/>
      <c r="D24" s="1133"/>
      <c r="E24" s="1133"/>
      <c r="F24" s="1133"/>
      <c r="G24" s="1133"/>
      <c r="H24" s="1133"/>
      <c r="I24" s="1133"/>
      <c r="J24" s="1133"/>
    </row>
  </sheetData>
  <mergeCells count="14">
    <mergeCell ref="B24:J24"/>
    <mergeCell ref="B22:J22"/>
    <mergeCell ref="B4:J4"/>
    <mergeCell ref="B3:J3"/>
    <mergeCell ref="B1:J1"/>
    <mergeCell ref="I7:J7"/>
    <mergeCell ref="G7:H7"/>
    <mergeCell ref="E7:F7"/>
    <mergeCell ref="C7:D7"/>
    <mergeCell ref="B5:J5"/>
    <mergeCell ref="C6:D6"/>
    <mergeCell ref="E6:F6"/>
    <mergeCell ref="G6:H6"/>
    <mergeCell ref="I6:J6"/>
  </mergeCells>
  <hyperlinks>
    <hyperlink ref="B24" r:id="rId1" display="https://www.magyp.gob.ar/sitio/areas/ss_mercados_agropecuarios/logistica/_archivos/000022_Posición%20de%20Buques%20en%20Puertos%20y%20Anunciados%20(Line%20up)/000008_Movimientos%20Portuarios%20Internos%20-%20Actual.pdf" xr:uid="{02EF6302-DD75-48DB-8E57-98CE746CC7CE}"/>
  </hyperlinks>
  <pageMargins left="0.70866141732283472" right="0.70866141732283472" top="0.74803149606299213" bottom="0.74803149606299213" header="0.31496062992125984" footer="0.31496062992125984"/>
  <pageSetup paperSize="126" orientation="portrait" r:id="rId2"/>
  <headerFooter>
    <oddFooter>&amp;C&amp;10 15</oddFooter>
  </headerFooter>
  <ignoredErrors>
    <ignoredError sqref="C21:E21 F21:J21" formulaRange="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79998168889431442"/>
    <pageSetUpPr fitToPage="1"/>
  </sheetPr>
  <dimension ref="A1:AL52"/>
  <sheetViews>
    <sheetView topLeftCell="A4" zoomScaleNormal="100" workbookViewId="0">
      <selection activeCell="M22" sqref="M22"/>
    </sheetView>
  </sheetViews>
  <sheetFormatPr baseColWidth="10" defaultColWidth="10.9375" defaultRowHeight="11.5"/>
  <cols>
    <col min="1" max="1" width="1" style="1" customWidth="1"/>
    <col min="2" max="2" width="8.75" style="1" customWidth="1"/>
    <col min="3" max="10" width="6.0625" style="1" customWidth="1"/>
    <col min="11" max="11" width="5.25" style="1" customWidth="1"/>
    <col min="12" max="12" width="1.5625" style="1" customWidth="1"/>
    <col min="13" max="13" width="4.4375" style="1" customWidth="1"/>
    <col min="14" max="14" width="4.75" style="812" bestFit="1" customWidth="1"/>
    <col min="15" max="15" width="4" style="812" customWidth="1"/>
    <col min="16" max="17" width="4.25" style="812" customWidth="1"/>
    <col min="18" max="18" width="4.75" style="812" customWidth="1"/>
    <col min="19" max="19" width="3.5625" style="916" customWidth="1"/>
    <col min="20" max="20" width="7.5625" style="916" customWidth="1"/>
    <col min="21" max="30" width="3.5625" style="1" customWidth="1"/>
    <col min="31" max="31" width="7.9375" style="1" customWidth="1"/>
    <col min="32" max="32" width="2" style="1" customWidth="1"/>
    <col min="33" max="38" width="3" style="4" customWidth="1"/>
    <col min="39" max="16384" width="10.9375" style="1"/>
  </cols>
  <sheetData>
    <row r="1" spans="2:32" s="36" customFormat="1" ht="12.75" customHeight="1">
      <c r="B1" s="1137" t="s">
        <v>78</v>
      </c>
      <c r="C1" s="1137"/>
      <c r="D1" s="1137"/>
      <c r="E1" s="1137"/>
      <c r="F1" s="1137"/>
      <c r="G1" s="1137"/>
      <c r="H1" s="1137"/>
      <c r="I1" s="1137"/>
      <c r="J1" s="1137"/>
      <c r="K1" s="1137"/>
      <c r="N1" s="814"/>
      <c r="O1" s="814"/>
      <c r="P1" s="814"/>
      <c r="Q1" s="814"/>
      <c r="R1" s="814"/>
      <c r="S1" s="805"/>
      <c r="T1" s="805"/>
    </row>
    <row r="2" spans="2:32" s="36" customFormat="1" ht="12.5">
      <c r="N2" s="814"/>
      <c r="O2" s="814"/>
      <c r="P2" s="814"/>
      <c r="Q2" s="814"/>
      <c r="R2" s="814"/>
      <c r="S2" s="805"/>
      <c r="T2" s="805"/>
    </row>
    <row r="3" spans="2:32" s="36" customFormat="1" ht="13">
      <c r="B3" s="1057" t="s">
        <v>439</v>
      </c>
      <c r="C3" s="1057"/>
      <c r="D3" s="1057"/>
      <c r="E3" s="1057"/>
      <c r="F3" s="1057"/>
      <c r="G3" s="1057"/>
      <c r="H3" s="1057"/>
      <c r="I3" s="1057"/>
      <c r="J3" s="1057"/>
      <c r="K3" s="1057"/>
      <c r="N3" s="814"/>
      <c r="O3" s="814"/>
      <c r="P3" s="814"/>
      <c r="Q3" s="814"/>
      <c r="R3" s="814"/>
      <c r="S3" s="805"/>
      <c r="T3" s="805"/>
    </row>
    <row r="4" spans="2:32" s="36" customFormat="1" ht="13">
      <c r="B4" s="1115" t="s">
        <v>529</v>
      </c>
      <c r="C4" s="1115"/>
      <c r="D4" s="1115"/>
      <c r="E4" s="1115"/>
      <c r="F4" s="1115"/>
      <c r="G4" s="1115"/>
      <c r="H4" s="1115"/>
      <c r="I4" s="1115"/>
      <c r="J4" s="1115"/>
      <c r="K4" s="1115"/>
      <c r="N4" s="814"/>
      <c r="O4" s="814"/>
      <c r="P4" s="814"/>
      <c r="Q4" s="840"/>
      <c r="R4" s="840"/>
      <c r="S4" s="805"/>
      <c r="T4" s="805"/>
    </row>
    <row r="5" spans="2:32" s="36" customFormat="1" ht="13">
      <c r="B5" s="1115" t="s">
        <v>135</v>
      </c>
      <c r="C5" s="1115"/>
      <c r="D5" s="1115"/>
      <c r="E5" s="1115"/>
      <c r="F5" s="1115"/>
      <c r="G5" s="1115"/>
      <c r="H5" s="1115"/>
      <c r="I5" s="1115"/>
      <c r="J5" s="1115"/>
      <c r="K5" s="1115"/>
      <c r="N5" s="814"/>
      <c r="O5" s="814"/>
      <c r="P5" s="814"/>
      <c r="Q5" s="814"/>
      <c r="R5" s="814"/>
      <c r="S5" s="1007"/>
      <c r="T5" s="1007"/>
      <c r="U5" s="860"/>
      <c r="V5" s="860"/>
      <c r="W5" s="860"/>
      <c r="X5" s="860"/>
    </row>
    <row r="6" spans="2:32" s="36" customFormat="1" ht="30" customHeight="1">
      <c r="B6" s="877" t="s">
        <v>96</v>
      </c>
      <c r="C6" s="1131" t="s">
        <v>146</v>
      </c>
      <c r="D6" s="1131"/>
      <c r="E6" s="1131" t="s">
        <v>94</v>
      </c>
      <c r="F6" s="1131"/>
      <c r="G6" s="1131" t="s">
        <v>111</v>
      </c>
      <c r="H6" s="1131"/>
      <c r="I6" s="1065" t="s">
        <v>64</v>
      </c>
      <c r="J6" s="1065"/>
      <c r="K6" s="1065"/>
      <c r="M6" s="184"/>
      <c r="N6" s="841"/>
      <c r="O6" s="841"/>
      <c r="P6" s="841"/>
      <c r="Q6" s="840"/>
      <c r="R6" s="840"/>
      <c r="S6" s="1008"/>
      <c r="T6" s="1008"/>
      <c r="U6" s="861"/>
      <c r="V6" s="861"/>
      <c r="W6" s="861"/>
      <c r="X6" s="861"/>
      <c r="Y6" s="860"/>
      <c r="Z6" s="860"/>
    </row>
    <row r="7" spans="2:32" s="36" customFormat="1" ht="15.75" customHeight="1">
      <c r="B7" s="426"/>
      <c r="C7" s="621">
        <v>2019</v>
      </c>
      <c r="D7" s="621">
        <v>2020</v>
      </c>
      <c r="E7" s="621">
        <v>2019</v>
      </c>
      <c r="F7" s="621">
        <v>2020</v>
      </c>
      <c r="G7" s="621">
        <v>2019</v>
      </c>
      <c r="H7" s="621">
        <v>2020</v>
      </c>
      <c r="I7" s="621">
        <v>2019</v>
      </c>
      <c r="J7" s="621">
        <v>2020</v>
      </c>
      <c r="K7" s="334" t="s">
        <v>8</v>
      </c>
      <c r="M7" s="140"/>
      <c r="N7" s="787"/>
      <c r="O7" s="787" t="s">
        <v>94</v>
      </c>
      <c r="P7" s="814" t="s">
        <v>566</v>
      </c>
      <c r="Q7" s="842" t="s">
        <v>567</v>
      </c>
      <c r="R7" s="842"/>
      <c r="S7" s="1008"/>
      <c r="T7" s="1008"/>
      <c r="U7" s="861"/>
      <c r="V7" s="861"/>
      <c r="W7" s="861"/>
      <c r="X7" s="861"/>
      <c r="Y7" s="861"/>
      <c r="Z7" s="861"/>
      <c r="AA7" s="860"/>
      <c r="AB7" s="860"/>
      <c r="AC7" s="860"/>
      <c r="AD7" s="860"/>
      <c r="AE7" s="860"/>
      <c r="AF7" s="860"/>
    </row>
    <row r="8" spans="2:32" s="36" customFormat="1" ht="15.75" customHeight="1">
      <c r="B8" s="98" t="s">
        <v>47</v>
      </c>
      <c r="C8" s="811">
        <v>166.85648771019902</v>
      </c>
      <c r="D8" s="811">
        <v>170.00229653909187</v>
      </c>
      <c r="E8" s="811">
        <v>184.80553416970579</v>
      </c>
      <c r="F8" s="811">
        <v>181.49013191736245</v>
      </c>
      <c r="G8" s="811">
        <v>183.65971811627483</v>
      </c>
      <c r="H8" s="811">
        <v>179.84608737526446</v>
      </c>
      <c r="I8" s="811">
        <v>170.66945717628852</v>
      </c>
      <c r="J8" s="811">
        <v>175.30409397100351</v>
      </c>
      <c r="K8" s="770">
        <f t="shared" ref="K8:K13" si="0">J8/I8*100-100</f>
        <v>2.7155630957024499</v>
      </c>
      <c r="N8" s="813">
        <v>43466</v>
      </c>
      <c r="O8" s="843">
        <v>184.80553416970579</v>
      </c>
      <c r="P8" s="843">
        <v>183.65971811627483</v>
      </c>
      <c r="Q8" s="843">
        <v>166.85648771019902</v>
      </c>
      <c r="R8" s="842"/>
      <c r="S8" s="1008"/>
      <c r="T8" s="1008"/>
      <c r="U8" s="861"/>
      <c r="V8" s="861"/>
      <c r="W8" s="861"/>
      <c r="X8" s="861"/>
      <c r="Y8" s="861"/>
      <c r="Z8" s="861"/>
      <c r="AA8" s="861"/>
      <c r="AB8" s="861"/>
      <c r="AC8" s="861"/>
    </row>
    <row r="9" spans="2:32" s="36" customFormat="1" ht="15.75" customHeight="1">
      <c r="B9" s="98" t="s">
        <v>48</v>
      </c>
      <c r="C9" s="811">
        <v>163.01295756642645</v>
      </c>
      <c r="D9" s="811">
        <v>173.69576799811472</v>
      </c>
      <c r="E9" s="811">
        <v>178.68528373147078</v>
      </c>
      <c r="F9" s="811">
        <v>189.39620218483532</v>
      </c>
      <c r="G9" s="811">
        <v>175.5400507766787</v>
      </c>
      <c r="H9" s="811">
        <v>186.75110999999998</v>
      </c>
      <c r="I9" s="811">
        <v>167.75626487072785</v>
      </c>
      <c r="J9" s="811">
        <v>186.18503153737592</v>
      </c>
      <c r="K9" s="770">
        <f t="shared" si="0"/>
        <v>10.985441694740402</v>
      </c>
      <c r="M9" s="862"/>
      <c r="N9" s="813">
        <v>43497</v>
      </c>
      <c r="O9" s="843">
        <v>178.68528373147078</v>
      </c>
      <c r="P9" s="843">
        <v>175.5400507766787</v>
      </c>
      <c r="Q9" s="843">
        <v>163.01295756642645</v>
      </c>
      <c r="R9" s="842"/>
      <c r="S9" s="1008"/>
      <c r="T9" s="1008"/>
      <c r="U9" s="861"/>
      <c r="V9" s="861"/>
      <c r="W9" s="861"/>
      <c r="X9" s="861"/>
      <c r="Y9" s="861"/>
      <c r="Z9" s="861"/>
      <c r="AA9" s="861"/>
      <c r="AB9" s="861"/>
      <c r="AC9" s="861"/>
    </row>
    <row r="10" spans="2:32" s="36" customFormat="1" ht="15.75" customHeight="1">
      <c r="B10" s="98" t="s">
        <v>49</v>
      </c>
      <c r="C10" s="811">
        <v>167.39144725350198</v>
      </c>
      <c r="D10" s="811">
        <v>182.75104898120671</v>
      </c>
      <c r="E10" s="811">
        <v>181.8409388750967</v>
      </c>
      <c r="F10" s="811">
        <v>217.85601603699948</v>
      </c>
      <c r="G10" s="811">
        <v>180.90822225511121</v>
      </c>
      <c r="H10" s="811">
        <v>220.90781266580973</v>
      </c>
      <c r="I10" s="808">
        <v>175.85898737164828</v>
      </c>
      <c r="J10" s="808">
        <v>196.73134444714086</v>
      </c>
      <c r="K10" s="770">
        <f t="shared" si="0"/>
        <v>11.868803174319638</v>
      </c>
      <c r="N10" s="813">
        <v>43525</v>
      </c>
      <c r="O10" s="843">
        <v>181.8409388750967</v>
      </c>
      <c r="P10" s="843">
        <v>180.90822225511121</v>
      </c>
      <c r="Q10" s="843">
        <v>167.39144725350198</v>
      </c>
      <c r="R10" s="842"/>
      <c r="S10" s="1008"/>
      <c r="T10" s="1008"/>
      <c r="U10" s="861"/>
      <c r="V10" s="861"/>
      <c r="W10" s="861"/>
      <c r="X10" s="861"/>
      <c r="Y10" s="861"/>
      <c r="Z10" s="861"/>
      <c r="AA10" s="861"/>
      <c r="AB10" s="861"/>
      <c r="AC10" s="861"/>
    </row>
    <row r="11" spans="2:32" s="36" customFormat="1" ht="15.75" customHeight="1">
      <c r="B11" s="98" t="s">
        <v>57</v>
      </c>
      <c r="C11" s="811">
        <v>169.69257301329134</v>
      </c>
      <c r="D11" s="811">
        <v>199.60643765752232</v>
      </c>
      <c r="E11" s="811">
        <v>182.70422524058787</v>
      </c>
      <c r="F11" s="811">
        <v>218.12383990791238</v>
      </c>
      <c r="G11" s="811">
        <v>178.82725622413415</v>
      </c>
      <c r="H11" s="811">
        <v>214.75067418770325</v>
      </c>
      <c r="I11" s="811">
        <v>174.05524372175853</v>
      </c>
      <c r="J11" s="811">
        <v>209.48322419267637</v>
      </c>
      <c r="K11" s="770">
        <f t="shared" si="0"/>
        <v>20.354445929564974</v>
      </c>
      <c r="N11" s="813">
        <v>43556</v>
      </c>
      <c r="O11" s="843">
        <v>182.70422524058787</v>
      </c>
      <c r="P11" s="843">
        <v>178.82725622413415</v>
      </c>
      <c r="Q11" s="843">
        <v>169.69257301329134</v>
      </c>
      <c r="R11" s="842"/>
      <c r="S11" s="1008"/>
      <c r="T11" s="1008"/>
      <c r="U11" s="861"/>
      <c r="V11" s="861"/>
      <c r="W11" s="861"/>
      <c r="X11" s="861"/>
      <c r="Y11" s="861"/>
      <c r="Z11" s="861"/>
      <c r="AA11" s="861"/>
      <c r="AB11" s="861"/>
      <c r="AC11" s="861"/>
    </row>
    <row r="12" spans="2:32" s="36" customFormat="1" ht="15.75" customHeight="1">
      <c r="B12" s="98" t="s">
        <v>58</v>
      </c>
      <c r="C12" s="811">
        <v>175.93265098289484</v>
      </c>
      <c r="D12" s="811">
        <v>197.54904988549347</v>
      </c>
      <c r="E12" s="811">
        <v>183.4474855403252</v>
      </c>
      <c r="F12" s="811">
        <v>212.57714110417325</v>
      </c>
      <c r="G12" s="811">
        <v>183.4474855403252</v>
      </c>
      <c r="H12" s="811">
        <v>208.17982594751942</v>
      </c>
      <c r="I12" s="811">
        <v>177.31075918424511</v>
      </c>
      <c r="J12" s="811">
        <v>208.66761013881006</v>
      </c>
      <c r="K12" s="770">
        <f t="shared" si="0"/>
        <v>17.684685971019817</v>
      </c>
      <c r="N12" s="813">
        <v>43586</v>
      </c>
      <c r="O12" s="843">
        <v>183.4474855403252</v>
      </c>
      <c r="P12" s="843">
        <v>183.4474855403252</v>
      </c>
      <c r="Q12" s="843">
        <v>175.93265098289484</v>
      </c>
      <c r="R12" s="842"/>
      <c r="S12" s="1008"/>
      <c r="T12" s="805"/>
      <c r="V12" s="861"/>
      <c r="W12" s="861"/>
      <c r="X12" s="861"/>
      <c r="Y12" s="861"/>
      <c r="Z12" s="861"/>
      <c r="AA12" s="861"/>
      <c r="AB12" s="861"/>
      <c r="AC12" s="861"/>
    </row>
    <row r="13" spans="2:32" s="36" customFormat="1" ht="15.75" customHeight="1">
      <c r="B13" s="98" t="s">
        <v>50</v>
      </c>
      <c r="C13" s="811">
        <v>175.29921795489929</v>
      </c>
      <c r="D13" s="811">
        <v>183.22657214412229</v>
      </c>
      <c r="E13" s="811">
        <v>190.73680294782471</v>
      </c>
      <c r="F13" s="811">
        <v>198.7553019884445</v>
      </c>
      <c r="G13" s="811">
        <v>182.05220717186506</v>
      </c>
      <c r="H13" s="811">
        <v>198.7553019884445</v>
      </c>
      <c r="I13" s="811">
        <v>173.23093127362461</v>
      </c>
      <c r="J13" s="811">
        <v>204.72722346031475</v>
      </c>
      <c r="K13" s="770">
        <f t="shared" si="0"/>
        <v>18.181679192696024</v>
      </c>
      <c r="L13" s="886"/>
      <c r="M13" s="140"/>
      <c r="N13" s="813">
        <v>43617</v>
      </c>
      <c r="O13" s="843">
        <v>191.32905916356077</v>
      </c>
      <c r="P13" s="843">
        <v>182.61749687799224</v>
      </c>
      <c r="Q13" s="843">
        <v>175.84353897655271</v>
      </c>
      <c r="R13" s="842"/>
      <c r="S13" s="1008"/>
      <c r="T13" s="1007"/>
      <c r="U13" s="860"/>
      <c r="V13" s="861"/>
      <c r="Y13" s="861"/>
      <c r="Z13" s="861"/>
      <c r="AA13" s="861"/>
      <c r="AB13" s="861"/>
      <c r="AC13" s="861"/>
    </row>
    <row r="14" spans="2:32" s="134" customFormat="1" ht="15.75" customHeight="1">
      <c r="B14" s="878" t="s">
        <v>51</v>
      </c>
      <c r="C14" s="811">
        <v>169.56435378899377</v>
      </c>
      <c r="D14" s="811">
        <v>214.90895754181034</v>
      </c>
      <c r="E14" s="811">
        <v>188.66037382526537</v>
      </c>
      <c r="F14" s="811">
        <v>215.47817518818744</v>
      </c>
      <c r="G14" s="811">
        <v>183.89400767730152</v>
      </c>
      <c r="H14" s="811">
        <v>204.28536618444053</v>
      </c>
      <c r="I14" s="811">
        <v>174.35728553686147</v>
      </c>
      <c r="J14" s="811">
        <v>201.58200093515558</v>
      </c>
      <c r="K14" s="770">
        <f>J14/I14*100-100</f>
        <v>15.614326246515489</v>
      </c>
      <c r="M14" s="140"/>
      <c r="N14" s="813">
        <v>43647</v>
      </c>
      <c r="O14" s="843">
        <v>188.66037382526537</v>
      </c>
      <c r="P14" s="843">
        <v>183.89400767730152</v>
      </c>
      <c r="Q14" s="843">
        <v>169.56435378899377</v>
      </c>
      <c r="R14" s="842"/>
      <c r="S14" s="1008"/>
      <c r="T14" s="1008"/>
      <c r="U14" s="861"/>
      <c r="V14" s="36"/>
      <c r="W14" s="36"/>
      <c r="X14" s="860"/>
      <c r="Y14" s="36"/>
      <c r="Z14" s="36"/>
      <c r="AA14" s="861"/>
      <c r="AB14" s="861"/>
      <c r="AC14" s="861"/>
    </row>
    <row r="15" spans="2:32" s="36" customFormat="1" ht="15.75" customHeight="1">
      <c r="B15" s="98" t="s">
        <v>52</v>
      </c>
      <c r="C15" s="811">
        <v>179.17951596192964</v>
      </c>
      <c r="D15" s="811">
        <v>204.93150175571432</v>
      </c>
      <c r="E15" s="811">
        <v>182.55327310966058</v>
      </c>
      <c r="F15" s="811">
        <v>194.13521422787565</v>
      </c>
      <c r="G15" s="811">
        <v>183.83346758608198</v>
      </c>
      <c r="H15" s="811">
        <v>194.5944637346544</v>
      </c>
      <c r="I15" s="811">
        <v>175.1020666756913</v>
      </c>
      <c r="J15" s="811">
        <v>200.76794190695259</v>
      </c>
      <c r="K15" s="770">
        <f>J15/I15*100-100</f>
        <v>14.657665508196075</v>
      </c>
      <c r="N15" s="813">
        <v>43678</v>
      </c>
      <c r="O15" s="843">
        <v>182.55327310966058</v>
      </c>
      <c r="P15" s="843">
        <v>183.83346758608198</v>
      </c>
      <c r="Q15" s="843">
        <v>179.17951596192964</v>
      </c>
      <c r="R15" s="842"/>
      <c r="S15" s="1008"/>
      <c r="T15" s="1008"/>
      <c r="U15" s="861"/>
      <c r="V15" s="860"/>
      <c r="W15" s="860"/>
      <c r="X15" s="861"/>
      <c r="Y15" s="860"/>
      <c r="Z15" s="860"/>
      <c r="AA15" s="861"/>
      <c r="AB15" s="861"/>
      <c r="AC15" s="861"/>
    </row>
    <row r="16" spans="2:32" ht="15.75" customHeight="1">
      <c r="B16" s="98" t="s">
        <v>53</v>
      </c>
      <c r="C16" s="811">
        <v>178.17627809535787</v>
      </c>
      <c r="D16" s="811"/>
      <c r="E16" s="811">
        <v>178.29716804224648</v>
      </c>
      <c r="F16" s="811">
        <v>191.50945003025359</v>
      </c>
      <c r="G16" s="811">
        <v>179.0890964626459</v>
      </c>
      <c r="H16" s="811">
        <v>192.18758368538735</v>
      </c>
      <c r="I16" s="811">
        <v>178.87653990691601</v>
      </c>
      <c r="J16" s="811">
        <v>187.52306313288366</v>
      </c>
      <c r="K16" s="770">
        <f>J16/I16*100-100</f>
        <v>4.8337938728394221</v>
      </c>
      <c r="M16" s="20"/>
      <c r="N16" s="813">
        <v>43709</v>
      </c>
      <c r="O16" s="843">
        <v>178.29716804224648</v>
      </c>
      <c r="P16" s="843">
        <v>179.0890964626459</v>
      </c>
      <c r="Q16" s="843">
        <v>178.17627809535787</v>
      </c>
      <c r="R16" s="842"/>
      <c r="S16" s="1008"/>
      <c r="T16" s="1008"/>
      <c r="U16" s="861"/>
      <c r="V16" s="861"/>
      <c r="W16" s="861"/>
      <c r="X16" s="861"/>
      <c r="Y16" s="861"/>
      <c r="Z16" s="861"/>
      <c r="AA16" s="861"/>
      <c r="AB16" s="861"/>
      <c r="AC16" s="861"/>
    </row>
    <row r="17" spans="1:38" ht="15.75" customHeight="1">
      <c r="B17" s="98" t="s">
        <v>54</v>
      </c>
      <c r="C17" s="811"/>
      <c r="D17" s="811"/>
      <c r="E17" s="811">
        <v>174.40423074706126</v>
      </c>
      <c r="F17" s="811">
        <v>185.21413913393246</v>
      </c>
      <c r="G17" s="811">
        <v>171.92692890078743</v>
      </c>
      <c r="H17" s="811">
        <v>186.16920010005393</v>
      </c>
      <c r="I17" s="811">
        <v>174.2274896342812</v>
      </c>
      <c r="J17" s="811">
        <v>190.31829229722922</v>
      </c>
      <c r="K17" s="770">
        <f>J17/I17*100-100</f>
        <v>9.2355131194991316</v>
      </c>
      <c r="M17" s="20"/>
      <c r="N17" s="813">
        <v>43739</v>
      </c>
      <c r="O17" s="843">
        <v>174.40423074706126</v>
      </c>
      <c r="P17" s="843">
        <v>171.92692890078743</v>
      </c>
      <c r="Q17" s="843"/>
      <c r="R17" s="842"/>
      <c r="S17" s="1008"/>
      <c r="T17" s="1008"/>
      <c r="U17" s="861"/>
      <c r="V17" s="861"/>
      <c r="W17" s="861"/>
      <c r="X17" s="861"/>
      <c r="Y17" s="861"/>
      <c r="Z17" s="861"/>
      <c r="AA17" s="861"/>
      <c r="AB17" s="861"/>
      <c r="AC17" s="861"/>
    </row>
    <row r="18" spans="1:38" ht="15.75" customHeight="1">
      <c r="B18" s="98" t="s">
        <v>55</v>
      </c>
      <c r="C18" s="811">
        <v>177.32839079999999</v>
      </c>
      <c r="D18" s="811"/>
      <c r="E18" s="811">
        <v>184.65931730742247</v>
      </c>
      <c r="F18" s="811"/>
      <c r="G18" s="811">
        <v>182.71736465022741</v>
      </c>
      <c r="H18" s="811"/>
      <c r="I18" s="811">
        <v>187.61358291230044</v>
      </c>
      <c r="J18" s="811"/>
      <c r="K18" s="770"/>
      <c r="M18" s="20"/>
      <c r="N18" s="813">
        <v>43770</v>
      </c>
      <c r="O18" s="843">
        <v>184.65931730742247</v>
      </c>
      <c r="P18" s="843">
        <v>182.71736465022741</v>
      </c>
      <c r="Q18" s="843">
        <v>177.32839079999999</v>
      </c>
      <c r="R18" s="842"/>
      <c r="S18" s="1008"/>
      <c r="T18" s="1008"/>
      <c r="U18" s="861"/>
      <c r="V18" s="861"/>
      <c r="W18" s="861"/>
      <c r="X18" s="861"/>
      <c r="Y18" s="861"/>
      <c r="Z18" s="861"/>
      <c r="AA18" s="861"/>
      <c r="AB18" s="861"/>
      <c r="AC18" s="861"/>
    </row>
    <row r="19" spans="1:38" ht="15.75" customHeight="1">
      <c r="B19" s="98" t="s">
        <v>56</v>
      </c>
      <c r="C19" s="811">
        <v>163.0526263365746</v>
      </c>
      <c r="D19" s="811"/>
      <c r="E19" s="811">
        <v>187.37055840007326</v>
      </c>
      <c r="F19" s="811"/>
      <c r="G19" s="811">
        <v>173.19617525235765</v>
      </c>
      <c r="H19" s="811"/>
      <c r="I19" s="811">
        <v>167.25251421067631</v>
      </c>
      <c r="J19" s="811"/>
      <c r="K19" s="770"/>
      <c r="M19" s="20"/>
      <c r="N19" s="813">
        <v>43800</v>
      </c>
      <c r="O19" s="843">
        <v>187.37055840007326</v>
      </c>
      <c r="P19" s="843">
        <v>173.19617525235765</v>
      </c>
      <c r="Q19" s="843">
        <v>163.0526263365746</v>
      </c>
      <c r="R19" s="814"/>
      <c r="S19" s="805"/>
      <c r="T19" s="1008"/>
      <c r="U19" s="861"/>
      <c r="V19" s="861"/>
      <c r="W19" s="861"/>
      <c r="X19" s="861"/>
      <c r="Y19" s="861"/>
      <c r="Z19" s="861"/>
      <c r="AA19" s="861"/>
      <c r="AB19" s="861"/>
      <c r="AC19" s="861"/>
    </row>
    <row r="20" spans="1:38" ht="32.25" customHeight="1">
      <c r="B20" s="1125" t="s">
        <v>461</v>
      </c>
      <c r="C20" s="1126"/>
      <c r="D20" s="1126"/>
      <c r="E20" s="1126"/>
      <c r="F20" s="1126"/>
      <c r="G20" s="1126"/>
      <c r="H20" s="1126"/>
      <c r="I20" s="1126"/>
      <c r="J20" s="1126"/>
      <c r="K20" s="1127"/>
      <c r="N20" s="813">
        <v>43831</v>
      </c>
      <c r="O20" s="843">
        <v>181.49013191736245</v>
      </c>
      <c r="P20" s="843">
        <v>179.84608737526446</v>
      </c>
      <c r="Q20" s="843">
        <v>170.12734792920389</v>
      </c>
      <c r="R20" s="814"/>
      <c r="S20" s="805"/>
      <c r="T20" s="1008"/>
      <c r="U20" s="861"/>
      <c r="V20" s="861"/>
      <c r="W20" s="861"/>
      <c r="X20" s="861"/>
      <c r="Y20" s="861"/>
      <c r="Z20" s="861"/>
      <c r="AA20" s="887"/>
      <c r="AB20" s="887"/>
    </row>
    <row r="21" spans="1:38" ht="15" customHeight="1">
      <c r="B21" s="58"/>
      <c r="D21" s="601"/>
      <c r="F21" s="601"/>
      <c r="H21" s="601"/>
      <c r="J21" s="601"/>
      <c r="N21" s="813">
        <v>43862</v>
      </c>
      <c r="O21" s="843">
        <v>189.39620218483532</v>
      </c>
      <c r="P21" s="843">
        <v>186.75110999999998</v>
      </c>
      <c r="Q21" s="843">
        <v>174.38817529449634</v>
      </c>
      <c r="R21" s="814"/>
      <c r="S21" s="805"/>
      <c r="T21" s="1008"/>
      <c r="U21" s="861"/>
      <c r="V21" s="861"/>
      <c r="W21" s="861"/>
      <c r="X21" s="861"/>
      <c r="Y21" s="861"/>
      <c r="Z21" s="861"/>
    </row>
    <row r="22" spans="1:38" ht="27" customHeight="1">
      <c r="M22" s="27"/>
      <c r="N22" s="813">
        <v>43891</v>
      </c>
      <c r="O22" s="843">
        <v>217.85601603699948</v>
      </c>
      <c r="P22" s="843">
        <v>220.90781266580973</v>
      </c>
      <c r="Q22" s="843">
        <v>182.74942056190335</v>
      </c>
      <c r="R22" s="814"/>
      <c r="S22" s="805"/>
      <c r="T22" s="805"/>
      <c r="U22" s="36"/>
      <c r="V22" s="861"/>
      <c r="W22" s="861"/>
      <c r="X22" s="861"/>
      <c r="Y22" s="861"/>
      <c r="Z22" s="861"/>
    </row>
    <row r="23" spans="1:38" ht="15" customHeight="1">
      <c r="N23" s="813">
        <v>43922</v>
      </c>
      <c r="O23" s="853">
        <f>F11</f>
        <v>218.12383990791238</v>
      </c>
      <c r="P23" s="853">
        <f>H11</f>
        <v>214.75067418770325</v>
      </c>
      <c r="Q23" s="853">
        <f>D11</f>
        <v>199.60643765752232</v>
      </c>
      <c r="R23" s="814"/>
      <c r="S23" s="805"/>
      <c r="T23" s="805"/>
      <c r="U23" s="36"/>
      <c r="V23" s="861"/>
      <c r="W23" s="861"/>
      <c r="Y23" s="861"/>
      <c r="Z23" s="861"/>
    </row>
    <row r="24" spans="1:38" ht="15" customHeight="1">
      <c r="A24" s="16"/>
      <c r="B24" s="16"/>
      <c r="C24" s="16"/>
      <c r="D24" s="16"/>
      <c r="E24" s="16"/>
      <c r="N24" s="813">
        <v>43952</v>
      </c>
      <c r="O24" s="814">
        <v>213</v>
      </c>
      <c r="P24" s="814">
        <v>208</v>
      </c>
      <c r="Q24" s="814">
        <v>198</v>
      </c>
      <c r="R24" s="814"/>
      <c r="S24" s="805"/>
      <c r="T24" s="805"/>
      <c r="U24" s="36"/>
      <c r="V24" s="36"/>
    </row>
    <row r="25" spans="1:38" ht="15" customHeight="1">
      <c r="B25" s="16"/>
      <c r="C25" s="16"/>
      <c r="D25" s="16"/>
      <c r="E25" s="16"/>
      <c r="N25" s="813">
        <v>43983</v>
      </c>
      <c r="O25" s="814">
        <v>199</v>
      </c>
      <c r="P25" s="814">
        <v>199</v>
      </c>
      <c r="Q25" s="814">
        <v>183</v>
      </c>
      <c r="R25" s="814"/>
      <c r="S25" s="805"/>
      <c r="T25" s="805"/>
      <c r="U25" s="36"/>
      <c r="V25" s="36"/>
    </row>
    <row r="26" spans="1:38" ht="15" customHeight="1">
      <c r="N26" s="813">
        <v>44013</v>
      </c>
      <c r="O26" s="814">
        <v>215</v>
      </c>
      <c r="P26" s="814">
        <v>204</v>
      </c>
      <c r="Q26" s="814">
        <v>215</v>
      </c>
      <c r="R26" s="814"/>
      <c r="S26" s="805"/>
      <c r="T26" s="805"/>
      <c r="U26" s="36"/>
      <c r="V26" s="36"/>
      <c r="AG26" s="1"/>
      <c r="AH26" s="1"/>
      <c r="AI26" s="1"/>
      <c r="AJ26" s="1"/>
      <c r="AK26" s="1"/>
      <c r="AL26" s="1"/>
    </row>
    <row r="27" spans="1:38" ht="15" customHeight="1">
      <c r="N27" s="813">
        <v>44044</v>
      </c>
      <c r="O27" s="814">
        <v>194</v>
      </c>
      <c r="P27" s="814">
        <v>195</v>
      </c>
      <c r="Q27" s="814">
        <v>205</v>
      </c>
      <c r="R27" s="814"/>
      <c r="S27" s="805"/>
      <c r="T27" s="805"/>
      <c r="U27" s="36"/>
      <c r="V27" s="36"/>
    </row>
    <row r="28" spans="1:38" ht="17.149999999999999" customHeight="1">
      <c r="A28" s="2"/>
      <c r="B28" s="2"/>
      <c r="N28" s="813">
        <v>44075</v>
      </c>
      <c r="O28" s="812">
        <v>192</v>
      </c>
      <c r="P28" s="812">
        <v>192</v>
      </c>
    </row>
    <row r="29" spans="1:38" ht="18" customHeight="1">
      <c r="A29" s="55"/>
      <c r="B29" s="55"/>
      <c r="C29" s="55"/>
      <c r="D29" s="55"/>
      <c r="E29" s="55"/>
      <c r="F29" s="55"/>
      <c r="G29" s="55"/>
      <c r="H29" s="55"/>
      <c r="I29" s="55"/>
      <c r="J29" s="55"/>
      <c r="K29" s="55"/>
      <c r="L29" s="55"/>
      <c r="M29" s="2"/>
      <c r="N29" s="813">
        <v>44105</v>
      </c>
      <c r="O29" s="812">
        <v>185</v>
      </c>
      <c r="P29" s="812">
        <v>186</v>
      </c>
    </row>
    <row r="30" spans="1:38" ht="15" customHeight="1">
      <c r="A30" s="2"/>
      <c r="B30" s="2"/>
      <c r="AG30" s="6"/>
      <c r="AH30" s="7"/>
      <c r="AI30" s="7"/>
      <c r="AJ30" s="7"/>
    </row>
    <row r="31" spans="1:38" ht="15" customHeight="1">
      <c r="A31" s="2"/>
      <c r="B31" s="2"/>
      <c r="I31" s="20"/>
      <c r="J31" s="20"/>
      <c r="AG31" s="6"/>
      <c r="AH31" s="7"/>
      <c r="AI31" s="7"/>
      <c r="AJ31" s="7"/>
    </row>
    <row r="32" spans="1:38" ht="15" customHeight="1">
      <c r="AG32" s="6"/>
      <c r="AH32" s="7"/>
      <c r="AI32" s="7"/>
      <c r="AJ32" s="7"/>
    </row>
    <row r="33" spans="1:38" ht="15" customHeight="1">
      <c r="AG33" s="6"/>
      <c r="AH33" s="7"/>
      <c r="AI33" s="7"/>
      <c r="AJ33" s="7"/>
    </row>
    <row r="34" spans="1:38" ht="42" customHeight="1">
      <c r="B34" s="1123" t="s">
        <v>625</v>
      </c>
      <c r="C34" s="1123"/>
      <c r="D34" s="1123"/>
      <c r="E34" s="1123"/>
      <c r="F34" s="1123"/>
      <c r="G34" s="1123"/>
      <c r="H34" s="1123"/>
      <c r="I34" s="1123"/>
      <c r="J34" s="1123"/>
      <c r="K34" s="1123"/>
      <c r="AF34" s="2"/>
      <c r="AG34" s="6"/>
      <c r="AH34" s="6"/>
      <c r="AI34" s="6"/>
      <c r="AJ34" s="6"/>
      <c r="AK34" s="5"/>
      <c r="AL34" s="5"/>
    </row>
    <row r="35" spans="1:38" ht="15" customHeight="1">
      <c r="AF35" s="2"/>
      <c r="AG35" s="6"/>
      <c r="AH35" s="6"/>
      <c r="AI35" s="6"/>
      <c r="AJ35" s="6"/>
      <c r="AK35" s="5"/>
      <c r="AL35" s="5"/>
    </row>
    <row r="36" spans="1:38" ht="15" customHeight="1">
      <c r="AF36" s="2"/>
      <c r="AG36" s="6"/>
      <c r="AH36" s="6"/>
      <c r="AI36" s="6"/>
      <c r="AJ36" s="6"/>
      <c r="AK36" s="5"/>
      <c r="AL36" s="5"/>
    </row>
    <row r="37" spans="1:38" ht="15" customHeight="1">
      <c r="AF37" s="2"/>
      <c r="AG37" s="6"/>
      <c r="AH37" s="6"/>
      <c r="AI37" s="6"/>
      <c r="AJ37" s="6"/>
      <c r="AK37" s="5"/>
      <c r="AL37" s="5"/>
    </row>
    <row r="38" spans="1:38" ht="15" customHeight="1">
      <c r="AF38" s="2"/>
      <c r="AG38" s="6"/>
      <c r="AH38" s="6"/>
      <c r="AI38" s="6"/>
      <c r="AJ38" s="6"/>
      <c r="AK38" s="5"/>
      <c r="AL38" s="5"/>
    </row>
    <row r="39" spans="1:38" ht="15" customHeight="1">
      <c r="AF39" s="2"/>
      <c r="AG39" s="6"/>
      <c r="AH39" s="6"/>
      <c r="AI39" s="6"/>
      <c r="AJ39" s="6"/>
      <c r="AK39" s="5"/>
      <c r="AL39" s="5"/>
    </row>
    <row r="40" spans="1:38" ht="15" customHeight="1">
      <c r="AF40" s="2"/>
      <c r="AG40" s="6"/>
      <c r="AH40" s="6"/>
      <c r="AI40" s="6"/>
      <c r="AJ40" s="6"/>
      <c r="AK40" s="5"/>
      <c r="AL40" s="5"/>
    </row>
    <row r="41" spans="1:38" ht="15" customHeight="1">
      <c r="A41" s="16"/>
      <c r="B41" s="16"/>
      <c r="C41" s="16"/>
      <c r="D41" s="16"/>
      <c r="E41" s="16"/>
      <c r="F41" s="16"/>
      <c r="G41" s="16"/>
      <c r="H41" s="16"/>
      <c r="I41" s="16"/>
      <c r="J41" s="16"/>
      <c r="K41" s="16"/>
      <c r="L41" s="16"/>
      <c r="AF41" s="2"/>
      <c r="AG41" s="6"/>
      <c r="AH41" s="6"/>
      <c r="AI41" s="6"/>
      <c r="AJ41" s="6"/>
      <c r="AK41" s="5"/>
      <c r="AL41" s="5"/>
    </row>
    <row r="42" spans="1:38" ht="15" customHeight="1">
      <c r="AF42" s="2"/>
      <c r="AG42" s="6"/>
      <c r="AH42" s="6"/>
      <c r="AI42" s="6"/>
      <c r="AJ42" s="6"/>
      <c r="AK42" s="5"/>
      <c r="AL42" s="5"/>
    </row>
    <row r="43" spans="1:38" ht="15" customHeight="1">
      <c r="AF43" s="2"/>
      <c r="AG43" s="6"/>
      <c r="AH43" s="6"/>
      <c r="AI43" s="6"/>
      <c r="AJ43" s="6"/>
      <c r="AK43" s="5"/>
      <c r="AL43" s="5"/>
    </row>
    <row r="44" spans="1:38" ht="15" customHeight="1">
      <c r="AF44" s="2"/>
      <c r="AG44" s="6"/>
      <c r="AH44" s="6"/>
      <c r="AI44" s="6"/>
      <c r="AJ44" s="6"/>
      <c r="AK44" s="5"/>
      <c r="AL44" s="5"/>
    </row>
    <row r="45" spans="1:38" ht="15" customHeight="1">
      <c r="AF45" s="2"/>
      <c r="AG45" s="6"/>
      <c r="AH45" s="6"/>
      <c r="AI45" s="6"/>
      <c r="AJ45" s="6"/>
      <c r="AK45" s="5"/>
      <c r="AL45" s="5"/>
    </row>
    <row r="46" spans="1:38" ht="15" customHeight="1">
      <c r="AG46" s="6"/>
      <c r="AH46" s="7"/>
      <c r="AI46" s="7"/>
      <c r="AJ46" s="7"/>
    </row>
    <row r="47" spans="1:38" ht="15" customHeight="1"/>
    <row r="48" spans="1:38" ht="15" customHeight="1"/>
    <row r="49" ht="15" customHeight="1"/>
    <row r="50" ht="15" customHeight="1"/>
    <row r="51" ht="15" customHeight="1"/>
    <row r="52" ht="15" customHeight="1"/>
  </sheetData>
  <customSheetViews>
    <customSheetView guid="{5CDC6F58-B038-4A0E-A13D-C643B013E119}" topLeftCell="A16">
      <selection activeCell="E34" sqref="E34"/>
      <pageMargins left="0.19685039370078741" right="0.27559055118110237" top="1.2204724409448819" bottom="0.78740157480314965" header="0.51181102362204722" footer="0.59055118110236227"/>
      <printOptions horizontalCentered="1"/>
      <pageSetup scale="90" firstPageNumber="0" orientation="portrait" r:id="rId1"/>
      <headerFooter alignWithMargins="0">
        <oddFooter>&amp;C&amp;10&amp;A</oddFooter>
      </headerFooter>
    </customSheetView>
  </customSheetViews>
  <mergeCells count="10">
    <mergeCell ref="B34:K34"/>
    <mergeCell ref="B20:K20"/>
    <mergeCell ref="B1:K1"/>
    <mergeCell ref="I6:K6"/>
    <mergeCell ref="B3:K3"/>
    <mergeCell ref="B4:K4"/>
    <mergeCell ref="B5:K5"/>
    <mergeCell ref="C6:D6"/>
    <mergeCell ref="E6:F6"/>
    <mergeCell ref="G6:H6"/>
  </mergeCells>
  <printOptions horizontalCentered="1"/>
  <pageMargins left="0.19685039370078741" right="0.27559055118110237" top="1.2204724409448819" bottom="0.78740157480314965" header="0.51181102362204722" footer="0.59055118110236227"/>
  <pageSetup paperSize="126" firstPageNumber="0" orientation="portrait" r:id="rId2"/>
  <headerFooter alignWithMargins="0">
    <oddFooter>&amp;C&amp;10&amp;A</oddFooter>
  </headerFooter>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79998168889431442"/>
    <pageSetUpPr fitToPage="1"/>
  </sheetPr>
  <dimension ref="B1:J21"/>
  <sheetViews>
    <sheetView topLeftCell="B1" zoomScaleNormal="100" workbookViewId="0">
      <selection activeCell="I20" sqref="I20"/>
    </sheetView>
  </sheetViews>
  <sheetFormatPr baseColWidth="10" defaultColWidth="10.9375" defaultRowHeight="12.5"/>
  <cols>
    <col min="1" max="1" width="2.4375" style="498" customWidth="1"/>
    <col min="2" max="2" width="8" style="498" customWidth="1"/>
    <col min="3" max="10" width="6.375" style="498" customWidth="1"/>
    <col min="11" max="11" width="3.0625" style="498" customWidth="1"/>
    <col min="12" max="16384" width="10.9375" style="498"/>
  </cols>
  <sheetData>
    <row r="1" spans="2:10" ht="13">
      <c r="B1" s="1138" t="s">
        <v>79</v>
      </c>
      <c r="C1" s="1138"/>
      <c r="D1" s="1138"/>
      <c r="E1" s="1138"/>
      <c r="F1" s="1138"/>
      <c r="G1" s="1138"/>
      <c r="H1" s="1138"/>
      <c r="I1" s="1138"/>
      <c r="J1" s="1138"/>
    </row>
    <row r="2" spans="2:10" ht="13">
      <c r="B2" s="524"/>
      <c r="C2" s="524"/>
      <c r="D2" s="524"/>
      <c r="E2" s="524"/>
      <c r="F2" s="524"/>
      <c r="G2" s="524"/>
      <c r="H2" s="524"/>
      <c r="I2" s="524"/>
    </row>
    <row r="3" spans="2:10" ht="21" customHeight="1">
      <c r="B3" s="1140" t="s">
        <v>384</v>
      </c>
      <c r="C3" s="1140"/>
      <c r="D3" s="1140"/>
      <c r="E3" s="1140"/>
      <c r="F3" s="1140"/>
      <c r="G3" s="1140"/>
      <c r="H3" s="1140"/>
      <c r="I3" s="1140"/>
      <c r="J3" s="1140"/>
    </row>
    <row r="4" spans="2:10" ht="15.75" customHeight="1">
      <c r="B4" s="1115" t="s">
        <v>529</v>
      </c>
      <c r="C4" s="1139"/>
      <c r="D4" s="1139"/>
      <c r="E4" s="1139"/>
      <c r="F4" s="1139"/>
      <c r="G4" s="1139"/>
      <c r="H4" s="1139"/>
      <c r="I4" s="1139"/>
      <c r="J4" s="1139"/>
    </row>
    <row r="5" spans="2:10" ht="15.75" customHeight="1">
      <c r="B5" s="1139" t="s">
        <v>388</v>
      </c>
      <c r="C5" s="1139"/>
      <c r="D5" s="1139"/>
      <c r="E5" s="1139"/>
      <c r="F5" s="1139"/>
      <c r="G5" s="1139"/>
      <c r="H5" s="1139"/>
      <c r="I5" s="1139"/>
      <c r="J5" s="1139"/>
    </row>
    <row r="6" spans="2:10" ht="103.5" customHeight="1">
      <c r="B6" s="744" t="s">
        <v>369</v>
      </c>
      <c r="C6" s="1142" t="s">
        <v>371</v>
      </c>
      <c r="D6" s="1142"/>
      <c r="E6" s="1142" t="s">
        <v>372</v>
      </c>
      <c r="F6" s="1142"/>
      <c r="G6" s="1142" t="s">
        <v>449</v>
      </c>
      <c r="H6" s="1142"/>
      <c r="I6" s="1142" t="s">
        <v>373</v>
      </c>
      <c r="J6" s="1142"/>
    </row>
    <row r="7" spans="2:10" ht="15.75" customHeight="1">
      <c r="B7" s="745" t="s">
        <v>370</v>
      </c>
      <c r="C7" s="1141" t="s">
        <v>94</v>
      </c>
      <c r="D7" s="1141"/>
      <c r="E7" s="1141" t="s">
        <v>93</v>
      </c>
      <c r="F7" s="1141"/>
      <c r="G7" s="1141" t="s">
        <v>92</v>
      </c>
      <c r="H7" s="1141"/>
      <c r="I7" s="1141"/>
      <c r="J7" s="1141"/>
    </row>
    <row r="8" spans="2:10" ht="15.75" customHeight="1">
      <c r="B8" s="746" t="s">
        <v>96</v>
      </c>
      <c r="C8" s="621">
        <v>2019</v>
      </c>
      <c r="D8" s="621">
        <v>2020</v>
      </c>
      <c r="E8" s="621">
        <v>2019</v>
      </c>
      <c r="F8" s="621">
        <v>2020</v>
      </c>
      <c r="G8" s="621">
        <v>2019</v>
      </c>
      <c r="H8" s="621">
        <v>2020</v>
      </c>
      <c r="I8" s="621">
        <v>2019</v>
      </c>
      <c r="J8" s="621">
        <v>2020</v>
      </c>
    </row>
    <row r="9" spans="2:10" ht="15.75" customHeight="1">
      <c r="B9" s="746" t="s">
        <v>47</v>
      </c>
      <c r="C9" s="633"/>
      <c r="D9" s="633">
        <v>235.81303170782229</v>
      </c>
      <c r="E9" s="633">
        <v>247.7243561301961</v>
      </c>
      <c r="F9" s="808">
        <v>213.16856451613634</v>
      </c>
      <c r="G9" s="633">
        <v>243.9793008499777</v>
      </c>
      <c r="H9" s="808">
        <v>215.70144660910196</v>
      </c>
      <c r="I9" s="633"/>
      <c r="J9" s="633">
        <v>234.60750000000002</v>
      </c>
    </row>
    <row r="10" spans="2:10" ht="15.75" customHeight="1">
      <c r="B10" s="746" t="s">
        <v>48</v>
      </c>
      <c r="C10" s="633"/>
      <c r="D10" s="633">
        <v>237.82139454134366</v>
      </c>
      <c r="E10" s="633">
        <v>249.19084754170879</v>
      </c>
      <c r="F10" s="808">
        <v>210.68976515054834</v>
      </c>
      <c r="G10" s="633">
        <v>246.41084009852474</v>
      </c>
      <c r="H10" s="808">
        <v>222.33483283380707</v>
      </c>
      <c r="I10" s="634"/>
      <c r="J10" s="634"/>
    </row>
    <row r="11" spans="2:10" ht="15.75" customHeight="1">
      <c r="B11" s="746" t="s">
        <v>49</v>
      </c>
      <c r="C11" s="633"/>
      <c r="D11" s="633">
        <v>237.70798612693767</v>
      </c>
      <c r="E11" s="633">
        <v>256.21482647245398</v>
      </c>
      <c r="F11" s="808">
        <v>213.7368921600181</v>
      </c>
      <c r="G11" s="633">
        <v>245.85022371297811</v>
      </c>
      <c r="H11" s="808">
        <v>217.76909535218874</v>
      </c>
      <c r="I11" s="634"/>
      <c r="J11" s="634"/>
    </row>
    <row r="12" spans="2:10" ht="15.75" customHeight="1">
      <c r="B12" s="746" t="s">
        <v>57</v>
      </c>
      <c r="C12" s="671"/>
      <c r="D12" s="633">
        <v>246.91698921880814</v>
      </c>
      <c r="E12" s="633">
        <v>254.60342749564012</v>
      </c>
      <c r="F12" s="633">
        <v>223.4333856647774</v>
      </c>
      <c r="G12" s="633">
        <v>246.53925665896406</v>
      </c>
      <c r="H12" s="633">
        <v>226.82697890706234</v>
      </c>
      <c r="I12" s="633"/>
      <c r="J12" s="671"/>
    </row>
    <row r="13" spans="2:10" ht="15.75" customHeight="1">
      <c r="B13" s="746" t="s">
        <v>58</v>
      </c>
      <c r="C13" s="633">
        <v>350.33104606326964</v>
      </c>
      <c r="D13" s="633">
        <v>264.5687418821845</v>
      </c>
      <c r="E13" s="633">
        <v>253.69082594780954</v>
      </c>
      <c r="F13" s="633">
        <v>228.49455258008055</v>
      </c>
      <c r="G13" s="633">
        <v>241.85223239305063</v>
      </c>
      <c r="H13" s="633">
        <v>251.00000000000003</v>
      </c>
      <c r="I13" s="633"/>
      <c r="J13" s="633">
        <v>261.17237430472244</v>
      </c>
    </row>
    <row r="14" spans="2:10" ht="15.75" customHeight="1">
      <c r="B14" s="746" t="s">
        <v>50</v>
      </c>
      <c r="C14" s="633"/>
      <c r="D14" s="633"/>
      <c r="E14" s="633">
        <v>253.17256821088566</v>
      </c>
      <c r="F14" s="633">
        <v>225.41825301158173</v>
      </c>
      <c r="G14" s="633"/>
      <c r="H14" s="633"/>
      <c r="I14" s="633"/>
      <c r="J14" s="633">
        <v>261.17236405596424</v>
      </c>
    </row>
    <row r="15" spans="2:10" ht="15.75" customHeight="1">
      <c r="B15" s="746" t="s">
        <v>51</v>
      </c>
      <c r="C15" s="633"/>
      <c r="D15" s="633">
        <v>274.58893528753515</v>
      </c>
      <c r="E15" s="633">
        <v>247.15674108531877</v>
      </c>
      <c r="F15" s="633"/>
      <c r="G15" s="633"/>
      <c r="H15" s="633"/>
      <c r="I15" s="633"/>
      <c r="J15" s="633">
        <v>261.17238817848994</v>
      </c>
    </row>
    <row r="16" spans="2:10" ht="15.75" customHeight="1">
      <c r="B16" s="746" t="s">
        <v>52</v>
      </c>
      <c r="C16" s="633"/>
      <c r="D16" s="633"/>
      <c r="E16" s="633">
        <v>250.49197669309251</v>
      </c>
      <c r="F16" s="808"/>
      <c r="G16" s="633"/>
      <c r="H16" s="808"/>
      <c r="I16" s="633">
        <v>307.86</v>
      </c>
      <c r="J16" s="633">
        <v>261.17235714285715</v>
      </c>
    </row>
    <row r="17" spans="2:10" ht="15.75" customHeight="1">
      <c r="B17" s="746" t="s">
        <v>53</v>
      </c>
      <c r="C17" s="633"/>
      <c r="D17" s="633"/>
      <c r="E17" s="633">
        <v>248.00439576771595</v>
      </c>
      <c r="F17" s="808"/>
      <c r="G17" s="633"/>
      <c r="H17" s="808"/>
      <c r="I17" s="633"/>
      <c r="J17" s="633"/>
    </row>
    <row r="18" spans="2:10" ht="15.75" customHeight="1">
      <c r="B18" s="746" t="s">
        <v>54</v>
      </c>
      <c r="C18" s="633"/>
      <c r="D18" s="633"/>
      <c r="E18" s="633"/>
      <c r="F18" s="808"/>
      <c r="G18" s="633"/>
      <c r="H18" s="808"/>
      <c r="I18" s="633"/>
      <c r="J18" s="633"/>
    </row>
    <row r="19" spans="2:10" ht="15.75" customHeight="1">
      <c r="B19" s="746" t="s">
        <v>55</v>
      </c>
      <c r="C19" s="633"/>
      <c r="D19" s="633"/>
      <c r="E19" s="633"/>
      <c r="F19" s="808"/>
      <c r="G19" s="633"/>
      <c r="H19" s="808"/>
      <c r="I19" s="633"/>
      <c r="J19" s="633"/>
    </row>
    <row r="20" spans="2:10" ht="15.75" customHeight="1">
      <c r="B20" s="746" t="s">
        <v>56</v>
      </c>
      <c r="C20" s="632"/>
      <c r="D20" s="632"/>
      <c r="E20" s="633">
        <v>230.12657142857142</v>
      </c>
      <c r="F20" s="808"/>
      <c r="G20" s="633">
        <v>211.3703673591888</v>
      </c>
      <c r="H20" s="808"/>
      <c r="I20" s="633">
        <v>228.36</v>
      </c>
      <c r="J20" s="633"/>
    </row>
    <row r="21" spans="2:10" ht="48.75" customHeight="1">
      <c r="B21" s="1092" t="s">
        <v>625</v>
      </c>
      <c r="C21" s="1092"/>
      <c r="D21" s="1092"/>
      <c r="E21" s="1092"/>
      <c r="F21" s="1092"/>
      <c r="G21" s="1092"/>
      <c r="H21" s="1092"/>
      <c r="I21" s="1092"/>
      <c r="J21" s="1092"/>
    </row>
  </sheetData>
  <mergeCells count="13">
    <mergeCell ref="B1:J1"/>
    <mergeCell ref="B4:J4"/>
    <mergeCell ref="B5:J5"/>
    <mergeCell ref="B3:J3"/>
    <mergeCell ref="B21:J21"/>
    <mergeCell ref="C7:D7"/>
    <mergeCell ref="C6:D6"/>
    <mergeCell ref="E7:F7"/>
    <mergeCell ref="E6:F6"/>
    <mergeCell ref="I7:J7"/>
    <mergeCell ref="G6:H6"/>
    <mergeCell ref="G7:H7"/>
    <mergeCell ref="I6:J6"/>
  </mergeCells>
  <pageMargins left="0.70866141732283472" right="0.70866141732283472" top="0.74803149606299213" bottom="0.74803149606299213" header="0.31496062992125984" footer="0.31496062992125984"/>
  <pageSetup paperSize="126" orientation="portrait" r:id="rId1"/>
  <headerFooter>
    <oddFooter>&amp;C&amp;10 17</oddFooter>
  </headerFooter>
  <ignoredErrors>
    <ignoredError sqref="D19 E16 I16:J16"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79998168889431442"/>
    <pageSetUpPr fitToPage="1"/>
  </sheetPr>
  <dimension ref="A1:W93"/>
  <sheetViews>
    <sheetView topLeftCell="A19" zoomScaleNormal="100" zoomScaleSheetLayoutView="75" workbookViewId="0">
      <selection activeCell="L20" sqref="L20"/>
    </sheetView>
  </sheetViews>
  <sheetFormatPr baseColWidth="10" defaultColWidth="7.25" defaultRowHeight="11.5"/>
  <cols>
    <col min="1" max="1" width="1.25" style="1" customWidth="1"/>
    <col min="2" max="2" width="6.9375" style="1" customWidth="1"/>
    <col min="3" max="11" width="5.4375" style="1" customWidth="1"/>
    <col min="12" max="12" width="8.4375" style="1" customWidth="1"/>
    <col min="13" max="13" width="7.25" style="789"/>
    <col min="14" max="15" width="7.25" style="789" customWidth="1"/>
    <col min="16" max="16" width="7.25" style="789"/>
    <col min="17" max="17" width="7.4375" style="789" bestFit="1" customWidth="1"/>
    <col min="18" max="18" width="7.4375" style="1012" bestFit="1" customWidth="1"/>
    <col min="19" max="16384" width="7.25" style="1"/>
  </cols>
  <sheetData>
    <row r="1" spans="2:23" s="23" customFormat="1" ht="13">
      <c r="B1" s="1057" t="s">
        <v>80</v>
      </c>
      <c r="C1" s="1057"/>
      <c r="D1" s="1057"/>
      <c r="E1" s="1057"/>
      <c r="F1" s="1057"/>
      <c r="G1" s="1057"/>
      <c r="H1" s="1057"/>
      <c r="I1" s="1057"/>
      <c r="J1" s="1057"/>
      <c r="K1" s="1057"/>
      <c r="M1" s="617"/>
      <c r="N1" s="617"/>
      <c r="O1" s="617"/>
      <c r="P1" s="617"/>
      <c r="Q1" s="617"/>
      <c r="R1" s="1009"/>
    </row>
    <row r="2" spans="2:23" s="23" customFormat="1" ht="13">
      <c r="B2" s="32"/>
      <c r="C2" s="33"/>
      <c r="D2" s="33"/>
      <c r="E2" s="33"/>
      <c r="F2" s="33"/>
      <c r="M2" s="617"/>
      <c r="N2" s="617"/>
      <c r="O2" s="617"/>
      <c r="P2" s="617"/>
      <c r="Q2" s="617"/>
      <c r="R2" s="1009"/>
    </row>
    <row r="3" spans="2:23" s="23" customFormat="1" ht="13">
      <c r="B3" s="1057" t="s">
        <v>83</v>
      </c>
      <c r="C3" s="1057"/>
      <c r="D3" s="1057"/>
      <c r="E3" s="1057"/>
      <c r="F3" s="1057"/>
      <c r="G3" s="1057"/>
      <c r="H3" s="1057"/>
      <c r="I3" s="1057"/>
      <c r="J3" s="1057"/>
      <c r="K3" s="1057"/>
      <c r="M3" s="617"/>
      <c r="N3" s="617"/>
      <c r="O3" s="617"/>
      <c r="P3" s="617"/>
      <c r="Q3" s="617"/>
      <c r="R3" s="1009"/>
    </row>
    <row r="4" spans="2:23" s="23" customFormat="1" ht="13">
      <c r="B4" s="1057" t="s">
        <v>529</v>
      </c>
      <c r="C4" s="1057"/>
      <c r="D4" s="1057"/>
      <c r="E4" s="1057"/>
      <c r="F4" s="1057"/>
      <c r="G4" s="1057"/>
      <c r="H4" s="1057"/>
      <c r="I4" s="1057"/>
      <c r="J4" s="1057"/>
      <c r="K4" s="1057"/>
      <c r="M4" s="617"/>
      <c r="N4" s="617"/>
      <c r="O4" s="617"/>
      <c r="P4" s="617"/>
      <c r="Q4" s="617"/>
      <c r="R4" s="1009"/>
    </row>
    <row r="5" spans="2:23" s="23" customFormat="1" ht="18" customHeight="1">
      <c r="B5" s="1057" t="s">
        <v>429</v>
      </c>
      <c r="C5" s="1057"/>
      <c r="D5" s="1057"/>
      <c r="E5" s="1057"/>
      <c r="F5" s="1057"/>
      <c r="G5" s="1057"/>
      <c r="H5" s="1057"/>
      <c r="I5" s="1057"/>
      <c r="J5" s="1057"/>
      <c r="K5" s="1057"/>
      <c r="M5" s="617"/>
      <c r="N5" s="617"/>
      <c r="O5" s="617"/>
      <c r="P5" s="617"/>
      <c r="Q5" s="617"/>
      <c r="R5" s="1009"/>
    </row>
    <row r="6" spans="2:23" s="36" customFormat="1" ht="24.75" customHeight="1">
      <c r="B6" s="1065" t="s">
        <v>96</v>
      </c>
      <c r="C6" s="1131" t="s">
        <v>92</v>
      </c>
      <c r="D6" s="1131"/>
      <c r="E6" s="1131" t="s">
        <v>93</v>
      </c>
      <c r="F6" s="1131"/>
      <c r="G6" s="1131" t="s">
        <v>94</v>
      </c>
      <c r="H6" s="1131"/>
      <c r="I6" s="1065" t="s">
        <v>64</v>
      </c>
      <c r="J6" s="1065"/>
      <c r="K6" s="1065"/>
      <c r="M6" s="603"/>
      <c r="N6" s="603"/>
      <c r="O6" s="603"/>
      <c r="P6" s="603"/>
      <c r="Q6" s="603"/>
      <c r="R6" s="1010"/>
    </row>
    <row r="7" spans="2:23" s="36" customFormat="1" ht="48" customHeight="1">
      <c r="B7" s="1065"/>
      <c r="C7" s="621">
        <v>2019</v>
      </c>
      <c r="D7" s="621">
        <v>2020</v>
      </c>
      <c r="E7" s="621">
        <v>2019</v>
      </c>
      <c r="F7" s="621">
        <v>2020</v>
      </c>
      <c r="G7" s="621">
        <v>2019</v>
      </c>
      <c r="H7" s="621">
        <v>2020</v>
      </c>
      <c r="I7" s="621">
        <v>2019</v>
      </c>
      <c r="J7" s="621">
        <v>2020</v>
      </c>
      <c r="K7" s="919" t="s">
        <v>665</v>
      </c>
      <c r="M7" s="603"/>
      <c r="N7" s="603" t="s">
        <v>560</v>
      </c>
      <c r="O7" s="603" t="s">
        <v>93</v>
      </c>
      <c r="P7" s="603" t="s">
        <v>94</v>
      </c>
      <c r="Q7" s="603"/>
      <c r="R7" s="1010"/>
    </row>
    <row r="8" spans="2:23" s="36" customFormat="1" ht="15.75" customHeight="1">
      <c r="B8" s="98" t="s">
        <v>47</v>
      </c>
      <c r="C8" s="808">
        <v>170.17189501676495</v>
      </c>
      <c r="D8" s="808">
        <v>167.84891608145881</v>
      </c>
      <c r="E8" s="808">
        <v>174.96256443838436</v>
      </c>
      <c r="F8" s="808">
        <v>173.5213821241872</v>
      </c>
      <c r="G8" s="808">
        <v>178.20300643722803</v>
      </c>
      <c r="H8" s="808">
        <v>177.34495979445921</v>
      </c>
      <c r="I8" s="808">
        <v>173.2263153950025</v>
      </c>
      <c r="J8" s="808">
        <v>172.42138334340049</v>
      </c>
      <c r="K8" s="820">
        <f t="shared" ref="K8:K13" si="0">J8/I8-1</f>
        <v>-4.6467076885319258E-3</v>
      </c>
      <c r="M8" s="813">
        <v>43466</v>
      </c>
      <c r="N8" s="832">
        <v>170.17189501676495</v>
      </c>
      <c r="O8" s="832">
        <v>174.96256443838436</v>
      </c>
      <c r="P8" s="832">
        <v>178.20300643722803</v>
      </c>
      <c r="Q8" s="832"/>
      <c r="R8" s="1011"/>
      <c r="S8" s="492"/>
      <c r="T8" s="492"/>
    </row>
    <row r="9" spans="2:23" s="36" customFormat="1" ht="15.75" customHeight="1">
      <c r="B9" s="98" t="s">
        <v>48</v>
      </c>
      <c r="C9" s="808">
        <v>169.91566227706605</v>
      </c>
      <c r="D9" s="808">
        <v>173.21892904509284</v>
      </c>
      <c r="E9" s="808">
        <v>175.29707341269841</v>
      </c>
      <c r="F9" s="808">
        <v>179.82508836490845</v>
      </c>
      <c r="G9" s="808">
        <v>177.2689014689015</v>
      </c>
      <c r="H9" s="808">
        <v>182.2215413164561</v>
      </c>
      <c r="I9" s="808">
        <v>173.06936746289426</v>
      </c>
      <c r="J9" s="808">
        <v>178.03187610025464</v>
      </c>
      <c r="K9" s="820">
        <f t="shared" si="0"/>
        <v>2.8673523859872763E-2</v>
      </c>
      <c r="M9" s="813">
        <v>43497</v>
      </c>
      <c r="N9" s="832">
        <v>169.91566227706605</v>
      </c>
      <c r="O9" s="832">
        <v>175.29707341269841</v>
      </c>
      <c r="P9" s="832">
        <v>177.2689014689015</v>
      </c>
      <c r="Q9" s="603"/>
      <c r="R9" s="1011"/>
      <c r="S9" s="492"/>
      <c r="T9" s="492"/>
    </row>
    <row r="10" spans="2:23" s="36" customFormat="1" ht="15.75" customHeight="1">
      <c r="B10" s="98" t="s">
        <v>49</v>
      </c>
      <c r="C10" s="808">
        <v>167.66961838498844</v>
      </c>
      <c r="D10" s="808">
        <v>177.25376344086021</v>
      </c>
      <c r="E10" s="808">
        <v>172.14569892473122</v>
      </c>
      <c r="F10" s="808">
        <v>191.72243401759533</v>
      </c>
      <c r="G10" s="808">
        <v>168.81100082712987</v>
      </c>
      <c r="H10" s="808">
        <v>187.74655870445341</v>
      </c>
      <c r="I10" s="808">
        <v>168.56307876948904</v>
      </c>
      <c r="J10" s="808">
        <v>187.19161509392632</v>
      </c>
      <c r="K10" s="820">
        <f t="shared" si="0"/>
        <v>0.11051374037793837</v>
      </c>
      <c r="M10" s="813">
        <v>43525</v>
      </c>
      <c r="N10" s="832">
        <v>167.66961838498844</v>
      </c>
      <c r="O10" s="832">
        <v>172.14569892473122</v>
      </c>
      <c r="P10" s="832">
        <v>168.81100082712987</v>
      </c>
      <c r="Q10" s="603"/>
      <c r="R10" s="1011"/>
      <c r="S10" s="492"/>
      <c r="T10" s="492"/>
    </row>
    <row r="11" spans="2:23" s="36" customFormat="1" ht="15.75" customHeight="1">
      <c r="B11" s="98" t="s">
        <v>57</v>
      </c>
      <c r="C11" s="852">
        <v>157.5</v>
      </c>
      <c r="D11" s="852">
        <v>189.05</v>
      </c>
      <c r="E11" s="852">
        <v>176.1989417989418</v>
      </c>
      <c r="F11" s="852">
        <v>201.28435185185182</v>
      </c>
      <c r="G11" s="852">
        <v>167.33333333333331</v>
      </c>
      <c r="H11" s="852">
        <v>202.02111111111108</v>
      </c>
      <c r="I11" s="852">
        <v>173.4836467236467</v>
      </c>
      <c r="J11" s="852">
        <v>198.98918128654969</v>
      </c>
      <c r="K11" s="820">
        <f t="shared" si="0"/>
        <v>0.14701982028042337</v>
      </c>
      <c r="M11" s="813">
        <v>43556</v>
      </c>
      <c r="N11" s="832">
        <v>157.5</v>
      </c>
      <c r="O11" s="832">
        <v>176.1989417989418</v>
      </c>
      <c r="P11" s="832">
        <v>167.33333333333331</v>
      </c>
      <c r="Q11" s="603"/>
      <c r="R11" s="1010"/>
    </row>
    <row r="12" spans="2:23" s="36" customFormat="1" ht="15.75" customHeight="1">
      <c r="B12" s="98" t="s">
        <v>58</v>
      </c>
      <c r="C12" s="852">
        <v>163</v>
      </c>
      <c r="D12" s="852">
        <v>197.32885304659499</v>
      </c>
      <c r="E12" s="852">
        <v>172.44976958525345</v>
      </c>
      <c r="F12" s="852">
        <v>202.50035842293906</v>
      </c>
      <c r="G12" s="852">
        <v>170.91935483870967</v>
      </c>
      <c r="H12" s="852">
        <v>199.39354838709679</v>
      </c>
      <c r="I12" s="852">
        <v>171.42383512544802</v>
      </c>
      <c r="J12" s="852">
        <v>200.21791587602783</v>
      </c>
      <c r="K12" s="820">
        <f t="shared" si="0"/>
        <v>0.16797011179634547</v>
      </c>
      <c r="M12" s="813">
        <v>43586</v>
      </c>
      <c r="N12" s="832">
        <v>163</v>
      </c>
      <c r="O12" s="832">
        <v>172.44976958525345</v>
      </c>
      <c r="P12" s="832">
        <v>170.91935483870967</v>
      </c>
      <c r="Q12" s="603"/>
      <c r="R12" s="1010"/>
      <c r="U12" s="492"/>
    </row>
    <row r="13" spans="2:23" s="36" customFormat="1" ht="15.75" customHeight="1">
      <c r="B13" s="98" t="s">
        <v>50</v>
      </c>
      <c r="C13" s="852">
        <v>163</v>
      </c>
      <c r="D13" s="852">
        <v>194.96666666666673</v>
      </c>
      <c r="E13" s="852">
        <v>175.15833333333333</v>
      </c>
      <c r="F13" s="852">
        <v>198.63240740740741</v>
      </c>
      <c r="G13" s="852">
        <v>173</v>
      </c>
      <c r="H13" s="852">
        <v>192.68333333333331</v>
      </c>
      <c r="I13" s="852">
        <v>173.83379629629627</v>
      </c>
      <c r="J13" s="852">
        <v>196.49949579831929</v>
      </c>
      <c r="K13" s="888">
        <f t="shared" si="0"/>
        <v>0.13038718583462217</v>
      </c>
      <c r="M13" s="813">
        <v>43617</v>
      </c>
      <c r="N13" s="832">
        <v>163</v>
      </c>
      <c r="O13" s="832">
        <v>173.32407407407405</v>
      </c>
      <c r="P13" s="832">
        <v>173</v>
      </c>
      <c r="Q13" s="603"/>
      <c r="R13" s="1010"/>
    </row>
    <row r="14" spans="2:23" s="36" customFormat="1" ht="15.75" customHeight="1">
      <c r="B14" s="98" t="s">
        <v>51</v>
      </c>
      <c r="C14" s="852">
        <v>162.85483870967744</v>
      </c>
      <c r="D14" s="852">
        <v>186.45161290322579</v>
      </c>
      <c r="E14" s="852">
        <v>175.16666666666669</v>
      </c>
      <c r="F14" s="852">
        <v>197.00460829493088</v>
      </c>
      <c r="G14" s="852">
        <v>173</v>
      </c>
      <c r="H14" s="852">
        <v>190</v>
      </c>
      <c r="I14" s="852">
        <v>173.24193548387098</v>
      </c>
      <c r="J14" s="852">
        <v>195.02176139272913</v>
      </c>
      <c r="K14" s="888">
        <f>J14/I14-1</f>
        <v>0.12571913288792524</v>
      </c>
      <c r="M14" s="813">
        <v>43647</v>
      </c>
      <c r="N14" s="832">
        <v>162.85483870967744</v>
      </c>
      <c r="O14" s="832">
        <v>175.16666666666669</v>
      </c>
      <c r="P14" s="832">
        <v>173</v>
      </c>
      <c r="Q14" s="1014"/>
      <c r="R14" s="1011"/>
      <c r="S14" s="492"/>
      <c r="T14" s="492"/>
    </row>
    <row r="15" spans="2:23" s="36" customFormat="1" ht="15.75" customHeight="1">
      <c r="B15" s="98" t="s">
        <v>52</v>
      </c>
      <c r="C15" s="808">
        <v>160.25</v>
      </c>
      <c r="D15" s="808">
        <v>193.41666666666669</v>
      </c>
      <c r="E15" s="808">
        <v>178.36111111111109</v>
      </c>
      <c r="F15" s="808">
        <v>198.8125</v>
      </c>
      <c r="G15" s="808">
        <v>175</v>
      </c>
      <c r="H15" s="808">
        <v>202.25</v>
      </c>
      <c r="I15" s="808">
        <v>173.90783410138246</v>
      </c>
      <c r="J15" s="808">
        <v>200.34259259259258</v>
      </c>
      <c r="K15" s="888">
        <f>J15/I15-1</f>
        <v>0.15200441445208002</v>
      </c>
      <c r="M15" s="813">
        <v>43678</v>
      </c>
      <c r="N15" s="832">
        <v>160.33333333333334</v>
      </c>
      <c r="O15" s="832">
        <v>178.25</v>
      </c>
      <c r="P15" s="832">
        <v>175</v>
      </c>
      <c r="Q15" s="603"/>
      <c r="R15" s="1010"/>
      <c r="S15" s="492"/>
      <c r="T15" s="492"/>
    </row>
    <row r="16" spans="2:23" s="36" customFormat="1" ht="15.75" customHeight="1">
      <c r="B16" s="98" t="s">
        <v>53</v>
      </c>
      <c r="C16" s="808">
        <v>160</v>
      </c>
      <c r="D16" s="808">
        <v>200.18518518518519</v>
      </c>
      <c r="E16" s="808">
        <v>172.03125</v>
      </c>
      <c r="F16" s="808">
        <v>199.51388888888891</v>
      </c>
      <c r="G16" s="808">
        <v>174.25</v>
      </c>
      <c r="H16" s="808">
        <v>200.43209876543213</v>
      </c>
      <c r="I16" s="808">
        <v>167.23412698412699</v>
      </c>
      <c r="J16" s="808">
        <v>201.89153439153438</v>
      </c>
      <c r="K16" s="888">
        <f>J16/I16-1</f>
        <v>0.20723884551803762</v>
      </c>
      <c r="M16" s="813">
        <v>43709</v>
      </c>
      <c r="N16" s="832">
        <v>160</v>
      </c>
      <c r="O16" s="832">
        <v>172.33333333333331</v>
      </c>
      <c r="P16" s="832">
        <v>174.39655172413794</v>
      </c>
      <c r="Q16" s="603"/>
      <c r="R16" s="1010"/>
      <c r="S16" s="492"/>
      <c r="T16" s="492"/>
      <c r="U16" s="920"/>
      <c r="V16" s="920"/>
      <c r="W16" s="920"/>
    </row>
    <row r="17" spans="1:23" s="36" customFormat="1" ht="15.75" customHeight="1">
      <c r="B17" s="98" t="s">
        <v>54</v>
      </c>
      <c r="C17" s="808">
        <v>160</v>
      </c>
      <c r="D17" s="808">
        <v>191.77419354838707</v>
      </c>
      <c r="E17" s="808">
        <v>167.5</v>
      </c>
      <c r="F17" s="808">
        <v>194.58525345622118</v>
      </c>
      <c r="G17" s="808">
        <v>170</v>
      </c>
      <c r="H17" s="808">
        <v>199.78494623655916</v>
      </c>
      <c r="I17" s="808">
        <v>164.73118279569891</v>
      </c>
      <c r="J17" s="808">
        <v>196.9220430107527</v>
      </c>
      <c r="K17" s="888">
        <f>J17/I17-1</f>
        <v>0.19541449086161888</v>
      </c>
      <c r="M17" s="813">
        <v>43739</v>
      </c>
      <c r="N17" s="832">
        <v>160</v>
      </c>
      <c r="O17" s="832">
        <v>167.5</v>
      </c>
      <c r="P17" s="832">
        <v>170</v>
      </c>
      <c r="Q17" s="603"/>
      <c r="R17" s="1011"/>
      <c r="S17" s="492"/>
      <c r="T17" s="492"/>
      <c r="U17" s="920"/>
      <c r="V17" s="920"/>
      <c r="W17" s="920"/>
    </row>
    <row r="18" spans="1:23" s="36" customFormat="1" ht="15.75" customHeight="1">
      <c r="B18" s="98" t="s">
        <v>55</v>
      </c>
      <c r="C18" s="808">
        <v>162.16666666666666</v>
      </c>
      <c r="D18" s="808"/>
      <c r="E18" s="808">
        <v>169.16666666666669</v>
      </c>
      <c r="F18" s="808"/>
      <c r="G18" s="808">
        <v>170</v>
      </c>
      <c r="H18" s="808"/>
      <c r="I18" s="808">
        <v>165.80555555555554</v>
      </c>
      <c r="J18" s="808"/>
      <c r="K18" s="771"/>
      <c r="M18" s="813">
        <v>43770</v>
      </c>
      <c r="N18" s="832">
        <v>162.16666666666666</v>
      </c>
      <c r="O18" s="832">
        <v>169.16666666666669</v>
      </c>
      <c r="P18" s="832">
        <v>170</v>
      </c>
      <c r="Q18" s="603"/>
      <c r="R18" s="1011"/>
      <c r="S18" s="492"/>
      <c r="T18" s="492"/>
      <c r="U18" s="920"/>
      <c r="V18" s="920"/>
      <c r="W18" s="920"/>
    </row>
    <row r="19" spans="1:23" s="36" customFormat="1" ht="15.75" customHeight="1">
      <c r="B19" s="98" t="s">
        <v>56</v>
      </c>
      <c r="C19" s="808">
        <v>172.32183908045977</v>
      </c>
      <c r="D19" s="808"/>
      <c r="E19" s="808">
        <v>178.51091954022988</v>
      </c>
      <c r="F19" s="808"/>
      <c r="G19" s="808">
        <v>183.91335101679931</v>
      </c>
      <c r="H19" s="808"/>
      <c r="I19" s="808">
        <v>177.630189120556</v>
      </c>
      <c r="J19" s="808"/>
      <c r="K19" s="771"/>
      <c r="M19" s="813">
        <v>43800</v>
      </c>
      <c r="N19" s="832">
        <v>172.32183908045977</v>
      </c>
      <c r="O19" s="832">
        <v>178.51091954022988</v>
      </c>
      <c r="P19" s="832">
        <v>183.91335101679931</v>
      </c>
      <c r="Q19" s="1015"/>
      <c r="R19" s="1011"/>
      <c r="S19" s="492"/>
      <c r="T19" s="492"/>
    </row>
    <row r="20" spans="1:23" s="36" customFormat="1" ht="21.75" customHeight="1">
      <c r="B20" s="1144" t="s">
        <v>171</v>
      </c>
      <c r="C20" s="1144"/>
      <c r="D20" s="1144"/>
      <c r="E20" s="1144"/>
      <c r="F20" s="1144"/>
      <c r="G20" s="1144"/>
      <c r="H20" s="1144"/>
      <c r="I20" s="1144"/>
      <c r="J20" s="1144"/>
      <c r="K20" s="1144"/>
      <c r="M20" s="813">
        <v>43831</v>
      </c>
      <c r="N20" s="832">
        <v>167.84891608145881</v>
      </c>
      <c r="O20" s="832">
        <v>173.5213821241872</v>
      </c>
      <c r="P20" s="832">
        <v>177.34495979445921</v>
      </c>
      <c r="Q20" s="603"/>
      <c r="R20" s="1011"/>
      <c r="S20" s="492"/>
      <c r="T20" s="492"/>
    </row>
    <row r="21" spans="1:23" s="36" customFormat="1" ht="12.5">
      <c r="B21" s="2"/>
      <c r="C21" s="921"/>
      <c r="D21" s="921"/>
      <c r="E21" s="47"/>
      <c r="F21" s="47"/>
      <c r="G21" s="492"/>
      <c r="H21" s="492"/>
      <c r="I21" s="69"/>
      <c r="J21" s="69"/>
      <c r="K21" s="103"/>
      <c r="M21" s="813">
        <v>43862</v>
      </c>
      <c r="N21" s="832">
        <f>D9</f>
        <v>173.21892904509284</v>
      </c>
      <c r="O21" s="832">
        <f>F9</f>
        <v>179.82508836490845</v>
      </c>
      <c r="P21" s="832">
        <f>H9</f>
        <v>182.2215413164561</v>
      </c>
      <c r="Q21" s="603"/>
      <c r="R21" s="1010"/>
    </row>
    <row r="22" spans="1:23" ht="17.5">
      <c r="C22" s="601"/>
      <c r="D22" s="922"/>
      <c r="E22" s="601"/>
      <c r="F22" s="922"/>
      <c r="G22" s="601"/>
      <c r="H22" s="922"/>
      <c r="I22" s="601"/>
      <c r="J22" s="601"/>
      <c r="M22" s="813">
        <v>43891</v>
      </c>
      <c r="N22" s="832">
        <f>D10</f>
        <v>177.25376344086021</v>
      </c>
      <c r="O22" s="832">
        <f>F10</f>
        <v>191.72243401759533</v>
      </c>
      <c r="P22" s="832">
        <f>H10</f>
        <v>187.74655870445341</v>
      </c>
    </row>
    <row r="23" spans="1:23" s="36" customFormat="1" ht="20.5" customHeight="1">
      <c r="B23" s="47"/>
      <c r="C23" s="47"/>
      <c r="D23" s="47"/>
      <c r="E23" s="47"/>
      <c r="F23" s="47"/>
      <c r="G23" s="47"/>
      <c r="H23" s="47"/>
      <c r="I23" s="47"/>
      <c r="J23" s="47"/>
      <c r="K23" s="47"/>
      <c r="M23" s="813">
        <v>43922</v>
      </c>
      <c r="N23" s="832">
        <f>D11</f>
        <v>189.05</v>
      </c>
      <c r="O23" s="832">
        <f>F11</f>
        <v>201.28435185185182</v>
      </c>
      <c r="P23" s="832">
        <f>H11</f>
        <v>202.02111111111108</v>
      </c>
      <c r="Q23" s="603"/>
      <c r="R23" s="1010"/>
    </row>
    <row r="24" spans="1:23" s="36" customFormat="1" ht="20.5" customHeight="1">
      <c r="B24" s="47"/>
      <c r="C24" s="47"/>
      <c r="D24" s="47"/>
      <c r="E24" s="47"/>
      <c r="F24" s="47"/>
      <c r="G24" s="47"/>
      <c r="H24" s="47"/>
      <c r="I24" s="47"/>
      <c r="J24" s="47"/>
      <c r="K24" s="47"/>
      <c r="M24" s="813">
        <v>43952</v>
      </c>
      <c r="N24" s="832">
        <f>D12</f>
        <v>197.32885304659499</v>
      </c>
      <c r="O24" s="832">
        <f>F12</f>
        <v>202.50035842293906</v>
      </c>
      <c r="P24" s="832">
        <f>H12</f>
        <v>199.39354838709679</v>
      </c>
      <c r="Q24" s="603"/>
      <c r="R24" s="1010"/>
    </row>
    <row r="25" spans="1:23" s="36" customFormat="1" ht="20.5" customHeight="1">
      <c r="A25" s="37"/>
      <c r="B25" s="201"/>
      <c r="C25" s="201"/>
      <c r="D25" s="201"/>
      <c r="E25" s="47"/>
      <c r="F25" s="47"/>
      <c r="G25" s="47"/>
      <c r="H25" s="47"/>
      <c r="I25" s="47"/>
      <c r="J25" s="47"/>
      <c r="K25" s="47"/>
      <c r="M25" s="889">
        <v>43983</v>
      </c>
      <c r="N25" s="603">
        <v>195</v>
      </c>
      <c r="O25" s="603">
        <v>199</v>
      </c>
      <c r="P25" s="603">
        <v>193</v>
      </c>
      <c r="Q25" s="603"/>
      <c r="R25" s="1010"/>
    </row>
    <row r="26" spans="1:23" s="36" customFormat="1" ht="20.5" customHeight="1">
      <c r="B26" s="201"/>
      <c r="C26" s="201"/>
      <c r="D26" s="201"/>
      <c r="E26" s="47"/>
      <c r="F26" s="47"/>
      <c r="G26" s="47"/>
      <c r="H26" s="47"/>
      <c r="I26" s="47"/>
      <c r="J26" s="47"/>
      <c r="K26" s="47"/>
      <c r="M26" s="889">
        <v>44013</v>
      </c>
      <c r="N26" s="603">
        <v>186</v>
      </c>
      <c r="O26" s="603">
        <v>197</v>
      </c>
      <c r="P26" s="603">
        <v>190</v>
      </c>
      <c r="Q26" s="603"/>
      <c r="R26" s="1010"/>
    </row>
    <row r="27" spans="1:23" s="36" customFormat="1" ht="20.5" customHeight="1">
      <c r="B27" s="47"/>
      <c r="C27" s="47"/>
      <c r="D27" s="47"/>
      <c r="E27" s="47"/>
      <c r="F27" s="47"/>
      <c r="G27" s="47"/>
      <c r="H27" s="47"/>
      <c r="I27" s="47"/>
      <c r="J27" s="47"/>
      <c r="K27" s="47"/>
      <c r="M27" s="889">
        <v>44044</v>
      </c>
      <c r="N27" s="603">
        <v>193</v>
      </c>
      <c r="O27" s="603">
        <v>199</v>
      </c>
      <c r="P27" s="603">
        <v>202</v>
      </c>
      <c r="Q27" s="603"/>
      <c r="R27" s="1010"/>
    </row>
    <row r="28" spans="1:23" s="36" customFormat="1" ht="20.5" customHeight="1">
      <c r="B28" s="47"/>
      <c r="C28" s="47"/>
      <c r="D28" s="47"/>
      <c r="E28" s="47"/>
      <c r="F28" s="47"/>
      <c r="G28" s="47"/>
      <c r="H28" s="47"/>
      <c r="I28" s="47"/>
      <c r="J28" s="47"/>
      <c r="K28" s="47"/>
      <c r="M28" s="889">
        <v>44075</v>
      </c>
      <c r="N28" s="603">
        <v>200</v>
      </c>
      <c r="O28" s="603">
        <v>200</v>
      </c>
      <c r="P28" s="603">
        <v>200</v>
      </c>
      <c r="Q28" s="603"/>
      <c r="R28" s="1010"/>
    </row>
    <row r="29" spans="1:23" s="36" customFormat="1" ht="20.5" customHeight="1">
      <c r="M29" s="889">
        <v>44105</v>
      </c>
      <c r="N29" s="603">
        <v>192</v>
      </c>
      <c r="O29" s="603">
        <v>195</v>
      </c>
      <c r="P29" s="603">
        <v>200</v>
      </c>
      <c r="Q29" s="603"/>
      <c r="R29" s="1010"/>
    </row>
    <row r="30" spans="1:23" s="36" customFormat="1" ht="20.5" customHeight="1">
      <c r="B30" s="47"/>
      <c r="C30" s="47"/>
      <c r="D30" s="47"/>
      <c r="E30" s="47"/>
      <c r="F30" s="47"/>
      <c r="G30" s="47"/>
      <c r="H30" s="47"/>
      <c r="I30" s="47"/>
      <c r="J30" s="47"/>
      <c r="K30" s="47"/>
      <c r="M30" s="603"/>
      <c r="N30" s="603"/>
      <c r="O30" s="603"/>
      <c r="P30" s="603"/>
      <c r="Q30" s="603"/>
      <c r="R30" s="1010"/>
    </row>
    <row r="31" spans="1:23" s="36" customFormat="1" ht="20.5" customHeight="1">
      <c r="B31" s="16"/>
      <c r="C31" s="47"/>
      <c r="D31" s="47"/>
      <c r="E31" s="47"/>
      <c r="F31" s="47"/>
      <c r="G31" s="47"/>
      <c r="H31" s="47"/>
      <c r="I31" s="47"/>
      <c r="J31" s="47"/>
      <c r="K31" s="47"/>
      <c r="M31" s="603"/>
      <c r="N31" s="603"/>
      <c r="O31" s="603"/>
      <c r="P31" s="603"/>
      <c r="Q31" s="603"/>
      <c r="R31" s="1010"/>
    </row>
    <row r="32" spans="1:23" ht="20.5" customHeight="1">
      <c r="B32" s="923"/>
      <c r="C32" s="16"/>
      <c r="D32" s="16"/>
      <c r="E32" s="16"/>
      <c r="F32" s="16"/>
      <c r="G32" s="16"/>
      <c r="H32" s="16"/>
    </row>
    <row r="33" spans="2:18" ht="20.5" customHeight="1">
      <c r="B33" s="1143" t="s">
        <v>171</v>
      </c>
      <c r="C33" s="1143"/>
      <c r="D33" s="1143"/>
      <c r="E33" s="1143"/>
      <c r="F33" s="1143"/>
      <c r="G33" s="1143"/>
      <c r="H33" s="1143"/>
      <c r="I33" s="1143"/>
      <c r="J33" s="1143"/>
      <c r="K33" s="1143"/>
      <c r="P33" s="831"/>
      <c r="Q33" s="831"/>
      <c r="R33" s="1013"/>
    </row>
    <row r="34" spans="2:18" ht="20.5" customHeight="1">
      <c r="P34" s="831"/>
      <c r="Q34" s="831"/>
    </row>
    <row r="35" spans="2:18" ht="20.5" customHeight="1">
      <c r="P35" s="831"/>
      <c r="Q35" s="831"/>
    </row>
    <row r="36" spans="2:18" ht="20.5" customHeight="1">
      <c r="P36" s="831"/>
      <c r="Q36" s="831"/>
    </row>
    <row r="37" spans="2:18" ht="20.5" customHeight="1">
      <c r="P37" s="831"/>
      <c r="Q37" s="831"/>
    </row>
    <row r="38" spans="2:18" ht="20.5" customHeight="1">
      <c r="P38" s="831"/>
      <c r="Q38" s="831"/>
    </row>
    <row r="39" spans="2:18" ht="20.5" customHeight="1">
      <c r="P39" s="831"/>
      <c r="Q39" s="831"/>
    </row>
    <row r="40" spans="2:18">
      <c r="P40" s="831"/>
      <c r="Q40" s="831"/>
    </row>
    <row r="41" spans="2:18">
      <c r="P41" s="831"/>
      <c r="Q41" s="831"/>
    </row>
    <row r="42" spans="2:18">
      <c r="P42" s="831"/>
      <c r="Q42" s="831"/>
    </row>
    <row r="43" spans="2:18">
      <c r="P43" s="831"/>
      <c r="Q43" s="831"/>
    </row>
    <row r="44" spans="2:18">
      <c r="P44" s="831"/>
      <c r="Q44" s="831"/>
    </row>
    <row r="45" spans="2:18">
      <c r="P45" s="831"/>
      <c r="Q45" s="831"/>
    </row>
    <row r="46" spans="2:18">
      <c r="P46" s="831"/>
      <c r="Q46" s="831"/>
    </row>
    <row r="47" spans="2:18">
      <c r="P47" s="831"/>
      <c r="Q47" s="831"/>
    </row>
    <row r="49" ht="13.5" customHeight="1"/>
    <row r="50" ht="13.5" customHeight="1"/>
    <row r="51" ht="13.5" customHeight="1"/>
    <row r="52" ht="13.5" customHeight="1"/>
    <row r="53" ht="12.75" customHeight="1"/>
    <row r="54" ht="12.7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sheetData>
  <customSheetViews>
    <customSheetView guid="{5CDC6F58-B038-4A0E-A13D-C643B013E119}" topLeftCell="A34">
      <selection activeCell="B48" sqref="B48"/>
      <pageMargins left="0.59055118110236227" right="0.59055118110236227" top="0.62992125984251968" bottom="0.78740157480314965" header="0.51181102362204722" footer="0.59055118110236227"/>
      <printOptions horizontalCentered="1"/>
      <pageSetup scale="90" firstPageNumber="0" orientation="portrait" r:id="rId1"/>
      <headerFooter alignWithMargins="0">
        <oddFooter>&amp;C&amp;10&amp;A</oddFooter>
      </headerFooter>
    </customSheetView>
  </customSheetViews>
  <mergeCells count="11">
    <mergeCell ref="G6:H6"/>
    <mergeCell ref="I6:K6"/>
    <mergeCell ref="B33:K33"/>
    <mergeCell ref="B20:K20"/>
    <mergeCell ref="B1:K1"/>
    <mergeCell ref="B3:K3"/>
    <mergeCell ref="B5:K5"/>
    <mergeCell ref="B4:K4"/>
    <mergeCell ref="B6:B7"/>
    <mergeCell ref="C6:D6"/>
    <mergeCell ref="E6:F6"/>
  </mergeCells>
  <printOptions horizontalCentered="1"/>
  <pageMargins left="0.59055118110236227" right="0.59055118110236227" top="0.62992125984251968" bottom="0.78740157480314965" header="0.51181102362204722" footer="0.59055118110236227"/>
  <pageSetup paperSize="126" firstPageNumber="0" orientation="portrait" r:id="rId2"/>
  <headerFooter alignWithMargins="0">
    <oddFooter>&amp;C&amp;10&amp;A</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F87"/>
  <sheetViews>
    <sheetView showFormulas="1" topLeftCell="A41" zoomScaleNormal="100" workbookViewId="0">
      <selection activeCell="A55" sqref="A55:E55"/>
    </sheetView>
  </sheetViews>
  <sheetFormatPr baseColWidth="10" defaultRowHeight="17.5"/>
  <cols>
    <col min="1" max="4" width="6.9375" customWidth="1"/>
    <col min="5" max="5" width="6.75" customWidth="1"/>
  </cols>
  <sheetData>
    <row r="1" spans="1:5">
      <c r="A1" s="449"/>
      <c r="B1" s="450"/>
      <c r="C1" s="450"/>
      <c r="D1" s="450"/>
      <c r="E1" s="450"/>
    </row>
    <row r="2" spans="1:5">
      <c r="A2" s="450"/>
      <c r="B2" s="450"/>
      <c r="C2" s="450"/>
      <c r="D2" s="450"/>
      <c r="E2" s="450"/>
    </row>
    <row r="3" spans="1:5">
      <c r="B3" s="450"/>
      <c r="C3" s="450"/>
      <c r="D3" s="450"/>
      <c r="E3" s="450"/>
    </row>
    <row r="4" spans="1:5">
      <c r="A4" s="450"/>
      <c r="B4" s="450"/>
      <c r="C4" s="450"/>
      <c r="D4" s="451"/>
      <c r="E4" s="450"/>
    </row>
    <row r="5" spans="1:5">
      <c r="A5" s="449"/>
      <c r="C5" s="450"/>
      <c r="D5" s="452"/>
      <c r="E5" s="450"/>
    </row>
    <row r="6" spans="1:5">
      <c r="A6" s="449"/>
      <c r="B6" s="450"/>
      <c r="C6" s="450"/>
      <c r="D6" s="450"/>
      <c r="E6" s="450"/>
    </row>
    <row r="7" spans="1:5">
      <c r="A7" s="449"/>
      <c r="B7" s="450"/>
      <c r="C7" s="450"/>
      <c r="D7" s="450"/>
      <c r="E7" s="450"/>
    </row>
    <row r="8" spans="1:5">
      <c r="A8" s="450"/>
      <c r="B8" s="450"/>
      <c r="C8" s="450"/>
      <c r="D8" s="451"/>
      <c r="E8" s="450"/>
    </row>
    <row r="9" spans="1:5">
      <c r="A9" s="453"/>
      <c r="B9" s="450"/>
      <c r="C9" s="450"/>
      <c r="D9" s="450"/>
      <c r="E9" s="450"/>
    </row>
    <row r="10" spans="1:5">
      <c r="A10" s="449"/>
      <c r="B10" s="450"/>
      <c r="C10" s="450"/>
      <c r="D10" s="450"/>
      <c r="E10" s="450"/>
    </row>
    <row r="11" spans="1:5">
      <c r="A11" s="449"/>
      <c r="B11" s="450"/>
      <c r="C11" s="450"/>
      <c r="D11" s="450"/>
      <c r="E11" s="450"/>
    </row>
    <row r="12" spans="1:5">
      <c r="A12" s="449"/>
      <c r="B12" s="450"/>
      <c r="C12" s="450"/>
      <c r="D12" s="450"/>
      <c r="E12" s="450"/>
    </row>
    <row r="13" spans="1:5">
      <c r="A13" s="449"/>
      <c r="B13" s="450"/>
      <c r="C13" s="450"/>
      <c r="D13" s="450"/>
      <c r="E13" s="450"/>
    </row>
    <row r="14" spans="1:5">
      <c r="A14" s="449"/>
      <c r="B14" s="450"/>
      <c r="C14" s="450"/>
      <c r="D14" s="450"/>
      <c r="E14" s="450"/>
    </row>
    <row r="15" spans="1:5">
      <c r="A15" s="449"/>
      <c r="B15" s="450"/>
      <c r="C15" s="450"/>
      <c r="D15" s="450"/>
      <c r="E15" s="450"/>
    </row>
    <row r="16" spans="1:5">
      <c r="A16" s="449"/>
      <c r="B16" s="450"/>
      <c r="C16" s="450"/>
      <c r="D16" s="450"/>
      <c r="E16" s="450"/>
    </row>
    <row r="17" spans="1:5">
      <c r="A17" s="449"/>
      <c r="B17" s="450"/>
      <c r="C17" s="450"/>
      <c r="D17" s="450"/>
      <c r="E17" s="450"/>
    </row>
    <row r="18" spans="1:5" ht="19.399999999999999" customHeight="1">
      <c r="A18" s="1025" t="s">
        <v>358</v>
      </c>
      <c r="B18" s="1025"/>
      <c r="C18" s="1025"/>
      <c r="D18" s="1025"/>
      <c r="E18" s="1025"/>
    </row>
    <row r="19" spans="1:5" ht="19.5">
      <c r="A19" s="450"/>
      <c r="B19" s="450"/>
      <c r="C19" s="1026"/>
      <c r="D19" s="1026"/>
      <c r="E19" s="1026"/>
    </row>
    <row r="20" spans="1:5">
      <c r="A20" s="450"/>
      <c r="B20" s="450"/>
      <c r="C20" s="450"/>
      <c r="D20" s="450"/>
      <c r="E20" s="450"/>
    </row>
    <row r="21" spans="1:5">
      <c r="A21" s="450"/>
      <c r="B21" s="450"/>
      <c r="C21" s="450"/>
      <c r="D21" s="454"/>
      <c r="E21" s="450"/>
    </row>
    <row r="22" spans="1:5">
      <c r="A22" s="1027"/>
      <c r="B22" s="1027"/>
      <c r="C22" s="1027"/>
      <c r="D22" s="1027"/>
      <c r="E22" s="1027"/>
    </row>
    <row r="23" spans="1:5">
      <c r="A23" s="450"/>
      <c r="B23" s="450"/>
      <c r="C23" s="450"/>
      <c r="D23" s="450"/>
      <c r="E23" s="450"/>
    </row>
    <row r="24" spans="1:5">
      <c r="A24" s="449"/>
      <c r="B24" s="450"/>
      <c r="C24" s="450"/>
      <c r="D24" s="450"/>
      <c r="E24" s="450"/>
    </row>
    <row r="25" spans="1:5">
      <c r="A25" s="449"/>
      <c r="B25" s="450"/>
      <c r="C25" s="450"/>
      <c r="D25" s="451"/>
      <c r="E25" s="450"/>
    </row>
    <row r="26" spans="1:5">
      <c r="A26" s="455"/>
      <c r="B26" s="456"/>
      <c r="C26" s="456"/>
      <c r="D26" s="454"/>
      <c r="E26" s="456"/>
    </row>
    <row r="27" spans="1:5">
      <c r="B27" s="456"/>
      <c r="C27" s="456"/>
      <c r="D27" s="456"/>
      <c r="E27" s="456"/>
    </row>
    <row r="28" spans="1:5">
      <c r="A28" s="449"/>
      <c r="B28" s="450"/>
      <c r="C28" s="450"/>
      <c r="D28" s="450"/>
      <c r="E28" s="450"/>
    </row>
    <row r="29" spans="1:5">
      <c r="A29" s="449"/>
      <c r="B29" s="450"/>
      <c r="C29" s="450"/>
      <c r="D29" s="450"/>
      <c r="E29" s="450"/>
    </row>
    <row r="30" spans="1:5">
      <c r="A30" s="449"/>
      <c r="B30" s="450"/>
      <c r="C30" s="450"/>
      <c r="D30" s="451"/>
      <c r="E30" s="450"/>
    </row>
    <row r="31" spans="1:5">
      <c r="A31" s="449"/>
      <c r="B31" s="450"/>
      <c r="C31" s="450"/>
      <c r="D31" s="450"/>
      <c r="E31" s="450"/>
    </row>
    <row r="32" spans="1:5">
      <c r="A32" s="449"/>
      <c r="B32" s="450"/>
      <c r="C32" s="450"/>
      <c r="D32" s="450"/>
      <c r="E32" s="450"/>
    </row>
    <row r="33" spans="1:5">
      <c r="A33" s="449"/>
      <c r="B33" s="450"/>
      <c r="C33" s="450"/>
      <c r="D33" s="450"/>
      <c r="E33" s="450"/>
    </row>
    <row r="34" spans="1:5">
      <c r="A34" s="449"/>
      <c r="B34" s="450"/>
      <c r="C34" s="450"/>
      <c r="D34" s="450"/>
      <c r="E34" s="450"/>
    </row>
    <row r="35" spans="1:5">
      <c r="A35" s="457"/>
      <c r="B35" s="457"/>
      <c r="C35" s="457"/>
      <c r="D35" s="457"/>
      <c r="E35" s="457"/>
    </row>
    <row r="36" spans="1:5">
      <c r="A36" s="449"/>
      <c r="B36" s="450"/>
      <c r="C36" s="450"/>
      <c r="D36" s="450"/>
      <c r="E36" s="450"/>
    </row>
    <row r="37" spans="1:5">
      <c r="A37" s="449"/>
      <c r="B37" s="450"/>
      <c r="C37" s="450"/>
      <c r="D37" s="450"/>
      <c r="E37" s="450"/>
    </row>
    <row r="38" spans="1:5">
      <c r="A38" s="449"/>
      <c r="B38" s="450"/>
      <c r="C38" s="450"/>
      <c r="D38" s="450"/>
      <c r="E38" s="450"/>
    </row>
    <row r="39" spans="1:5">
      <c r="A39" s="458"/>
      <c r="B39" s="450"/>
      <c r="C39" s="458"/>
      <c r="D39" s="459"/>
      <c r="E39" s="450"/>
    </row>
    <row r="40" spans="1:5">
      <c r="A40" s="449"/>
      <c r="B40" s="1029" t="s">
        <v>692</v>
      </c>
      <c r="C40" s="1029"/>
      <c r="D40" s="1029"/>
      <c r="E40" s="685"/>
    </row>
    <row r="41" spans="1:5">
      <c r="A41" s="449"/>
      <c r="B41" s="973"/>
      <c r="C41" s="973"/>
      <c r="D41" s="973"/>
      <c r="E41" s="685"/>
    </row>
    <row r="42" spans="1:5">
      <c r="A42" s="457"/>
      <c r="B42" s="457"/>
      <c r="E42" s="450"/>
    </row>
    <row r="43" spans="1:5">
      <c r="A43" s="457"/>
      <c r="B43" s="457"/>
      <c r="C43" s="457"/>
      <c r="D43" s="457"/>
      <c r="E43" s="457"/>
    </row>
    <row r="44" spans="1:5">
      <c r="A44" s="457"/>
      <c r="B44" s="457"/>
      <c r="C44" s="457"/>
      <c r="D44" s="457"/>
      <c r="E44" s="457"/>
    </row>
    <row r="45" spans="1:5">
      <c r="A45" s="457"/>
      <c r="B45" s="457"/>
      <c r="C45" s="457"/>
      <c r="D45" s="457"/>
      <c r="E45" s="457"/>
    </row>
    <row r="46" spans="1:5">
      <c r="A46" s="457"/>
      <c r="B46" s="457"/>
      <c r="C46" s="457"/>
      <c r="D46" s="457"/>
      <c r="E46" s="457"/>
    </row>
    <row r="47" spans="1:5">
      <c r="A47" s="457"/>
      <c r="B47" s="457"/>
      <c r="C47" s="457"/>
      <c r="D47" s="457"/>
      <c r="E47" s="457"/>
    </row>
    <row r="48" spans="1:5">
      <c r="A48" s="457"/>
      <c r="B48" s="457"/>
      <c r="C48" s="457"/>
      <c r="D48" s="457"/>
      <c r="E48" s="457"/>
    </row>
    <row r="49" spans="1:6">
      <c r="A49" s="457"/>
      <c r="B49" s="457"/>
      <c r="C49" s="457"/>
      <c r="D49" s="457"/>
      <c r="E49" s="457"/>
    </row>
    <row r="50" spans="1:6">
      <c r="A50" s="457"/>
      <c r="B50" s="457"/>
      <c r="C50" s="457"/>
      <c r="D50" s="457"/>
      <c r="E50" s="457"/>
    </row>
    <row r="51" spans="1:6">
      <c r="A51" s="1028" t="s">
        <v>452</v>
      </c>
      <c r="B51" s="1028"/>
      <c r="C51" s="1028"/>
      <c r="D51" s="1028"/>
      <c r="E51" s="1028"/>
      <c r="F51" s="460"/>
    </row>
    <row r="52" spans="1:6" ht="48" customHeight="1">
      <c r="A52" s="1020" t="s">
        <v>693</v>
      </c>
      <c r="B52" s="1021"/>
      <c r="C52" s="1021"/>
      <c r="D52" s="1021"/>
      <c r="E52" s="1021"/>
      <c r="F52" s="461"/>
    </row>
    <row r="53" spans="1:6">
      <c r="A53" s="1022" t="s">
        <v>518</v>
      </c>
      <c r="B53" s="1023"/>
      <c r="C53" s="1023"/>
      <c r="D53" s="1023"/>
      <c r="E53" s="1023"/>
    </row>
    <row r="54" spans="1:6">
      <c r="A54" s="1022" t="s">
        <v>519</v>
      </c>
      <c r="B54" s="1023"/>
      <c r="C54" s="1023"/>
      <c r="D54" s="1023"/>
      <c r="E54" s="1023"/>
    </row>
    <row r="55" spans="1:6">
      <c r="A55" s="1022" t="s">
        <v>520</v>
      </c>
      <c r="B55" s="1023"/>
      <c r="C55" s="1023"/>
      <c r="D55" s="1023"/>
      <c r="E55" s="1023"/>
    </row>
    <row r="57" spans="1:6">
      <c r="A57" s="1023"/>
      <c r="B57" s="1023"/>
      <c r="C57" s="1023"/>
      <c r="D57" s="1023"/>
      <c r="E57" s="1023"/>
    </row>
    <row r="58" spans="1:6">
      <c r="A58" s="1023" t="s">
        <v>366</v>
      </c>
      <c r="B58" s="1023"/>
      <c r="C58" s="1023"/>
      <c r="D58" s="1023"/>
      <c r="E58" s="1023"/>
    </row>
    <row r="59" spans="1:6">
      <c r="A59" s="1023" t="s">
        <v>500</v>
      </c>
      <c r="B59" s="1023"/>
      <c r="C59" s="1023"/>
      <c r="D59" s="1023"/>
      <c r="E59" s="1023"/>
    </row>
    <row r="60" spans="1:6">
      <c r="A60" s="457"/>
      <c r="B60" s="457"/>
      <c r="C60" s="457"/>
      <c r="D60" s="457"/>
      <c r="E60" s="457"/>
    </row>
    <row r="61" spans="1:6">
      <c r="A61" s="1024" t="s">
        <v>41</v>
      </c>
      <c r="B61" s="1024"/>
      <c r="C61" s="1024"/>
      <c r="D61" s="1024"/>
      <c r="E61" s="1024"/>
    </row>
    <row r="62" spans="1:6">
      <c r="A62" s="1023" t="s">
        <v>42</v>
      </c>
      <c r="B62" s="1023"/>
      <c r="C62" s="1023"/>
      <c r="D62" s="1023"/>
      <c r="E62" s="1023"/>
    </row>
    <row r="63" spans="1:6">
      <c r="A63" s="457"/>
      <c r="B63" s="457"/>
      <c r="C63" s="457"/>
      <c r="D63" s="457"/>
      <c r="E63" s="457"/>
    </row>
    <row r="64" spans="1:6">
      <c r="A64" s="457"/>
      <c r="B64" s="457"/>
      <c r="C64" s="457"/>
      <c r="D64" s="457"/>
      <c r="E64" s="457"/>
    </row>
    <row r="65" spans="1:5">
      <c r="A65" s="457"/>
      <c r="B65" s="457"/>
      <c r="C65" s="457"/>
      <c r="D65" s="457"/>
      <c r="E65" s="457"/>
    </row>
    <row r="66" spans="1:5">
      <c r="A66" s="457"/>
      <c r="B66" s="457"/>
      <c r="C66" s="457"/>
      <c r="D66" s="457"/>
      <c r="E66" s="457"/>
    </row>
    <row r="67" spans="1:5">
      <c r="A67" s="462"/>
      <c r="B67" s="457"/>
      <c r="C67" s="457"/>
      <c r="D67" s="457"/>
      <c r="E67" s="457"/>
    </row>
    <row r="68" spans="1:5">
      <c r="A68" s="1018" t="s">
        <v>455</v>
      </c>
      <c r="B68" s="1018"/>
      <c r="C68" s="1018"/>
      <c r="D68" s="1018"/>
      <c r="E68" s="1018"/>
    </row>
    <row r="69" spans="1:5">
      <c r="A69" s="1018" t="s">
        <v>456</v>
      </c>
      <c r="B69" s="1018"/>
      <c r="C69" s="1018"/>
      <c r="D69" s="1018"/>
      <c r="E69" s="1018"/>
    </row>
    <row r="70" spans="1:5">
      <c r="A70" s="462"/>
      <c r="B70" s="457"/>
      <c r="C70" s="457"/>
      <c r="D70" s="457"/>
      <c r="E70" s="457"/>
    </row>
    <row r="71" spans="1:5">
      <c r="A71" s="462"/>
      <c r="B71" s="457"/>
      <c r="C71" s="457"/>
      <c r="D71" s="457"/>
      <c r="E71" s="457"/>
    </row>
    <row r="72" spans="1:5">
      <c r="A72" s="462"/>
      <c r="B72" s="457"/>
      <c r="C72" s="457"/>
      <c r="D72" s="457"/>
      <c r="E72" s="457"/>
    </row>
    <row r="73" spans="1:5">
      <c r="A73" s="1019" t="s">
        <v>43</v>
      </c>
      <c r="B73" s="1019"/>
      <c r="C73" s="1019"/>
      <c r="D73" s="1019"/>
      <c r="E73" s="1019"/>
    </row>
    <row r="74" spans="1:5">
      <c r="A74" s="462"/>
      <c r="B74" s="457"/>
      <c r="C74" s="457"/>
      <c r="D74" s="457"/>
      <c r="E74" s="457"/>
    </row>
    <row r="75" spans="1:5">
      <c r="A75" s="462"/>
      <c r="B75" s="457"/>
      <c r="C75" s="457"/>
      <c r="D75" s="457"/>
      <c r="E75" s="457"/>
    </row>
    <row r="76" spans="1:5">
      <c r="A76" s="462"/>
      <c r="B76" s="457"/>
      <c r="C76" s="457"/>
      <c r="D76" s="457"/>
      <c r="E76" s="457"/>
    </row>
    <row r="77" spans="1:5">
      <c r="A77" s="462"/>
      <c r="B77" s="457"/>
      <c r="C77" s="457"/>
      <c r="D77" s="457"/>
      <c r="E77" s="457"/>
    </row>
    <row r="78" spans="1:5">
      <c r="A78" s="462"/>
      <c r="B78" s="457"/>
      <c r="C78" s="457"/>
      <c r="D78" s="457"/>
      <c r="E78" s="457"/>
    </row>
    <row r="79" spans="1:5">
      <c r="A79" s="463"/>
      <c r="B79" s="463"/>
      <c r="C79" s="457"/>
      <c r="D79" s="457"/>
      <c r="E79" s="457"/>
    </row>
    <row r="80" spans="1:5">
      <c r="A80" s="464" t="s">
        <v>16</v>
      </c>
      <c r="B80" s="457"/>
      <c r="C80" s="457"/>
      <c r="D80" s="457"/>
      <c r="E80" s="457"/>
    </row>
    <row r="81" spans="1:5">
      <c r="A81" s="464" t="s">
        <v>61</v>
      </c>
      <c r="B81" s="457"/>
      <c r="C81" s="457"/>
      <c r="D81" s="457"/>
      <c r="E81" s="457"/>
    </row>
    <row r="82" spans="1:5">
      <c r="A82" s="464" t="s">
        <v>62</v>
      </c>
      <c r="B82" s="457"/>
      <c r="C82" s="465"/>
      <c r="D82" s="466"/>
      <c r="E82" s="457"/>
    </row>
    <row r="83" spans="1:5">
      <c r="A83" s="467" t="s">
        <v>17</v>
      </c>
      <c r="B83" s="468"/>
      <c r="C83" s="457"/>
      <c r="D83" s="457"/>
      <c r="E83" s="457"/>
    </row>
    <row r="84" spans="1:5">
      <c r="A84" s="457"/>
      <c r="B84" s="457"/>
      <c r="C84" s="457"/>
      <c r="D84" s="457"/>
      <c r="E84" s="457"/>
    </row>
    <row r="85" spans="1:5">
      <c r="A85" s="79"/>
      <c r="B85" s="79"/>
      <c r="C85" s="79"/>
      <c r="D85" s="79"/>
      <c r="E85" s="79"/>
    </row>
    <row r="86" spans="1:5">
      <c r="A86" s="79"/>
      <c r="B86" s="79"/>
      <c r="C86" s="79"/>
      <c r="D86" s="79"/>
      <c r="E86" s="79"/>
    </row>
    <row r="87" spans="1:5">
      <c r="A87" s="79"/>
      <c r="B87" s="79"/>
      <c r="C87" s="79"/>
      <c r="D87" s="79"/>
      <c r="E87" s="79"/>
    </row>
  </sheetData>
  <mergeCells count="17">
    <mergeCell ref="A18:E18"/>
    <mergeCell ref="C19:E19"/>
    <mergeCell ref="A22:E22"/>
    <mergeCell ref="A51:E51"/>
    <mergeCell ref="A54:E54"/>
    <mergeCell ref="A53:E53"/>
    <mergeCell ref="B40:D40"/>
    <mergeCell ref="A68:E68"/>
    <mergeCell ref="A69:E69"/>
    <mergeCell ref="A73:E73"/>
    <mergeCell ref="A52:E52"/>
    <mergeCell ref="A55:E55"/>
    <mergeCell ref="A61:E61"/>
    <mergeCell ref="A62:E62"/>
    <mergeCell ref="A57:E57"/>
    <mergeCell ref="A58:E58"/>
    <mergeCell ref="A59:E59"/>
  </mergeCells>
  <pageMargins left="0.19685039370078741" right="0.70866141732283472" top="0.31496062992125984" bottom="0.31496062992125984" header="0.31496062992125984" footer="0.23622047244094491"/>
  <pageSetup paperSize="126" orientation="portrait" r:id="rId1"/>
  <headerFooter differentFirst="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5" tint="0.79998168889431442"/>
    <pageSetUpPr fitToPage="1"/>
  </sheetPr>
  <dimension ref="B1:Z81"/>
  <sheetViews>
    <sheetView zoomScaleNormal="100" zoomScaleSheetLayoutView="75" workbookViewId="0">
      <selection activeCell="C8" sqref="C8:N19"/>
    </sheetView>
  </sheetViews>
  <sheetFormatPr baseColWidth="10" defaultColWidth="10.9375" defaultRowHeight="11.5"/>
  <cols>
    <col min="1" max="1" width="1.375" style="1" customWidth="1"/>
    <col min="2" max="2" width="7.4375" style="1" customWidth="1"/>
    <col min="3" max="14" width="4.625" style="1" customWidth="1"/>
    <col min="15" max="15" width="3.0625" style="1" customWidth="1"/>
    <col min="16" max="25" width="5.625" style="1" customWidth="1"/>
    <col min="26" max="16384" width="10.9375" style="1"/>
  </cols>
  <sheetData>
    <row r="1" spans="2:26" s="23" customFormat="1" ht="13">
      <c r="B1" s="1051" t="s">
        <v>385</v>
      </c>
      <c r="C1" s="1051"/>
      <c r="D1" s="1051"/>
      <c r="E1" s="1051"/>
      <c r="F1" s="1051"/>
      <c r="G1" s="1051"/>
      <c r="H1" s="1051"/>
      <c r="I1" s="1051"/>
      <c r="J1" s="1051"/>
      <c r="K1" s="1051"/>
      <c r="L1" s="1051"/>
      <c r="M1" s="1051"/>
      <c r="N1" s="1051"/>
    </row>
    <row r="2" spans="2:26" s="23" customFormat="1" ht="13">
      <c r="B2" s="25"/>
      <c r="C2" s="25"/>
      <c r="D2" s="25"/>
      <c r="E2" s="25"/>
      <c r="F2" s="25"/>
      <c r="G2" s="25"/>
      <c r="H2" s="25"/>
      <c r="I2" s="25"/>
      <c r="J2" s="25"/>
      <c r="K2" s="25"/>
      <c r="L2" s="25"/>
      <c r="M2" s="25"/>
      <c r="N2" s="25"/>
    </row>
    <row r="3" spans="2:26" s="23" customFormat="1" ht="13">
      <c r="B3" s="1057" t="s">
        <v>435</v>
      </c>
      <c r="C3" s="1057"/>
      <c r="D3" s="1057"/>
      <c r="E3" s="1057"/>
      <c r="F3" s="1057"/>
      <c r="G3" s="1057"/>
      <c r="H3" s="1057"/>
      <c r="I3" s="1057"/>
      <c r="J3" s="1057"/>
      <c r="K3" s="1057"/>
      <c r="L3" s="1057"/>
      <c r="M3" s="1057"/>
      <c r="N3" s="1057"/>
    </row>
    <row r="4" spans="2:26" s="23" customFormat="1" ht="12" customHeight="1">
      <c r="B4" s="1057" t="s">
        <v>429</v>
      </c>
      <c r="C4" s="1057"/>
      <c r="D4" s="1057"/>
      <c r="E4" s="1057"/>
      <c r="F4" s="1057"/>
      <c r="G4" s="1057"/>
      <c r="H4" s="1057"/>
      <c r="I4" s="1057"/>
      <c r="J4" s="1057"/>
      <c r="K4" s="1057"/>
      <c r="L4" s="1057"/>
      <c r="M4" s="1057"/>
      <c r="N4" s="1057"/>
    </row>
    <row r="5" spans="2:26" s="23" customFormat="1" ht="13"/>
    <row r="6" spans="2:26" s="21" customFormat="1" ht="30" customHeight="1">
      <c r="B6" s="1132" t="s">
        <v>96</v>
      </c>
      <c r="C6" s="1147" t="s">
        <v>14</v>
      </c>
      <c r="D6" s="1147"/>
      <c r="E6" s="1146" t="s">
        <v>142</v>
      </c>
      <c r="F6" s="1146"/>
      <c r="G6" s="1146" t="s">
        <v>540</v>
      </c>
      <c r="H6" s="1146"/>
      <c r="I6" s="1147" t="s">
        <v>143</v>
      </c>
      <c r="J6" s="1147"/>
      <c r="K6" s="1147" t="s">
        <v>144</v>
      </c>
      <c r="L6" s="1147"/>
      <c r="M6" s="1148" t="s">
        <v>7</v>
      </c>
      <c r="N6" s="1148"/>
      <c r="O6" s="622"/>
      <c r="P6" s="34"/>
      <c r="Q6" s="36"/>
      <c r="R6" s="36"/>
      <c r="S6" s="36"/>
      <c r="T6" s="34"/>
      <c r="U6" s="36"/>
      <c r="V6" s="36"/>
      <c r="W6" s="36"/>
    </row>
    <row r="7" spans="2:26" s="21" customFormat="1" ht="42" customHeight="1">
      <c r="B7" s="1132"/>
      <c r="C7" s="621">
        <v>2019</v>
      </c>
      <c r="D7" s="621">
        <v>2020</v>
      </c>
      <c r="E7" s="621">
        <v>2019</v>
      </c>
      <c r="F7" s="621">
        <v>2020</v>
      </c>
      <c r="G7" s="621">
        <v>2019</v>
      </c>
      <c r="H7" s="621">
        <v>2020</v>
      </c>
      <c r="I7" s="621">
        <v>2019</v>
      </c>
      <c r="J7" s="621">
        <v>2020</v>
      </c>
      <c r="K7" s="621">
        <v>2019</v>
      </c>
      <c r="L7" s="621">
        <v>2020</v>
      </c>
      <c r="M7" s="621">
        <v>2019</v>
      </c>
      <c r="N7" s="621">
        <v>2020</v>
      </c>
    </row>
    <row r="8" spans="2:26" s="21" customFormat="1" ht="15.75" customHeight="1">
      <c r="B8" s="40" t="s">
        <v>47</v>
      </c>
      <c r="C8" s="1016">
        <v>187.05645161290323</v>
      </c>
      <c r="D8" s="1016">
        <v>186.69354838709677</v>
      </c>
      <c r="E8" s="1016">
        <v>172.42377112135179</v>
      </c>
      <c r="F8" s="1016">
        <v>174.5519713261649</v>
      </c>
      <c r="G8" s="1016">
        <v>170.23817204301074</v>
      </c>
      <c r="H8" s="1016">
        <v>169.48179723502301</v>
      </c>
      <c r="I8" s="1016">
        <v>167.72</v>
      </c>
      <c r="J8" s="1016">
        <v>169.17204301075267</v>
      </c>
      <c r="K8" s="1016">
        <v>167.42283950617286</v>
      </c>
      <c r="L8" s="1016">
        <v>172.53289473684211</v>
      </c>
      <c r="M8" s="1016">
        <v>174.96256443838436</v>
      </c>
      <c r="N8" s="1016">
        <v>173.5213821241872</v>
      </c>
      <c r="Q8" s="36"/>
      <c r="R8" s="36"/>
    </row>
    <row r="9" spans="2:26" s="21" customFormat="1" ht="15.75" customHeight="1">
      <c r="B9" s="40" t="s">
        <v>48</v>
      </c>
      <c r="C9" s="1016">
        <v>184.92884615384617</v>
      </c>
      <c r="D9" s="1016">
        <v>190.5</v>
      </c>
      <c r="E9" s="1016">
        <v>172.43537414965985</v>
      </c>
      <c r="F9" s="1016">
        <v>176.77777777777777</v>
      </c>
      <c r="G9" s="1016">
        <v>167.63809523809522</v>
      </c>
      <c r="H9" s="1016">
        <v>174.85714285714286</v>
      </c>
      <c r="I9" s="1016">
        <v>168.86011904761904</v>
      </c>
      <c r="J9" s="1016">
        <v>169</v>
      </c>
      <c r="K9" s="1016">
        <v>168.04761904761904</v>
      </c>
      <c r="L9" s="1016">
        <v>172.125</v>
      </c>
      <c r="M9" s="1016">
        <v>175.29707341269841</v>
      </c>
      <c r="N9" s="1016">
        <v>175.69696969696969</v>
      </c>
      <c r="Q9" s="36"/>
      <c r="R9" s="36"/>
      <c r="S9" s="36"/>
      <c r="U9" s="36"/>
    </row>
    <row r="10" spans="2:26" s="21" customFormat="1" ht="15.75" customHeight="1">
      <c r="B10" s="40" t="s">
        <v>49</v>
      </c>
      <c r="C10" s="1016">
        <v>184.79838709677421</v>
      </c>
      <c r="D10" s="1016">
        <v>206.29569892473123</v>
      </c>
      <c r="E10" s="1016">
        <v>170.75</v>
      </c>
      <c r="F10" s="1016"/>
      <c r="G10" s="1016">
        <v>167.8</v>
      </c>
      <c r="H10" s="1016">
        <v>186.93387096774194</v>
      </c>
      <c r="I10" s="1016">
        <v>171.53225806451613</v>
      </c>
      <c r="J10" s="1016">
        <v>185.875</v>
      </c>
      <c r="K10" s="1016">
        <v>160.90860215053763</v>
      </c>
      <c r="L10" s="1016">
        <v>184.15860215053766</v>
      </c>
      <c r="M10" s="1016">
        <v>172.14569892473122</v>
      </c>
      <c r="N10" s="1016">
        <v>191.72243401759533</v>
      </c>
      <c r="Q10" s="36"/>
    </row>
    <row r="11" spans="2:26" s="21" customFormat="1" ht="15.75" customHeight="1">
      <c r="B11" s="40" t="s">
        <v>57</v>
      </c>
      <c r="C11" s="1016">
        <v>185</v>
      </c>
      <c r="D11" s="1016">
        <v>209.46666666666667</v>
      </c>
      <c r="E11" s="1016"/>
      <c r="F11" s="1016"/>
      <c r="G11" s="1016"/>
      <c r="H11" s="1016">
        <v>190</v>
      </c>
      <c r="I11" s="1016">
        <v>173.66666666666669</v>
      </c>
      <c r="J11" s="1016">
        <v>193.42777777777775</v>
      </c>
      <c r="K11" s="1016">
        <v>164.82222222222222</v>
      </c>
      <c r="L11" s="1016">
        <v>183</v>
      </c>
      <c r="M11" s="1016">
        <v>176.1989417989418</v>
      </c>
      <c r="N11" s="1016">
        <v>201.28435185185182</v>
      </c>
      <c r="P11" s="41"/>
      <c r="Q11" s="36"/>
      <c r="R11" s="36"/>
      <c r="S11" s="36"/>
      <c r="T11" s="36"/>
      <c r="U11" s="36"/>
      <c r="Y11" s="41"/>
    </row>
    <row r="12" spans="2:26" s="21" customFormat="1" ht="15.75" customHeight="1">
      <c r="B12" s="40" t="s">
        <v>58</v>
      </c>
      <c r="C12" s="1016">
        <v>185</v>
      </c>
      <c r="D12" s="1016">
        <v>211.61290322580643</v>
      </c>
      <c r="E12" s="1016"/>
      <c r="F12" s="1016"/>
      <c r="G12" s="1016"/>
      <c r="H12" s="1016">
        <v>192.33333333333331</v>
      </c>
      <c r="I12" s="1016">
        <v>168.14516129032256</v>
      </c>
      <c r="J12" s="1016">
        <v>199.32258064516128</v>
      </c>
      <c r="K12" s="1016">
        <v>167.61290322580643</v>
      </c>
      <c r="L12" s="1016">
        <v>183</v>
      </c>
      <c r="M12" s="1016">
        <v>172.44976958525345</v>
      </c>
      <c r="N12" s="1016">
        <v>202.50035842293906</v>
      </c>
      <c r="P12" s="41"/>
      <c r="Z12" s="36"/>
    </row>
    <row r="13" spans="2:26" s="21" customFormat="1" ht="15.75" customHeight="1">
      <c r="B13" s="40" t="s">
        <v>50</v>
      </c>
      <c r="C13" s="1016"/>
      <c r="D13" s="1016">
        <v>205</v>
      </c>
      <c r="E13" s="1016"/>
      <c r="F13" s="1016"/>
      <c r="G13" s="1016">
        <v>195</v>
      </c>
      <c r="H13" s="1016">
        <v>194</v>
      </c>
      <c r="I13" s="1016">
        <v>172.33333333333331</v>
      </c>
      <c r="J13" s="1016">
        <v>193.33333333333329</v>
      </c>
      <c r="K13" s="1016">
        <v>168</v>
      </c>
      <c r="L13" s="1016">
        <v>183</v>
      </c>
      <c r="M13" s="1016">
        <v>175.15833333333333</v>
      </c>
      <c r="N13" s="1016">
        <v>198.63240740740741</v>
      </c>
      <c r="P13" s="41"/>
      <c r="V13" s="36"/>
      <c r="W13" s="36"/>
      <c r="X13" s="36"/>
      <c r="Y13" s="36"/>
      <c r="Z13" s="36"/>
    </row>
    <row r="14" spans="2:26" s="21" customFormat="1" ht="15.75" customHeight="1">
      <c r="B14" s="40" t="s">
        <v>51</v>
      </c>
      <c r="C14" s="1016"/>
      <c r="D14" s="1016">
        <v>200.80645161290323</v>
      </c>
      <c r="E14" s="1016"/>
      <c r="F14" s="1016"/>
      <c r="G14" s="1016"/>
      <c r="H14" s="1016"/>
      <c r="I14" s="1016">
        <v>175</v>
      </c>
      <c r="J14" s="1016">
        <v>191.93548387096772</v>
      </c>
      <c r="K14" s="1016">
        <v>168</v>
      </c>
      <c r="L14" s="1016"/>
      <c r="M14" s="1016">
        <v>175.16666666666669</v>
      </c>
      <c r="N14" s="1016">
        <v>197.00460829493088</v>
      </c>
      <c r="P14" s="38"/>
      <c r="Q14" s="36"/>
    </row>
    <row r="15" spans="2:26" s="21" customFormat="1" ht="15.75" customHeight="1">
      <c r="B15" s="40" t="s">
        <v>52</v>
      </c>
      <c r="C15" s="1016"/>
      <c r="D15" s="1016">
        <v>200</v>
      </c>
      <c r="E15" s="1016">
        <v>175</v>
      </c>
      <c r="F15" s="1016"/>
      <c r="G15" s="1016"/>
      <c r="H15" s="1016"/>
      <c r="I15" s="1016">
        <v>175</v>
      </c>
      <c r="J15" s="1016">
        <v>191.93548387096772</v>
      </c>
      <c r="K15" s="1016"/>
      <c r="L15" s="1016"/>
      <c r="M15" s="1016">
        <v>178.36111111111109</v>
      </c>
      <c r="N15" s="1016">
        <v>198.85080645161293</v>
      </c>
      <c r="P15" s="38"/>
      <c r="Q15" s="36"/>
    </row>
    <row r="16" spans="2:26" s="21" customFormat="1" ht="15.75" customHeight="1">
      <c r="B16" s="40" t="s">
        <v>53</v>
      </c>
      <c r="C16" s="1017"/>
      <c r="D16" s="1016">
        <v>200</v>
      </c>
      <c r="E16" s="1017"/>
      <c r="F16" s="1017"/>
      <c r="G16" s="1017"/>
      <c r="H16" s="1017"/>
      <c r="I16" s="1016">
        <v>170.15625</v>
      </c>
      <c r="J16" s="1016">
        <v>191.41975308641975</v>
      </c>
      <c r="K16" s="1017"/>
      <c r="L16" s="1017"/>
      <c r="M16" s="1016">
        <v>172.03125</v>
      </c>
      <c r="N16" s="1016">
        <v>199.51388888888891</v>
      </c>
      <c r="P16" s="36"/>
      <c r="Q16" s="36"/>
      <c r="R16" s="36"/>
    </row>
    <row r="17" spans="2:22" s="21" customFormat="1" ht="15.75" customHeight="1">
      <c r="B17" s="40" t="s">
        <v>54</v>
      </c>
      <c r="C17" s="1016"/>
      <c r="D17" s="1016">
        <v>201.11111111111109</v>
      </c>
      <c r="E17" s="1016"/>
      <c r="F17" s="1016"/>
      <c r="G17" s="1016"/>
      <c r="H17" s="1016"/>
      <c r="I17" s="1016">
        <v>167.5</v>
      </c>
      <c r="J17" s="1016">
        <v>190.32258064516128</v>
      </c>
      <c r="K17" s="1016"/>
      <c r="L17" s="1016"/>
      <c r="M17" s="1016">
        <v>167.5</v>
      </c>
      <c r="N17" s="1016">
        <v>194.58525345622118</v>
      </c>
      <c r="Q17" s="36"/>
      <c r="R17" s="46"/>
    </row>
    <row r="18" spans="2:22" s="21" customFormat="1" ht="15.75" customHeight="1">
      <c r="B18" s="40" t="s">
        <v>55</v>
      </c>
      <c r="C18" s="1017"/>
      <c r="D18" s="1017"/>
      <c r="E18" s="1017"/>
      <c r="F18" s="1017"/>
      <c r="G18" s="1017"/>
      <c r="H18" s="1017"/>
      <c r="I18" s="1016">
        <v>169.16666666666669</v>
      </c>
      <c r="J18" s="1016"/>
      <c r="K18" s="1016"/>
      <c r="L18" s="1016"/>
      <c r="M18" s="1016">
        <v>169.16666666666669</v>
      </c>
      <c r="N18" s="1016"/>
      <c r="P18" s="41"/>
      <c r="Q18" s="36"/>
    </row>
    <row r="19" spans="2:22" s="21" customFormat="1" ht="15.75" customHeight="1">
      <c r="B19" s="40" t="s">
        <v>56</v>
      </c>
      <c r="C19" s="1016">
        <v>192.5</v>
      </c>
      <c r="D19" s="1016"/>
      <c r="E19" s="1016">
        <v>172.35714285714286</v>
      </c>
      <c r="F19" s="1016"/>
      <c r="G19" s="1016">
        <v>165</v>
      </c>
      <c r="H19" s="1016"/>
      <c r="I19" s="1016">
        <v>171.20689655172413</v>
      </c>
      <c r="J19" s="1016"/>
      <c r="K19" s="1016"/>
      <c r="L19" s="1016"/>
      <c r="M19" s="1016">
        <v>178.51091954022988</v>
      </c>
      <c r="N19" s="1016"/>
      <c r="P19" s="41"/>
      <c r="Q19" s="36"/>
    </row>
    <row r="20" spans="2:22" s="21" customFormat="1" ht="15" customHeight="1">
      <c r="B20" s="1149" t="s">
        <v>626</v>
      </c>
      <c r="C20" s="1149"/>
      <c r="D20" s="1149"/>
      <c r="E20" s="1149"/>
      <c r="F20" s="1149"/>
      <c r="G20" s="1149"/>
      <c r="H20" s="1149"/>
      <c r="I20" s="1149"/>
      <c r="J20" s="1149"/>
      <c r="K20" s="1149"/>
      <c r="L20" s="1149"/>
      <c r="M20" s="1149"/>
      <c r="N20" s="1149"/>
    </row>
    <row r="21" spans="2:22" ht="33" customHeight="1">
      <c r="B21" s="1149"/>
      <c r="C21" s="1149"/>
      <c r="D21" s="1149"/>
      <c r="E21" s="1149"/>
      <c r="F21" s="1149"/>
      <c r="G21" s="1149"/>
      <c r="H21" s="1149"/>
      <c r="I21" s="1149"/>
      <c r="J21" s="1149"/>
      <c r="K21" s="1149"/>
      <c r="L21" s="1149"/>
      <c r="M21" s="1149"/>
      <c r="N21" s="1149"/>
    </row>
    <row r="22" spans="2:22" ht="14.25" customHeight="1">
      <c r="B22" s="1145"/>
      <c r="C22" s="1145"/>
      <c r="D22" s="1145"/>
      <c r="E22" s="1145"/>
      <c r="F22" s="1145"/>
      <c r="G22" s="1145"/>
      <c r="H22" s="1145"/>
      <c r="I22" s="95"/>
      <c r="J22" s="95"/>
      <c r="K22" s="95"/>
      <c r="L22" s="95"/>
      <c r="M22" s="95"/>
      <c r="N22" s="94"/>
    </row>
    <row r="23" spans="2:22">
      <c r="J23" s="11"/>
      <c r="K23" s="11"/>
      <c r="R23" s="14"/>
      <c r="S23" s="14"/>
      <c r="T23" s="14"/>
      <c r="U23" s="14"/>
      <c r="V23" s="14"/>
    </row>
    <row r="24" spans="2:22">
      <c r="J24" s="11"/>
      <c r="K24" s="11"/>
      <c r="S24" s="14"/>
      <c r="T24" s="14"/>
      <c r="U24" s="14"/>
      <c r="V24" s="14"/>
    </row>
    <row r="25" spans="2:22">
      <c r="B25" s="16"/>
      <c r="C25" s="16"/>
      <c r="D25" s="16"/>
      <c r="E25" s="16"/>
      <c r="F25" s="16"/>
      <c r="G25" s="16"/>
      <c r="J25" s="11"/>
      <c r="K25" s="11"/>
      <c r="R25" s="14"/>
      <c r="S25" s="14"/>
      <c r="T25" s="14"/>
      <c r="U25" s="14"/>
      <c r="V25" s="14"/>
    </row>
    <row r="26" spans="2:22">
      <c r="C26" s="16"/>
      <c r="D26" s="16"/>
      <c r="E26" s="16"/>
      <c r="F26" s="16"/>
      <c r="G26" s="16"/>
      <c r="J26" s="11"/>
      <c r="K26" s="11"/>
      <c r="S26" s="14"/>
      <c r="T26" s="14"/>
      <c r="U26" s="14"/>
      <c r="V26" s="14"/>
    </row>
    <row r="27" spans="2:22">
      <c r="J27" s="11"/>
      <c r="K27" s="11"/>
      <c r="R27" s="14"/>
      <c r="S27" s="14"/>
      <c r="T27" s="14"/>
      <c r="U27" s="14"/>
      <c r="V27" s="14"/>
    </row>
    <row r="28" spans="2:22">
      <c r="J28" s="11"/>
      <c r="K28" s="11"/>
      <c r="S28" s="14"/>
      <c r="T28" s="14"/>
      <c r="U28" s="14"/>
      <c r="V28" s="14"/>
    </row>
    <row r="29" spans="2:22">
      <c r="J29" s="11"/>
      <c r="K29" s="11"/>
      <c r="R29" s="14"/>
      <c r="S29" s="14"/>
      <c r="T29" s="14"/>
      <c r="U29" s="14"/>
      <c r="V29" s="14"/>
    </row>
    <row r="30" spans="2:22">
      <c r="J30" s="11"/>
      <c r="K30" s="11"/>
      <c r="S30" s="14"/>
      <c r="T30" s="14"/>
      <c r="U30" s="14"/>
      <c r="V30" s="14"/>
    </row>
    <row r="31" spans="2:22">
      <c r="R31" s="14"/>
      <c r="S31" s="14"/>
      <c r="T31" s="14"/>
      <c r="U31" s="14"/>
      <c r="V31" s="14"/>
    </row>
    <row r="32" spans="2:22">
      <c r="S32" s="14"/>
      <c r="T32" s="14"/>
      <c r="U32" s="14"/>
      <c r="V32" s="14"/>
    </row>
    <row r="33" spans="18:22">
      <c r="R33" s="14"/>
      <c r="S33" s="14"/>
      <c r="T33" s="14"/>
      <c r="U33" s="14"/>
      <c r="V33" s="14"/>
    </row>
    <row r="34" spans="18:22">
      <c r="S34" s="14"/>
      <c r="T34" s="14"/>
      <c r="U34" s="14"/>
      <c r="V34" s="14"/>
    </row>
    <row r="35" spans="18:22">
      <c r="R35" s="14"/>
      <c r="S35" s="14"/>
      <c r="T35" s="14"/>
      <c r="U35" s="14"/>
      <c r="V35" s="14"/>
    </row>
    <row r="37" spans="18:22" ht="13.5" customHeight="1"/>
    <row r="38" spans="18:22" ht="13.5" customHeight="1"/>
    <row r="39" spans="18:22" ht="13.5" customHeight="1"/>
    <row r="40" spans="18:22" ht="13.5" customHeight="1"/>
    <row r="41" spans="18:22" ht="12.75" customHeight="1"/>
    <row r="42" spans="18:22" ht="12.75" customHeight="1"/>
    <row r="43" spans="18:22" ht="15" customHeight="1"/>
    <row r="44" spans="18:22" ht="15" customHeight="1"/>
    <row r="45" spans="18:22" ht="15" customHeight="1"/>
    <row r="46" spans="18:22" ht="15" customHeight="1"/>
    <row r="47" spans="18:22" ht="15" customHeight="1"/>
    <row r="48" spans="18:22" ht="15" customHeight="1"/>
    <row r="49" spans="21:21" ht="15" customHeight="1"/>
    <row r="50" spans="21:21" ht="15" customHeight="1"/>
    <row r="51" spans="21:21" ht="15" customHeight="1"/>
    <row r="52" spans="21:21" ht="15" customHeight="1"/>
    <row r="53" spans="21:21" ht="15" customHeight="1"/>
    <row r="54" spans="21:21" ht="15" customHeight="1"/>
    <row r="55" spans="21:21" ht="15" customHeight="1"/>
    <row r="56" spans="21:21" ht="15" customHeight="1"/>
    <row r="57" spans="21:21" ht="15" customHeight="1"/>
    <row r="58" spans="21:21" ht="15" customHeight="1"/>
    <row r="59" spans="21:21" ht="15" customHeight="1"/>
    <row r="60" spans="21:21" ht="15" customHeight="1"/>
    <row r="61" spans="21:21" ht="15" customHeight="1">
      <c r="U61" s="12"/>
    </row>
    <row r="62" spans="21:21" ht="15" customHeight="1">
      <c r="U62" s="12"/>
    </row>
    <row r="63" spans="21:21" ht="15" customHeight="1">
      <c r="U63" s="12"/>
    </row>
    <row r="64" spans="21:21" ht="15" customHeight="1">
      <c r="U64" s="12"/>
    </row>
    <row r="65" spans="21:21" ht="15" customHeight="1">
      <c r="U65" s="12"/>
    </row>
    <row r="66" spans="21:21" ht="15" customHeight="1">
      <c r="U66" s="12"/>
    </row>
    <row r="67" spans="21:21" ht="15" customHeight="1">
      <c r="U67" s="12"/>
    </row>
    <row r="68" spans="21:21" ht="15" customHeight="1"/>
    <row r="69" spans="21:21" ht="15" customHeight="1"/>
    <row r="70" spans="21:21" ht="15" customHeight="1"/>
    <row r="71" spans="21:21" ht="15" customHeight="1"/>
    <row r="72" spans="21:21" ht="15" customHeight="1"/>
    <row r="73" spans="21:21" ht="15" customHeight="1"/>
    <row r="74" spans="21:21" ht="15" customHeight="1"/>
    <row r="75" spans="21:21" ht="15" customHeight="1"/>
    <row r="76" spans="21:21" ht="15" customHeight="1"/>
    <row r="77" spans="21:21" ht="15" customHeight="1"/>
    <row r="78" spans="21:21" ht="15" customHeight="1"/>
    <row r="79" spans="21:21" ht="15" customHeight="1"/>
    <row r="80" spans="21:21" ht="15" customHeight="1"/>
    <row r="81" ht="15" customHeight="1"/>
  </sheetData>
  <mergeCells count="12">
    <mergeCell ref="B1:N1"/>
    <mergeCell ref="B4:N4"/>
    <mergeCell ref="B6:B7"/>
    <mergeCell ref="C6:D6"/>
    <mergeCell ref="E6:F6"/>
    <mergeCell ref="B22:H22"/>
    <mergeCell ref="B3:N3"/>
    <mergeCell ref="G6:H6"/>
    <mergeCell ref="I6:J6"/>
    <mergeCell ref="K6:L6"/>
    <mergeCell ref="M6:N6"/>
    <mergeCell ref="B20:N21"/>
  </mergeCells>
  <printOptions horizontalCentered="1"/>
  <pageMargins left="0.59055118110236227" right="0.59055118110236227" top="0.62992125984251968" bottom="0.78740157480314965" header="0.51181102362204722" footer="0.59055118110236227"/>
  <pageSetup paperSize="126" firstPageNumber="0" orientation="portrait" r:id="rId1"/>
  <headerFooter alignWithMargins="0">
    <oddFooter>&amp;C&amp;10&amp;A</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5" tint="0.79998168889431442"/>
    <pageSetUpPr fitToPage="1"/>
  </sheetPr>
  <dimension ref="B1:I142"/>
  <sheetViews>
    <sheetView zoomScaleNormal="100" zoomScaleSheetLayoutView="75" workbookViewId="0">
      <selection activeCell="J12" sqref="J12"/>
    </sheetView>
  </sheetViews>
  <sheetFormatPr baseColWidth="10" defaultColWidth="10.9375" defaultRowHeight="11.5"/>
  <cols>
    <col min="1" max="1" width="2.25" style="1" customWidth="1"/>
    <col min="2" max="2" width="10.0625" style="9" customWidth="1"/>
    <col min="3" max="5" width="8" style="1" customWidth="1"/>
    <col min="6" max="7" width="8" style="144" customWidth="1"/>
    <col min="8" max="8" width="8" style="1" customWidth="1"/>
    <col min="9" max="9" width="3.75" style="1" customWidth="1"/>
    <col min="10" max="16384" width="10.9375" style="1"/>
  </cols>
  <sheetData>
    <row r="1" spans="2:9" s="27" customFormat="1" ht="13">
      <c r="B1" s="1057" t="s">
        <v>387</v>
      </c>
      <c r="C1" s="1057"/>
      <c r="D1" s="1057"/>
      <c r="E1" s="1057"/>
      <c r="F1" s="1057"/>
      <c r="G1" s="1057"/>
      <c r="H1" s="1057"/>
    </row>
    <row r="2" spans="2:9" s="27" customFormat="1" ht="13">
      <c r="B2" s="25"/>
      <c r="C2" s="33"/>
      <c r="D2" s="23"/>
      <c r="E2" s="23"/>
      <c r="F2" s="143"/>
      <c r="G2" s="143"/>
    </row>
    <row r="3" spans="2:9" s="27" customFormat="1" ht="13">
      <c r="B3" s="1057" t="s">
        <v>440</v>
      </c>
      <c r="C3" s="1057"/>
      <c r="D3" s="1057"/>
      <c r="E3" s="1057"/>
      <c r="F3" s="1057"/>
      <c r="G3" s="1057"/>
      <c r="H3" s="1057"/>
    </row>
    <row r="4" spans="2:9" s="27" customFormat="1" ht="13">
      <c r="B4" s="1057" t="s">
        <v>430</v>
      </c>
      <c r="C4" s="1057"/>
      <c r="D4" s="1057"/>
      <c r="E4" s="1057"/>
      <c r="F4" s="1057"/>
      <c r="G4" s="1057"/>
      <c r="H4" s="1057"/>
    </row>
    <row r="5" spans="2:9" s="27" customFormat="1" ht="66.75" customHeight="1">
      <c r="B5" s="363" t="s">
        <v>96</v>
      </c>
      <c r="C5" s="569" t="s">
        <v>148</v>
      </c>
      <c r="D5" s="569" t="s">
        <v>100</v>
      </c>
      <c r="E5" s="569" t="s">
        <v>101</v>
      </c>
      <c r="F5" s="569" t="s">
        <v>141</v>
      </c>
      <c r="G5" s="569" t="s">
        <v>145</v>
      </c>
      <c r="H5" s="569" t="s">
        <v>147</v>
      </c>
      <c r="I5" s="481"/>
    </row>
    <row r="6" spans="2:9" ht="14.25" customHeight="1">
      <c r="B6" s="748">
        <v>43466</v>
      </c>
      <c r="C6" s="635">
        <v>152.3179216037037</v>
      </c>
      <c r="D6" s="635">
        <v>189.31333333333333</v>
      </c>
      <c r="E6" s="635"/>
      <c r="F6" s="635">
        <v>191.34296296296296</v>
      </c>
      <c r="G6" s="635">
        <v>187.32407407407408</v>
      </c>
      <c r="H6" s="635">
        <v>166.85648771019902</v>
      </c>
      <c r="I6" s="482"/>
    </row>
    <row r="7" spans="2:9" ht="14.25" customHeight="1">
      <c r="B7" s="748">
        <v>43497</v>
      </c>
      <c r="C7" s="633">
        <v>143.57735347142855</v>
      </c>
      <c r="D7" s="633">
        <v>183.34392857142859</v>
      </c>
      <c r="E7" s="633"/>
      <c r="F7" s="633">
        <v>193.52071428571426</v>
      </c>
      <c r="G7" s="633">
        <v>184.92884615384617</v>
      </c>
      <c r="H7" s="633">
        <v>163.01295756642645</v>
      </c>
      <c r="I7" s="482"/>
    </row>
    <row r="8" spans="2:9" ht="14.25" customHeight="1">
      <c r="B8" s="747">
        <v>43525</v>
      </c>
      <c r="C8" s="635">
        <v>141.78295631612903</v>
      </c>
      <c r="D8" s="635">
        <v>177.35354838709679</v>
      </c>
      <c r="E8" s="635"/>
      <c r="F8" s="635">
        <v>186.08387096774194</v>
      </c>
      <c r="G8" s="635">
        <v>184.79838709677421</v>
      </c>
      <c r="H8" s="635">
        <v>167.39144725350198</v>
      </c>
      <c r="I8" s="482"/>
    </row>
    <row r="9" spans="2:9" ht="14.25" customHeight="1">
      <c r="B9" s="747">
        <v>43556</v>
      </c>
      <c r="C9" s="633">
        <v>132.64089279999999</v>
      </c>
      <c r="D9" s="633">
        <v>172.55366666666666</v>
      </c>
      <c r="E9" s="633"/>
      <c r="F9" s="633">
        <v>178.56900000000002</v>
      </c>
      <c r="G9" s="633">
        <v>185</v>
      </c>
      <c r="H9" s="633">
        <v>169.69257301329134</v>
      </c>
      <c r="I9" s="482"/>
    </row>
    <row r="10" spans="2:9" ht="14.25" customHeight="1">
      <c r="B10" s="747">
        <v>43586</v>
      </c>
      <c r="C10" s="633">
        <v>133.2357408</v>
      </c>
      <c r="D10" s="633">
        <v>164.45</v>
      </c>
      <c r="E10" s="633"/>
      <c r="F10" s="633">
        <v>179.64</v>
      </c>
      <c r="G10" s="633">
        <v>185</v>
      </c>
      <c r="H10" s="633">
        <v>175.93265098289484</v>
      </c>
      <c r="I10" s="482"/>
    </row>
    <row r="11" spans="2:9" ht="14.25" customHeight="1">
      <c r="B11" s="747">
        <v>43617</v>
      </c>
      <c r="C11" s="633">
        <v>159.60592608666667</v>
      </c>
      <c r="D11" s="633">
        <v>197.20366666666666</v>
      </c>
      <c r="E11" s="633"/>
      <c r="F11" s="633">
        <v>200.16299999999998</v>
      </c>
      <c r="G11" s="633"/>
      <c r="H11" s="633">
        <v>175.84353897655271</v>
      </c>
      <c r="I11" s="482"/>
    </row>
    <row r="12" spans="2:9" ht="14.25" customHeight="1">
      <c r="B12" s="747">
        <v>43647</v>
      </c>
      <c r="C12" s="633">
        <v>149.52562243870966</v>
      </c>
      <c r="D12" s="633">
        <v>186.86967741935484</v>
      </c>
      <c r="E12" s="633"/>
      <c r="F12" s="633">
        <v>199.15677419354836</v>
      </c>
      <c r="G12" s="633"/>
      <c r="H12" s="633">
        <v>169.56435378899377</v>
      </c>
      <c r="I12" s="482"/>
    </row>
    <row r="13" spans="2:9" ht="14.25" customHeight="1">
      <c r="B13" s="747">
        <v>43678</v>
      </c>
      <c r="C13" s="633">
        <v>148.07065029677418</v>
      </c>
      <c r="D13" s="633">
        <v>187.48032258064515</v>
      </c>
      <c r="E13" s="633"/>
      <c r="F13" s="633">
        <v>202.01709677419356</v>
      </c>
      <c r="G13" s="633"/>
      <c r="H13" s="633">
        <v>179.17951596192964</v>
      </c>
      <c r="I13" s="482"/>
    </row>
    <row r="14" spans="2:9" ht="14.25" customHeight="1">
      <c r="B14" s="747">
        <v>43709</v>
      </c>
      <c r="C14" s="633">
        <v>153.2309823689655</v>
      </c>
      <c r="D14" s="633">
        <v>186.51</v>
      </c>
      <c r="E14" s="633"/>
      <c r="F14" s="633">
        <v>196.28310344827588</v>
      </c>
      <c r="G14" s="633"/>
      <c r="H14" s="633">
        <v>178.17627809535787</v>
      </c>
      <c r="I14" s="482"/>
    </row>
    <row r="15" spans="2:9" ht="14.25" customHeight="1">
      <c r="B15" s="747">
        <v>43739</v>
      </c>
      <c r="C15" s="633">
        <v>162.5119004129032</v>
      </c>
      <c r="D15" s="633">
        <v>195.91032258064516</v>
      </c>
      <c r="E15" s="633"/>
      <c r="F15" s="633">
        <v>197.47806451612902</v>
      </c>
      <c r="G15" s="633"/>
      <c r="H15" s="633"/>
      <c r="I15" s="482"/>
    </row>
    <row r="16" spans="2:9" ht="14.25" customHeight="1">
      <c r="B16" s="747">
        <v>43770</v>
      </c>
      <c r="C16" s="633">
        <v>190.5048558</v>
      </c>
      <c r="D16" s="633">
        <v>231.42375000000001</v>
      </c>
      <c r="E16" s="633"/>
      <c r="F16" s="633">
        <v>197.33875</v>
      </c>
      <c r="G16" s="633">
        <v>190</v>
      </c>
      <c r="H16" s="633"/>
      <c r="I16" s="482"/>
    </row>
    <row r="17" spans="2:9" ht="14.25" customHeight="1">
      <c r="B17" s="747">
        <v>43800</v>
      </c>
      <c r="C17" s="633">
        <v>187.23467130689653</v>
      </c>
      <c r="D17" s="633">
        <v>227.03517241379311</v>
      </c>
      <c r="E17" s="633"/>
      <c r="F17" s="633">
        <v>192.08241379310346</v>
      </c>
      <c r="G17" s="633">
        <v>192.5</v>
      </c>
      <c r="H17" s="633">
        <v>163.0526263365746</v>
      </c>
      <c r="I17" s="482"/>
    </row>
    <row r="18" spans="2:9" ht="14.25" customHeight="1">
      <c r="B18" s="747">
        <v>43831</v>
      </c>
      <c r="C18" s="633">
        <v>197.40277518709678</v>
      </c>
      <c r="D18" s="633">
        <v>238.47290322580645</v>
      </c>
      <c r="E18" s="633"/>
      <c r="F18" s="633">
        <v>210.10677419354838</v>
      </c>
      <c r="G18" s="633">
        <v>186.69354838709677</v>
      </c>
      <c r="H18" s="633">
        <v>170.12734792920389</v>
      </c>
      <c r="I18" s="482"/>
    </row>
    <row r="19" spans="2:9" ht="14.25" customHeight="1">
      <c r="B19" s="747">
        <v>43862</v>
      </c>
      <c r="C19" s="633">
        <v>202.3048186</v>
      </c>
      <c r="D19" s="633">
        <v>244</v>
      </c>
      <c r="E19" s="633"/>
      <c r="F19" s="633">
        <v>227.43</v>
      </c>
      <c r="G19" s="633">
        <v>190.5</v>
      </c>
      <c r="H19" s="633">
        <v>174.38817529449634</v>
      </c>
      <c r="I19" s="482"/>
    </row>
    <row r="20" spans="2:9" ht="14.25" customHeight="1">
      <c r="B20" s="747">
        <v>43891</v>
      </c>
      <c r="C20" s="633">
        <v>199.92051670967743</v>
      </c>
      <c r="D20" s="633">
        <v>240.97516129032257</v>
      </c>
      <c r="E20" s="633"/>
      <c r="F20" s="633">
        <v>243.37225806451613</v>
      </c>
      <c r="G20" s="633">
        <v>206.29569892473123</v>
      </c>
      <c r="H20" s="633">
        <v>182.74942056190335</v>
      </c>
      <c r="I20" s="482"/>
    </row>
    <row r="21" spans="2:9" ht="14.25" customHeight="1">
      <c r="B21" s="747">
        <v>43922</v>
      </c>
      <c r="C21" s="633">
        <v>201.62087051999998</v>
      </c>
      <c r="D21" s="633">
        <v>245.15799999999999</v>
      </c>
      <c r="E21" s="633"/>
      <c r="F21" s="633">
        <v>248.03900000000002</v>
      </c>
      <c r="G21" s="633">
        <v>209.46666666666667</v>
      </c>
      <c r="H21" s="633">
        <v>199.60643765752232</v>
      </c>
      <c r="I21" s="482"/>
    </row>
    <row r="22" spans="2:9" ht="14.25" customHeight="1">
      <c r="B22" s="747">
        <v>43952</v>
      </c>
      <c r="C22" s="633">
        <v>177.04831512258065</v>
      </c>
      <c r="D22" s="633">
        <v>218.02322580645162</v>
      </c>
      <c r="E22" s="633"/>
      <c r="F22" s="633">
        <v>234.98516129032257</v>
      </c>
      <c r="G22" s="633">
        <v>211.61290322580643</v>
      </c>
      <c r="H22" s="633">
        <v>197.54904988549347</v>
      </c>
      <c r="I22" s="482"/>
    </row>
    <row r="23" spans="2:9" ht="14.25" customHeight="1">
      <c r="B23" s="747">
        <v>43983</v>
      </c>
      <c r="C23" s="633">
        <v>167.00980475333333</v>
      </c>
      <c r="D23" s="633">
        <v>205.227</v>
      </c>
      <c r="E23" s="633"/>
      <c r="F23" s="633">
        <v>227.24099999999999</v>
      </c>
      <c r="G23" s="633">
        <v>205</v>
      </c>
      <c r="H23" s="633">
        <v>183.22657214412229</v>
      </c>
      <c r="I23" s="482"/>
    </row>
    <row r="24" spans="2:9" ht="14.25" customHeight="1">
      <c r="B24" s="747">
        <v>44013</v>
      </c>
      <c r="C24" s="633">
        <v>180.53161478064513</v>
      </c>
      <c r="D24" s="633">
        <v>216.62161290322581</v>
      </c>
      <c r="E24" s="633"/>
      <c r="F24" s="633">
        <v>223.77709677419355</v>
      </c>
      <c r="G24" s="633">
        <v>200.80645161290323</v>
      </c>
      <c r="H24" s="633">
        <v>214.90895754181034</v>
      </c>
      <c r="I24" s="482"/>
    </row>
    <row r="25" spans="2:9" ht="14.25" customHeight="1">
      <c r="B25" s="747">
        <v>44044</v>
      </c>
      <c r="C25" s="924">
        <v>182.65993483333335</v>
      </c>
      <c r="D25" s="924">
        <v>219.12133333333335</v>
      </c>
      <c r="E25" s="924"/>
      <c r="F25" s="924">
        <v>221.25533333333334</v>
      </c>
      <c r="G25" s="924">
        <v>200</v>
      </c>
      <c r="H25" s="924">
        <v>204.93150175571432</v>
      </c>
      <c r="I25" s="482"/>
    </row>
    <row r="26" spans="2:9" ht="14.25" customHeight="1">
      <c r="B26" s="747">
        <v>44075</v>
      </c>
      <c r="C26" s="924">
        <v>192.43095288148149</v>
      </c>
      <c r="D26" s="924">
        <v>228.68518518518519</v>
      </c>
      <c r="E26" s="924"/>
      <c r="F26" s="924">
        <v>222.61703703703705</v>
      </c>
      <c r="G26" s="924">
        <v>200</v>
      </c>
      <c r="H26" s="924"/>
      <c r="I26" s="482"/>
    </row>
    <row r="27" spans="2:9" ht="14.25" customHeight="1">
      <c r="B27" s="747">
        <v>44105</v>
      </c>
      <c r="C27" s="924">
        <v>214.06675385161293</v>
      </c>
      <c r="D27" s="924">
        <v>245.92806451612901</v>
      </c>
      <c r="E27" s="924"/>
      <c r="F27" s="924">
        <v>240.18096774193549</v>
      </c>
      <c r="G27" s="924">
        <v>201.11111111111109</v>
      </c>
      <c r="H27" s="924"/>
      <c r="I27" s="482"/>
    </row>
    <row r="28" spans="2:9" ht="14.25" customHeight="1">
      <c r="B28" s="1092" t="s">
        <v>406</v>
      </c>
      <c r="C28" s="1092"/>
      <c r="D28" s="1092"/>
      <c r="E28" s="1092"/>
      <c r="F28" s="1092"/>
      <c r="G28" s="1092"/>
      <c r="H28" s="1092"/>
      <c r="I28" s="482"/>
    </row>
    <row r="29" spans="2:9" ht="14.25" customHeight="1">
      <c r="B29" s="623"/>
      <c r="C29" s="624"/>
      <c r="D29" s="624"/>
      <c r="E29" s="624"/>
      <c r="F29" s="624"/>
      <c r="G29" s="624"/>
      <c r="H29" s="624"/>
      <c r="I29" s="482"/>
    </row>
    <row r="30" spans="2:9" ht="14.25" customHeight="1">
      <c r="B30" s="623"/>
      <c r="C30" s="624"/>
      <c r="D30" s="624"/>
      <c r="E30" s="624"/>
      <c r="F30" s="624"/>
      <c r="G30" s="624"/>
      <c r="H30" s="624"/>
      <c r="I30" s="482"/>
    </row>
    <row r="31" spans="2:9" ht="15" customHeight="1">
      <c r="B31" s="1"/>
      <c r="F31" s="1"/>
      <c r="G31" s="1"/>
      <c r="I31" s="482"/>
    </row>
    <row r="32" spans="2:9" ht="12.75" customHeight="1">
      <c r="B32" s="58"/>
      <c r="C32" s="60"/>
      <c r="D32" s="60"/>
      <c r="E32" s="60"/>
      <c r="F32" s="145"/>
      <c r="G32" s="145"/>
      <c r="H32" s="60"/>
      <c r="I32" s="60"/>
    </row>
    <row r="33" spans="3:9" ht="15" customHeight="1">
      <c r="C33" s="60"/>
      <c r="G33" s="145"/>
      <c r="I33" s="20"/>
    </row>
    <row r="34" spans="3:9" ht="15" customHeight="1">
      <c r="I34" s="20"/>
    </row>
    <row r="35" spans="3:9" ht="15" customHeight="1">
      <c r="I35" s="20"/>
    </row>
    <row r="36" spans="3:9" ht="15" customHeight="1"/>
    <row r="37" spans="3:9" ht="15" customHeight="1"/>
    <row r="38" spans="3:9" ht="15" customHeight="1"/>
    <row r="39" spans="3:9" ht="15" customHeight="1">
      <c r="C39" s="16"/>
      <c r="D39" s="16"/>
      <c r="E39" s="16"/>
      <c r="F39" s="146"/>
    </row>
    <row r="40" spans="3:9" ht="15" customHeight="1">
      <c r="C40" s="16"/>
      <c r="D40" s="16"/>
      <c r="E40" s="16"/>
      <c r="F40" s="146"/>
    </row>
    <row r="41" spans="3:9" ht="15" customHeight="1"/>
    <row r="42" spans="3:9" ht="15" customHeight="1"/>
    <row r="43" spans="3:9" ht="15" customHeight="1"/>
    <row r="44" spans="3:9" ht="13.5" customHeight="1"/>
    <row r="45" spans="3:9" ht="13.5" customHeight="1"/>
    <row r="46" spans="3:9" ht="13.5" customHeight="1"/>
    <row r="47" spans="3:9" ht="13.5" customHeight="1"/>
    <row r="48" spans="3:9" ht="13.5" customHeight="1"/>
    <row r="49" spans="2:9" ht="7.5" customHeight="1"/>
    <row r="50" spans="2:9" ht="12" customHeight="1"/>
    <row r="51" spans="2:9" ht="13.5" customHeight="1">
      <c r="B51" s="16"/>
      <c r="C51" s="16"/>
      <c r="D51" s="16"/>
      <c r="E51" s="16"/>
      <c r="F51" s="146"/>
      <c r="G51" s="146"/>
      <c r="H51" s="16"/>
      <c r="I51" s="16"/>
    </row>
    <row r="52" spans="2:9" ht="13.5" customHeight="1"/>
    <row r="53" spans="2:9" ht="13.5" customHeight="1"/>
    <row r="54" spans="2:9" ht="13.5" customHeight="1"/>
    <row r="55" spans="2:9" ht="13.5" customHeight="1"/>
    <row r="56" spans="2:9" ht="13.5" customHeight="1"/>
    <row r="57" spans="2:9" ht="13.5" customHeight="1"/>
    <row r="58" spans="2:9" ht="13.5" customHeight="1"/>
    <row r="59" spans="2:9" ht="13.5" customHeight="1"/>
    <row r="60" spans="2:9" ht="13.5" customHeight="1"/>
    <row r="61" spans="2:9" ht="13.5" customHeight="1"/>
    <row r="62" spans="2:9" ht="13.5" customHeight="1"/>
    <row r="63" spans="2:9" ht="13.5" customHeight="1"/>
    <row r="64" spans="2:9" ht="13.5" customHeight="1">
      <c r="I64" s="9"/>
    </row>
    <row r="65" spans="9:9" ht="13.5" customHeight="1">
      <c r="I65" s="9"/>
    </row>
    <row r="66" spans="9:9" ht="13.5" customHeight="1"/>
    <row r="67" spans="9:9" ht="13.5" customHeight="1"/>
    <row r="68" spans="9:9" ht="13.5" customHeight="1"/>
    <row r="69" spans="9:9" ht="13.5" customHeight="1"/>
    <row r="70" spans="9:9" ht="13.5" customHeight="1"/>
    <row r="71" spans="9:9" ht="13.5" customHeight="1"/>
    <row r="72" spans="9:9" ht="13.5" customHeight="1"/>
    <row r="73" spans="9:9" ht="13.5" customHeight="1"/>
    <row r="74" spans="9:9" ht="13.5" customHeight="1"/>
    <row r="75" spans="9:9" ht="13.5" customHeight="1"/>
    <row r="76" spans="9:9" ht="13.5" customHeight="1"/>
    <row r="77" spans="9:9" ht="13.5" customHeight="1"/>
    <row r="78" spans="9:9" ht="13.5" customHeight="1"/>
    <row r="79" spans="9:9" ht="13.5" customHeight="1"/>
    <row r="80" spans="9:9"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sheetData>
  <customSheetViews>
    <customSheetView guid="{5CDC6F58-B038-4A0E-A13D-C643B013E119}" topLeftCell="A26">
      <selection activeCell="C44" sqref="C44"/>
      <pageMargins left="0.59055118110236227" right="0.59055118110236227" top="0.31496062992125984" bottom="0.23622047244094491" header="0.23622047244094491" footer="0.23622047244094491"/>
      <printOptions horizontalCentered="1" verticalCentered="1"/>
      <pageSetup firstPageNumber="0" orientation="portrait" r:id="rId1"/>
      <headerFooter alignWithMargins="0">
        <oddFooter>&amp;C&amp;10&amp;A</oddFooter>
      </headerFooter>
    </customSheetView>
  </customSheetViews>
  <mergeCells count="4">
    <mergeCell ref="B1:H1"/>
    <mergeCell ref="B3:H3"/>
    <mergeCell ref="B4:H4"/>
    <mergeCell ref="B28:H28"/>
  </mergeCells>
  <printOptions horizontalCentered="1" verticalCentered="1"/>
  <pageMargins left="0.59055118110236227" right="0.59055118110236227" top="0.31496062992125984" bottom="0.23622047244094491" header="0.23622047244094491" footer="0.23622047244094491"/>
  <pageSetup paperSize="126" scale="98" firstPageNumber="0" orientation="portrait" r:id="rId2"/>
  <headerFooter alignWithMargins="0">
    <oddFooter>&amp;C&amp;10&amp;A</oddFooter>
  </headerFooter>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46E57-6B27-402E-8D07-D163A24E4172}">
  <sheetPr>
    <tabColor theme="5" tint="0.79998168889431442"/>
    <pageSetUpPr fitToPage="1"/>
  </sheetPr>
  <dimension ref="A1:Z142"/>
  <sheetViews>
    <sheetView workbookViewId="0">
      <pane ySplit="1" topLeftCell="A2" activePane="bottomLeft" state="frozen"/>
      <selection pane="bottomLeft" activeCell="K15" sqref="K15"/>
    </sheetView>
  </sheetViews>
  <sheetFormatPr baseColWidth="10" defaultColWidth="7.25" defaultRowHeight="12.5"/>
  <cols>
    <col min="1" max="1" width="3.8125" style="1" customWidth="1"/>
    <col min="2" max="2" width="8.25" style="1" customWidth="1"/>
    <col min="3" max="10" width="6.4375" style="1" customWidth="1"/>
    <col min="11" max="11" width="6" style="1" customWidth="1"/>
    <col min="12" max="12" width="7.625" style="971" customWidth="1"/>
    <col min="13" max="13" width="7.625" style="967" customWidth="1"/>
    <col min="14" max="17" width="7.625" style="789" hidden="1" customWidth="1"/>
    <col min="18" max="26" width="7.625" style="789" customWidth="1"/>
    <col min="27" max="40" width="7.625" style="1" customWidth="1"/>
    <col min="41" max="16384" width="7.25" style="1"/>
  </cols>
  <sheetData>
    <row r="1" spans="2:26" s="36" customFormat="1">
      <c r="B1" s="201"/>
      <c r="C1" s="201"/>
      <c r="D1" s="201"/>
      <c r="E1" s="201"/>
      <c r="F1" s="201"/>
      <c r="G1" s="201"/>
      <c r="H1" s="201"/>
      <c r="I1" s="201"/>
      <c r="J1" s="201"/>
      <c r="K1" s="201"/>
      <c r="L1" s="963"/>
      <c r="M1" s="964"/>
      <c r="N1" s="965">
        <v>44044</v>
      </c>
      <c r="O1" s="965">
        <v>44075</v>
      </c>
      <c r="P1" s="965">
        <v>44105</v>
      </c>
      <c r="Q1" s="965">
        <v>44136</v>
      </c>
      <c r="R1" s="965">
        <v>44166</v>
      </c>
      <c r="S1" s="965">
        <v>44197</v>
      </c>
      <c r="T1" s="965">
        <v>44228</v>
      </c>
      <c r="U1" s="965">
        <v>44256</v>
      </c>
      <c r="V1" s="965">
        <v>44378</v>
      </c>
      <c r="W1" s="965">
        <v>44440</v>
      </c>
      <c r="X1" s="965">
        <v>44531</v>
      </c>
      <c r="Y1" s="965">
        <v>44621</v>
      </c>
      <c r="Z1" s="603"/>
    </row>
    <row r="2" spans="2:26" s="36" customFormat="1">
      <c r="B2" s="201"/>
      <c r="C2" s="201"/>
      <c r="D2" s="201"/>
      <c r="E2" s="201"/>
      <c r="F2" s="201"/>
      <c r="G2" s="201"/>
      <c r="H2" s="201"/>
      <c r="I2" s="201"/>
      <c r="J2" s="201"/>
      <c r="K2" s="201"/>
      <c r="L2" s="963">
        <v>43836</v>
      </c>
      <c r="M2" s="787" t="s">
        <v>541</v>
      </c>
      <c r="N2" s="966"/>
      <c r="O2" s="966">
        <v>183.62814</v>
      </c>
      <c r="P2" s="966"/>
      <c r="Q2" s="966"/>
      <c r="R2" s="966">
        <v>187.57811999999998</v>
      </c>
      <c r="S2" s="966"/>
      <c r="T2" s="966"/>
      <c r="U2" s="966">
        <v>191.43624</v>
      </c>
      <c r="V2" s="966"/>
      <c r="W2" s="966"/>
      <c r="X2" s="789"/>
      <c r="Y2" s="603"/>
      <c r="Z2" s="603"/>
    </row>
    <row r="3" spans="2:26" s="36" customFormat="1">
      <c r="B3" s="201"/>
      <c r="C3" s="201"/>
      <c r="D3" s="201"/>
      <c r="E3" s="201"/>
      <c r="F3" s="201"/>
      <c r="G3" s="201"/>
      <c r="H3" s="201"/>
      <c r="I3" s="201"/>
      <c r="J3" s="201"/>
      <c r="K3" s="201"/>
      <c r="L3" s="963">
        <v>43843</v>
      </c>
      <c r="M3" s="967" t="s">
        <v>542</v>
      </c>
      <c r="N3" s="966"/>
      <c r="O3" s="966">
        <v>189.78276</v>
      </c>
      <c r="P3" s="966"/>
      <c r="Q3" s="966"/>
      <c r="R3" s="966">
        <v>193.91646</v>
      </c>
      <c r="S3" s="966"/>
      <c r="T3" s="966"/>
      <c r="U3" s="966">
        <v>197.95829999999998</v>
      </c>
      <c r="V3" s="966"/>
      <c r="W3" s="966"/>
      <c r="X3" s="789"/>
      <c r="Y3" s="603"/>
      <c r="Z3" s="603"/>
    </row>
    <row r="4" spans="2:26" s="36" customFormat="1">
      <c r="B4" s="201"/>
      <c r="C4" s="201"/>
      <c r="D4" s="201"/>
      <c r="E4" s="201"/>
      <c r="F4" s="201"/>
      <c r="G4" s="201"/>
      <c r="H4" s="201"/>
      <c r="I4" s="201"/>
      <c r="J4" s="201"/>
      <c r="K4" s="201"/>
      <c r="L4" s="963">
        <v>43851</v>
      </c>
      <c r="M4" s="967" t="s">
        <v>543</v>
      </c>
      <c r="N4" s="966"/>
      <c r="O4" s="966">
        <v>195.75366</v>
      </c>
      <c r="P4" s="966"/>
      <c r="Q4" s="966"/>
      <c r="R4" s="966">
        <v>199.70364000000001</v>
      </c>
      <c r="S4" s="966"/>
      <c r="T4" s="966"/>
      <c r="U4" s="966">
        <v>198.87690000000001</v>
      </c>
      <c r="V4" s="966"/>
      <c r="W4" s="966"/>
      <c r="X4" s="789"/>
      <c r="Y4" s="603"/>
      <c r="Z4" s="603"/>
    </row>
    <row r="5" spans="2:26" s="36" customFormat="1" ht="18" customHeight="1">
      <c r="B5" s="201"/>
      <c r="C5" s="201"/>
      <c r="D5" s="201"/>
      <c r="E5" s="201"/>
      <c r="F5" s="201"/>
      <c r="G5" s="201"/>
      <c r="H5" s="201"/>
      <c r="I5" s="201"/>
      <c r="J5" s="201"/>
      <c r="K5" s="201"/>
      <c r="L5" s="963">
        <v>43857</v>
      </c>
      <c r="M5" s="967" t="s">
        <v>544</v>
      </c>
      <c r="N5" s="966"/>
      <c r="O5" s="966">
        <v>190.88507999999999</v>
      </c>
      <c r="P5" s="966"/>
      <c r="Q5" s="966"/>
      <c r="R5" s="966">
        <v>195.20249999999999</v>
      </c>
      <c r="S5" s="966"/>
      <c r="T5" s="966"/>
      <c r="U5" s="966">
        <v>194.19203999999999</v>
      </c>
      <c r="V5" s="966"/>
      <c r="W5" s="966"/>
      <c r="X5" s="789"/>
      <c r="Y5" s="603"/>
      <c r="Z5" s="603"/>
    </row>
    <row r="6" spans="2:26" s="36" customFormat="1" ht="17.5" customHeight="1">
      <c r="B6" s="201"/>
      <c r="C6" s="201"/>
      <c r="D6" s="201"/>
      <c r="E6" s="201"/>
      <c r="F6" s="201"/>
      <c r="G6" s="201"/>
      <c r="H6" s="201"/>
      <c r="I6" s="201"/>
      <c r="J6" s="201"/>
      <c r="K6" s="201"/>
      <c r="L6" s="963">
        <v>43864</v>
      </c>
      <c r="M6" s="967" t="s">
        <v>545</v>
      </c>
      <c r="N6" s="966"/>
      <c r="O6" s="966">
        <v>183.99557999999999</v>
      </c>
      <c r="P6" s="966"/>
      <c r="Q6" s="966"/>
      <c r="R6" s="966">
        <v>188.7723</v>
      </c>
      <c r="S6" s="966"/>
      <c r="T6" s="966"/>
      <c r="U6" s="966">
        <v>188.49671999999998</v>
      </c>
      <c r="V6" s="966"/>
      <c r="W6" s="966"/>
      <c r="X6" s="789"/>
      <c r="Y6" s="603"/>
      <c r="Z6" s="603"/>
    </row>
    <row r="7" spans="2:26" s="36" customFormat="1" ht="12.75" customHeight="1">
      <c r="B7" s="201"/>
      <c r="C7" s="201"/>
      <c r="D7" s="201"/>
      <c r="E7" s="201"/>
      <c r="F7" s="201"/>
      <c r="G7" s="201"/>
      <c r="H7" s="201"/>
      <c r="I7" s="201"/>
      <c r="J7" s="201"/>
      <c r="K7" s="201"/>
      <c r="L7" s="963">
        <v>43871</v>
      </c>
      <c r="M7" s="967" t="s">
        <v>546</v>
      </c>
      <c r="N7" s="966"/>
      <c r="O7" s="966">
        <v>185.37348</v>
      </c>
      <c r="P7" s="966"/>
      <c r="Q7" s="966"/>
      <c r="R7" s="966">
        <v>190.51764</v>
      </c>
      <c r="S7" s="966"/>
      <c r="T7" s="966"/>
      <c r="U7" s="966">
        <v>190.33392000000001</v>
      </c>
      <c r="V7" s="966"/>
      <c r="W7" s="966"/>
      <c r="X7" s="789"/>
      <c r="Y7" s="603"/>
      <c r="Z7" s="603"/>
    </row>
    <row r="8" spans="2:26" s="36" customFormat="1" ht="17.5" customHeight="1">
      <c r="B8" s="201"/>
      <c r="C8" s="201"/>
      <c r="D8" s="201"/>
      <c r="E8" s="201"/>
      <c r="F8" s="201"/>
      <c r="G8" s="201"/>
      <c r="H8" s="201"/>
      <c r="I8" s="201"/>
      <c r="J8" s="201"/>
      <c r="K8" s="201"/>
      <c r="L8" s="963">
        <v>43879</v>
      </c>
      <c r="M8" s="967" t="s">
        <v>551</v>
      </c>
      <c r="N8" s="966"/>
      <c r="O8" s="966">
        <v>190.33392000000001</v>
      </c>
      <c r="P8" s="966"/>
      <c r="Q8" s="966"/>
      <c r="R8" s="966">
        <v>196.02923999999999</v>
      </c>
      <c r="S8" s="966"/>
      <c r="T8" s="966"/>
      <c r="U8" s="966">
        <v>196.12109999999998</v>
      </c>
      <c r="V8" s="966"/>
      <c r="W8" s="966"/>
      <c r="X8" s="789"/>
      <c r="Y8" s="603"/>
      <c r="Z8" s="603"/>
    </row>
    <row r="9" spans="2:26" s="36" customFormat="1" ht="17.5" customHeight="1">
      <c r="B9" s="201"/>
      <c r="C9" s="201"/>
      <c r="D9" s="201"/>
      <c r="E9" s="201"/>
      <c r="F9" s="201"/>
      <c r="G9" s="201"/>
      <c r="H9" s="201"/>
      <c r="I9" s="201"/>
      <c r="J9" s="201"/>
      <c r="K9" s="201"/>
      <c r="L9" s="963">
        <v>43885</v>
      </c>
      <c r="M9" s="967" t="s">
        <v>552</v>
      </c>
      <c r="N9" s="966"/>
      <c r="O9" s="966">
        <v>178.94327999999999</v>
      </c>
      <c r="P9" s="966"/>
      <c r="Q9" s="966"/>
      <c r="R9" s="966">
        <v>185.55719999999999</v>
      </c>
      <c r="S9" s="966"/>
      <c r="T9" s="966"/>
      <c r="U9" s="966">
        <v>186.93510000000001</v>
      </c>
      <c r="V9" s="966"/>
      <c r="W9" s="966"/>
      <c r="X9" s="789"/>
      <c r="Y9" s="603"/>
      <c r="Z9" s="603"/>
    </row>
    <row r="10" spans="2:26" s="36" customFormat="1" ht="17.5" customHeight="1">
      <c r="B10" s="201"/>
      <c r="C10" s="201"/>
      <c r="D10" s="201"/>
      <c r="E10" s="201"/>
      <c r="F10" s="201"/>
      <c r="G10" s="201"/>
      <c r="H10" s="201"/>
      <c r="I10" s="201"/>
      <c r="J10" s="201"/>
      <c r="K10" s="201"/>
      <c r="L10" s="963">
        <v>43893</v>
      </c>
      <c r="M10" s="967" t="s">
        <v>553</v>
      </c>
      <c r="N10" s="966"/>
      <c r="O10" s="966">
        <v>173.98283999999998</v>
      </c>
      <c r="P10" s="966"/>
      <c r="Q10" s="966"/>
      <c r="R10" s="966">
        <v>178.75955999999999</v>
      </c>
      <c r="S10" s="966"/>
      <c r="T10" s="966"/>
      <c r="U10" s="966">
        <v>183.07697999999999</v>
      </c>
      <c r="V10" s="966"/>
      <c r="W10" s="966"/>
      <c r="X10" s="789"/>
      <c r="Y10" s="603"/>
      <c r="Z10" s="603"/>
    </row>
    <row r="11" spans="2:26" s="36" customFormat="1" ht="17.5" customHeight="1">
      <c r="B11" s="201"/>
      <c r="C11" s="201"/>
      <c r="D11" s="201"/>
      <c r="E11" s="201"/>
      <c r="F11" s="201"/>
      <c r="G11" s="201"/>
      <c r="H11" s="201"/>
      <c r="I11" s="201"/>
      <c r="J11" s="201"/>
      <c r="K11" s="201"/>
      <c r="L11" s="963">
        <v>43899</v>
      </c>
      <c r="M11" s="967" t="s">
        <v>554</v>
      </c>
      <c r="N11" s="966"/>
      <c r="O11" s="966">
        <v>168.65495999999999</v>
      </c>
      <c r="P11" s="966"/>
      <c r="Q11" s="966"/>
      <c r="R11" s="966">
        <v>173.61539999999999</v>
      </c>
      <c r="S11" s="966"/>
      <c r="T11" s="966"/>
      <c r="U11" s="966">
        <v>177.93281999999999</v>
      </c>
      <c r="V11" s="966"/>
      <c r="W11" s="966"/>
      <c r="X11" s="789"/>
      <c r="Y11" s="603"/>
      <c r="Z11" s="603"/>
    </row>
    <row r="12" spans="2:26" s="36" customFormat="1" ht="17.5" customHeight="1">
      <c r="B12" s="201"/>
      <c r="C12" s="201"/>
      <c r="D12" s="201"/>
      <c r="E12" s="201"/>
      <c r="F12" s="201"/>
      <c r="G12" s="201"/>
      <c r="H12" s="201"/>
      <c r="I12" s="201"/>
      <c r="J12" s="201"/>
      <c r="K12" s="201"/>
      <c r="L12" s="963">
        <v>43906</v>
      </c>
      <c r="M12" s="967" t="s">
        <v>557</v>
      </c>
      <c r="N12" s="966"/>
      <c r="O12" s="966">
        <v>161.85731999999999</v>
      </c>
      <c r="P12" s="966"/>
      <c r="Q12" s="966"/>
      <c r="R12" s="966">
        <v>166.90961999999999</v>
      </c>
      <c r="S12" s="966"/>
      <c r="T12" s="966"/>
      <c r="U12" s="966">
        <v>171.68634</v>
      </c>
      <c r="V12" s="966"/>
      <c r="W12" s="966"/>
      <c r="X12" s="789"/>
      <c r="Y12" s="603"/>
      <c r="Z12" s="603"/>
    </row>
    <row r="13" spans="2:26" s="36" customFormat="1" ht="17.5" customHeight="1">
      <c r="B13" s="201"/>
      <c r="C13" s="201"/>
      <c r="D13" s="201"/>
      <c r="E13" s="201"/>
      <c r="F13" s="201"/>
      <c r="G13" s="201"/>
      <c r="H13" s="201"/>
      <c r="I13" s="201"/>
      <c r="J13" s="201"/>
      <c r="K13" s="201"/>
      <c r="L13" s="963">
        <v>43910</v>
      </c>
      <c r="M13" s="967" t="s">
        <v>558</v>
      </c>
      <c r="N13" s="966"/>
      <c r="O13" s="966">
        <v>176.27933999999999</v>
      </c>
      <c r="P13" s="966"/>
      <c r="Q13" s="966"/>
      <c r="R13" s="966">
        <v>180.32118</v>
      </c>
      <c r="S13" s="966"/>
      <c r="T13" s="966"/>
      <c r="U13" s="966">
        <v>183.81186</v>
      </c>
      <c r="V13" s="966"/>
      <c r="W13" s="966"/>
      <c r="X13" s="789"/>
      <c r="Y13" s="603"/>
      <c r="Z13" s="603"/>
    </row>
    <row r="14" spans="2:26" s="36" customFormat="1" ht="17.5" customHeight="1">
      <c r="B14" s="201"/>
      <c r="C14" s="201"/>
      <c r="D14" s="201"/>
      <c r="E14" s="201"/>
      <c r="F14" s="201"/>
      <c r="G14" s="201"/>
      <c r="H14" s="201"/>
      <c r="I14" s="201"/>
      <c r="J14" s="201"/>
      <c r="K14" s="201"/>
      <c r="L14" s="963">
        <v>43920</v>
      </c>
      <c r="M14" s="967" t="s">
        <v>559</v>
      </c>
      <c r="N14" s="966"/>
      <c r="O14" s="966">
        <v>183.62814</v>
      </c>
      <c r="P14" s="966"/>
      <c r="Q14" s="966"/>
      <c r="R14" s="966">
        <v>187.66997999999998</v>
      </c>
      <c r="S14" s="966"/>
      <c r="T14" s="966"/>
      <c r="U14" s="966">
        <v>191.34438</v>
      </c>
      <c r="V14" s="966"/>
      <c r="W14" s="966"/>
      <c r="X14" s="789"/>
      <c r="Y14" s="603"/>
      <c r="Z14" s="603"/>
    </row>
    <row r="15" spans="2:26" s="36" customFormat="1" ht="17.5" customHeight="1">
      <c r="B15" s="201"/>
      <c r="C15" s="201"/>
      <c r="D15" s="201"/>
      <c r="E15" s="201"/>
      <c r="F15" s="201"/>
      <c r="G15" s="201"/>
      <c r="H15" s="201"/>
      <c r="I15" s="201"/>
      <c r="J15" s="201"/>
      <c r="K15" s="201"/>
      <c r="L15" s="963">
        <v>43927</v>
      </c>
      <c r="M15" s="967" t="s">
        <v>573</v>
      </c>
      <c r="N15" s="966">
        <v>0</v>
      </c>
      <c r="O15" s="966">
        <v>179.95373999999998</v>
      </c>
      <c r="P15" s="966"/>
      <c r="Q15" s="966"/>
      <c r="R15" s="966">
        <v>184.73045999999999</v>
      </c>
      <c r="S15" s="966"/>
      <c r="T15" s="966"/>
      <c r="U15" s="966">
        <v>188.86416</v>
      </c>
      <c r="V15" s="966"/>
      <c r="W15" s="966"/>
      <c r="X15" s="966">
        <v>194.83506</v>
      </c>
      <c r="Y15" s="603"/>
      <c r="Z15" s="603"/>
    </row>
    <row r="16" spans="2:26" s="36" customFormat="1" ht="17.5" customHeight="1">
      <c r="B16" s="201"/>
      <c r="C16" s="201"/>
      <c r="D16" s="201"/>
      <c r="E16" s="201"/>
      <c r="F16" s="201"/>
      <c r="G16" s="201"/>
      <c r="H16" s="201"/>
      <c r="I16" s="201"/>
      <c r="J16" s="201"/>
      <c r="K16" s="201"/>
      <c r="L16" s="963">
        <v>43934</v>
      </c>
      <c r="M16" s="967" t="s">
        <v>574</v>
      </c>
      <c r="N16" s="966"/>
      <c r="O16" s="966">
        <v>186.56765999999999</v>
      </c>
      <c r="P16" s="966"/>
      <c r="Q16" s="966"/>
      <c r="R16" s="966">
        <v>190.15019999999998</v>
      </c>
      <c r="S16" s="966"/>
      <c r="T16" s="966"/>
      <c r="U16" s="966">
        <v>193.54901999999998</v>
      </c>
      <c r="V16" s="966"/>
      <c r="W16" s="966"/>
      <c r="X16" s="966">
        <v>199.24433999999999</v>
      </c>
      <c r="Y16" s="603"/>
      <c r="Z16" s="603"/>
    </row>
    <row r="17" spans="1:26" s="36" customFormat="1" ht="17.5" customHeight="1">
      <c r="B17" s="201"/>
      <c r="C17" s="201"/>
      <c r="D17" s="201"/>
      <c r="E17" s="201"/>
      <c r="F17" s="201"/>
      <c r="G17" s="201"/>
      <c r="H17" s="201"/>
      <c r="I17" s="201"/>
      <c r="J17" s="201"/>
      <c r="K17" s="201"/>
      <c r="L17" s="963">
        <v>43941</v>
      </c>
      <c r="M17" s="967" t="s">
        <v>575</v>
      </c>
      <c r="N17" s="966"/>
      <c r="O17" s="966">
        <v>186.84323999999998</v>
      </c>
      <c r="P17" s="966"/>
      <c r="Q17" s="966"/>
      <c r="R17" s="966">
        <v>190.33392000000001</v>
      </c>
      <c r="S17" s="966"/>
      <c r="T17" s="966"/>
      <c r="U17" s="966">
        <v>193.64087999999998</v>
      </c>
      <c r="V17" s="966"/>
      <c r="W17" s="966"/>
      <c r="X17" s="966">
        <v>195.93737999999999</v>
      </c>
      <c r="Y17" s="603"/>
      <c r="Z17" s="603"/>
    </row>
    <row r="18" spans="1:26" s="36" customFormat="1" ht="17.5" customHeight="1">
      <c r="B18" s="201"/>
      <c r="C18" s="201"/>
      <c r="D18" s="201"/>
      <c r="E18" s="201"/>
      <c r="F18" s="201"/>
      <c r="G18" s="201"/>
      <c r="H18" s="201"/>
      <c r="I18" s="201"/>
      <c r="J18" s="201"/>
      <c r="K18" s="201"/>
      <c r="L18" s="963">
        <v>43948</v>
      </c>
      <c r="M18" s="967" t="s">
        <v>576</v>
      </c>
      <c r="N18" s="966"/>
      <c r="O18" s="966">
        <v>178.75955999999999</v>
      </c>
      <c r="P18" s="966"/>
      <c r="Q18" s="966"/>
      <c r="R18" s="966">
        <v>182.43395999999998</v>
      </c>
      <c r="S18" s="966"/>
      <c r="T18" s="966"/>
      <c r="U18" s="966">
        <v>186.20022</v>
      </c>
      <c r="V18" s="966"/>
      <c r="W18" s="966"/>
      <c r="X18" s="966">
        <v>190.15019999999998</v>
      </c>
      <c r="Y18" s="603"/>
      <c r="Z18" s="603"/>
    </row>
    <row r="19" spans="1:26" s="36" customFormat="1" ht="17.5" customHeight="1">
      <c r="B19" s="201"/>
      <c r="C19" s="201"/>
      <c r="D19" s="201"/>
      <c r="E19" s="201"/>
      <c r="F19" s="201"/>
      <c r="G19" s="201"/>
      <c r="H19" s="201"/>
      <c r="I19" s="201"/>
      <c r="J19" s="201"/>
      <c r="K19" s="201"/>
      <c r="L19" s="963">
        <v>43955</v>
      </c>
      <c r="M19" s="967" t="s">
        <v>577</v>
      </c>
      <c r="N19" s="966"/>
      <c r="O19" s="966">
        <v>181.51535999999999</v>
      </c>
      <c r="P19" s="966"/>
      <c r="Q19" s="966"/>
      <c r="R19" s="966">
        <v>185.37348</v>
      </c>
      <c r="S19" s="966"/>
      <c r="T19" s="966"/>
      <c r="U19" s="966">
        <v>188.86416</v>
      </c>
      <c r="V19" s="966">
        <v>189.41532000000001</v>
      </c>
      <c r="W19" s="966"/>
      <c r="X19" s="966">
        <v>194.92692</v>
      </c>
      <c r="Y19" s="603"/>
      <c r="Z19" s="603"/>
    </row>
    <row r="20" spans="1:26" s="36" customFormat="1" ht="17.5" customHeight="1">
      <c r="B20" s="201"/>
      <c r="C20" s="201"/>
      <c r="D20" s="201"/>
      <c r="E20" s="201"/>
      <c r="F20" s="201"/>
      <c r="G20" s="201"/>
      <c r="H20" s="201"/>
      <c r="I20" s="201"/>
      <c r="J20" s="201"/>
      <c r="K20" s="201"/>
      <c r="L20" s="963">
        <v>43962</v>
      </c>
      <c r="M20" s="967" t="s">
        <v>578</v>
      </c>
      <c r="N20" s="966"/>
      <c r="O20" s="966">
        <v>177.19793999999999</v>
      </c>
      <c r="P20" s="966"/>
      <c r="Q20" s="966"/>
      <c r="R20" s="966">
        <v>181.51535999999999</v>
      </c>
      <c r="S20" s="966"/>
      <c r="T20" s="966"/>
      <c r="U20" s="966">
        <v>185.46534</v>
      </c>
      <c r="V20" s="966">
        <v>187.48625999999999</v>
      </c>
      <c r="W20" s="966"/>
      <c r="X20" s="966">
        <v>193.8246</v>
      </c>
      <c r="Y20" s="603"/>
      <c r="Z20" s="603"/>
    </row>
    <row r="21" spans="1:26" s="36" customFormat="1" ht="17.5" customHeight="1">
      <c r="B21" s="890" t="s">
        <v>502</v>
      </c>
      <c r="C21" s="201"/>
      <c r="D21" s="201"/>
      <c r="E21" s="201"/>
      <c r="F21" s="201"/>
      <c r="G21" s="201"/>
      <c r="H21" s="201"/>
      <c r="I21" s="201"/>
      <c r="J21" s="201"/>
      <c r="K21" s="201"/>
      <c r="L21" s="963">
        <v>43969</v>
      </c>
      <c r="M21" s="967" t="s">
        <v>579</v>
      </c>
      <c r="N21" s="966"/>
      <c r="O21" s="966">
        <v>166.35846000000001</v>
      </c>
      <c r="P21" s="966"/>
      <c r="Q21" s="966"/>
      <c r="R21" s="966">
        <v>170.67588000000001</v>
      </c>
      <c r="S21" s="966"/>
      <c r="T21" s="966"/>
      <c r="U21" s="966">
        <v>174.71771999999999</v>
      </c>
      <c r="V21" s="966">
        <v>178.11653999999999</v>
      </c>
      <c r="W21" s="966"/>
      <c r="X21" s="966">
        <v>184.91417999999999</v>
      </c>
      <c r="Y21" s="603"/>
      <c r="Z21" s="603"/>
    </row>
    <row r="22" spans="1:26" s="36" customFormat="1">
      <c r="B22" s="201"/>
      <c r="C22" s="201"/>
      <c r="D22" s="201"/>
      <c r="E22" s="201"/>
      <c r="F22" s="201"/>
      <c r="G22" s="201"/>
      <c r="H22" s="201"/>
      <c r="I22" s="201"/>
      <c r="J22" s="201"/>
      <c r="K22" s="201"/>
      <c r="L22" s="963">
        <v>43977</v>
      </c>
      <c r="M22" s="967" t="s">
        <v>616</v>
      </c>
      <c r="N22" s="966"/>
      <c r="O22" s="966">
        <v>166.81775999999999</v>
      </c>
      <c r="P22" s="966"/>
      <c r="Q22" s="966"/>
      <c r="R22" s="966">
        <v>171.22703999999999</v>
      </c>
      <c r="S22" s="966"/>
      <c r="T22" s="966"/>
      <c r="U22" s="966">
        <v>175.36073999999999</v>
      </c>
      <c r="V22" s="966">
        <v>179.03513999999998</v>
      </c>
      <c r="W22" s="966"/>
      <c r="X22" s="966">
        <v>185.92463999999998</v>
      </c>
      <c r="Y22" s="603"/>
      <c r="Z22" s="603"/>
    </row>
    <row r="23" spans="1:26" s="36" customFormat="1">
      <c r="C23" s="201"/>
      <c r="D23" s="201"/>
      <c r="E23" s="201"/>
      <c r="F23" s="201"/>
      <c r="G23" s="201"/>
      <c r="H23" s="201"/>
      <c r="I23" s="201"/>
      <c r="J23" s="201"/>
      <c r="K23" s="201"/>
      <c r="L23" s="963">
        <v>43983</v>
      </c>
      <c r="M23" s="967" t="s">
        <v>617</v>
      </c>
      <c r="N23" s="966"/>
      <c r="O23" s="966">
        <v>172.42122000000001</v>
      </c>
      <c r="P23" s="966"/>
      <c r="Q23" s="966"/>
      <c r="R23" s="966">
        <v>176.92236</v>
      </c>
      <c r="S23" s="966"/>
      <c r="T23" s="966"/>
      <c r="U23" s="966">
        <v>180.87234000000001</v>
      </c>
      <c r="V23" s="966">
        <v>184.27115999999998</v>
      </c>
      <c r="W23" s="966"/>
      <c r="X23" s="966">
        <v>190.70135999999999</v>
      </c>
      <c r="Y23" s="789"/>
      <c r="Z23" s="603"/>
    </row>
    <row r="24" spans="1:26" ht="12.75" customHeight="1">
      <c r="B24" s="201"/>
      <c r="C24" s="201"/>
      <c r="D24" s="201"/>
      <c r="E24" s="201"/>
      <c r="F24" s="201"/>
      <c r="G24" s="201"/>
      <c r="H24" s="201"/>
      <c r="I24" s="201"/>
      <c r="J24" s="201"/>
      <c r="K24" s="201"/>
      <c r="L24" s="963">
        <v>43990</v>
      </c>
      <c r="M24" s="967" t="s">
        <v>620</v>
      </c>
      <c r="N24" s="966"/>
      <c r="O24" s="966">
        <v>172.14563999999999</v>
      </c>
      <c r="P24" s="966"/>
      <c r="Q24" s="966"/>
      <c r="R24" s="966">
        <v>176.64678000000001</v>
      </c>
      <c r="S24" s="966"/>
      <c r="T24" s="966"/>
      <c r="U24" s="966">
        <v>180.87234000000001</v>
      </c>
      <c r="V24" s="966">
        <v>185.64905999999999</v>
      </c>
      <c r="W24" s="966"/>
      <c r="X24" s="966">
        <v>192.90600000000001</v>
      </c>
      <c r="Y24" s="603"/>
    </row>
    <row r="25" spans="1:26" s="36" customFormat="1" ht="12" customHeight="1">
      <c r="B25" s="201"/>
      <c r="C25" s="201"/>
      <c r="D25" s="201"/>
      <c r="E25" s="201"/>
      <c r="F25" s="201"/>
      <c r="G25" s="201"/>
      <c r="H25" s="201"/>
      <c r="I25" s="201"/>
      <c r="J25" s="201"/>
      <c r="K25" s="201"/>
      <c r="L25" s="963">
        <v>43997</v>
      </c>
      <c r="M25" s="967" t="s">
        <v>621</v>
      </c>
      <c r="N25" s="966"/>
      <c r="O25" s="966">
        <v>166.90961999999999</v>
      </c>
      <c r="P25" s="966"/>
      <c r="Q25" s="966"/>
      <c r="R25" s="966">
        <v>171.59448</v>
      </c>
      <c r="S25" s="966"/>
      <c r="T25" s="966"/>
      <c r="U25" s="966">
        <v>176.37119999999999</v>
      </c>
      <c r="V25" s="966">
        <v>181.05606</v>
      </c>
      <c r="W25" s="966"/>
      <c r="X25" s="966">
        <v>188.68044</v>
      </c>
      <c r="Y25" s="603"/>
      <c r="Z25" s="603"/>
    </row>
    <row r="26" spans="1:26" s="36" customFormat="1" ht="12" customHeight="1">
      <c r="B26" s="201"/>
      <c r="C26" s="201"/>
      <c r="D26" s="201"/>
      <c r="E26" s="201"/>
      <c r="F26" s="201"/>
      <c r="G26" s="201"/>
      <c r="H26" s="201"/>
      <c r="I26" s="201"/>
      <c r="J26" s="201"/>
      <c r="K26" s="201"/>
      <c r="L26" s="963">
        <v>44004</v>
      </c>
      <c r="M26" s="967" t="s">
        <v>635</v>
      </c>
      <c r="N26" s="966"/>
      <c r="O26" s="966">
        <v>161.58174</v>
      </c>
      <c r="P26" s="966"/>
      <c r="Q26" s="966"/>
      <c r="R26" s="966">
        <v>166.45032</v>
      </c>
      <c r="S26" s="966"/>
      <c r="T26" s="966"/>
      <c r="U26" s="966">
        <v>171.22703999999999</v>
      </c>
      <c r="V26" s="966">
        <v>176.09562</v>
      </c>
      <c r="W26" s="966"/>
      <c r="X26" s="966">
        <v>183.99557999999999</v>
      </c>
      <c r="Y26" s="603"/>
      <c r="Z26" s="603"/>
    </row>
    <row r="27" spans="1:26" s="36" customFormat="1" ht="12" customHeight="1">
      <c r="A27" s="37"/>
      <c r="B27" s="201"/>
      <c r="C27" s="201"/>
      <c r="D27" s="201"/>
      <c r="E27" s="201"/>
      <c r="F27" s="201"/>
      <c r="G27" s="201"/>
      <c r="H27" s="201"/>
      <c r="I27" s="201"/>
      <c r="J27" s="201"/>
      <c r="K27" s="201"/>
      <c r="L27" s="963">
        <v>44011</v>
      </c>
      <c r="M27" s="967" t="s">
        <v>636</v>
      </c>
      <c r="N27" s="966"/>
      <c r="O27" s="966">
        <v>160.38756000000001</v>
      </c>
      <c r="P27" s="966"/>
      <c r="Q27" s="966"/>
      <c r="R27" s="966">
        <v>165.07241999999999</v>
      </c>
      <c r="S27" s="966"/>
      <c r="T27" s="966"/>
      <c r="U27" s="966">
        <v>169.75728000000001</v>
      </c>
      <c r="V27" s="966">
        <v>174.62585999999999</v>
      </c>
      <c r="W27" s="966"/>
      <c r="X27" s="966">
        <v>183.07697999999999</v>
      </c>
      <c r="Y27" s="603"/>
      <c r="Z27" s="603"/>
    </row>
    <row r="28" spans="1:26" s="36" customFormat="1" ht="12" customHeight="1">
      <c r="B28" s="201"/>
      <c r="C28" s="201"/>
      <c r="D28" s="201"/>
      <c r="E28" s="201"/>
      <c r="F28" s="201"/>
      <c r="G28" s="201"/>
      <c r="H28" s="201"/>
      <c r="I28" s="201"/>
      <c r="J28" s="201"/>
      <c r="K28" s="201"/>
      <c r="L28" s="963">
        <v>44018</v>
      </c>
      <c r="M28" s="967" t="s">
        <v>637</v>
      </c>
      <c r="N28" s="966"/>
      <c r="O28" s="966">
        <v>161.12243999999998</v>
      </c>
      <c r="P28" s="966"/>
      <c r="Q28" s="966"/>
      <c r="R28" s="966">
        <v>165.89915999999999</v>
      </c>
      <c r="S28" s="966"/>
      <c r="T28" s="966"/>
      <c r="U28" s="966">
        <v>170.21657999999999</v>
      </c>
      <c r="V28" s="966">
        <v>174.90144000000001</v>
      </c>
      <c r="W28" s="966"/>
      <c r="X28" s="966">
        <v>182.8014</v>
      </c>
      <c r="Y28" s="603"/>
      <c r="Z28" s="603"/>
    </row>
    <row r="29" spans="1:26" s="36" customFormat="1" ht="12" customHeight="1">
      <c r="B29" s="201"/>
      <c r="C29" s="201"/>
      <c r="D29" s="201"/>
      <c r="E29" s="201"/>
      <c r="F29" s="201"/>
      <c r="G29" s="201"/>
      <c r="H29" s="201"/>
      <c r="I29" s="201"/>
      <c r="J29" s="201"/>
      <c r="K29" s="201"/>
      <c r="L29" s="963">
        <v>44025</v>
      </c>
      <c r="M29" s="967" t="s">
        <v>638</v>
      </c>
      <c r="N29" s="966"/>
      <c r="O29" s="966">
        <v>164.98056</v>
      </c>
      <c r="P29" s="966"/>
      <c r="Q29" s="966"/>
      <c r="R29" s="966">
        <v>169.29798</v>
      </c>
      <c r="S29" s="966"/>
      <c r="T29" s="966"/>
      <c r="U29" s="966">
        <v>173.61539999999999</v>
      </c>
      <c r="V29" s="966">
        <v>178.30026000000001</v>
      </c>
      <c r="W29" s="966"/>
      <c r="X29" s="966">
        <v>186.47579999999999</v>
      </c>
      <c r="Y29" s="603"/>
      <c r="Z29" s="603"/>
    </row>
    <row r="30" spans="1:26" s="36" customFormat="1" ht="12" customHeight="1">
      <c r="B30" s="201"/>
      <c r="C30" s="201"/>
      <c r="D30" s="201"/>
      <c r="E30" s="201"/>
      <c r="F30" s="201"/>
      <c r="G30" s="201"/>
      <c r="H30" s="201"/>
      <c r="I30" s="201"/>
      <c r="J30" s="201"/>
      <c r="K30" s="201"/>
      <c r="L30" s="963">
        <v>44032</v>
      </c>
      <c r="M30" s="967" t="s">
        <v>647</v>
      </c>
      <c r="N30" s="966"/>
      <c r="O30" s="966">
        <v>159.8364</v>
      </c>
      <c r="P30" s="966"/>
      <c r="Q30" s="966"/>
      <c r="R30" s="966">
        <v>164.06196</v>
      </c>
      <c r="S30" s="966"/>
      <c r="T30" s="966"/>
      <c r="U30" s="966">
        <v>168.28752</v>
      </c>
      <c r="V30" s="966">
        <v>172.97237999999999</v>
      </c>
      <c r="W30" s="966"/>
      <c r="X30" s="966">
        <v>181.51535999999999</v>
      </c>
      <c r="Y30" s="603"/>
      <c r="Z30" s="603"/>
    </row>
    <row r="31" spans="1:26" s="36" customFormat="1" ht="12" customHeight="1">
      <c r="B31" s="201"/>
      <c r="C31" s="201"/>
      <c r="D31" s="201"/>
      <c r="E31" s="201"/>
      <c r="F31" s="201"/>
      <c r="G31" s="201"/>
      <c r="H31" s="201"/>
      <c r="I31" s="201"/>
      <c r="J31" s="201"/>
      <c r="K31" s="201"/>
      <c r="L31" s="963">
        <v>44039</v>
      </c>
      <c r="M31" s="967" t="s">
        <v>648</v>
      </c>
      <c r="N31" s="966"/>
      <c r="O31" s="966">
        <v>161.48988</v>
      </c>
      <c r="P31" s="966"/>
      <c r="Q31" s="966"/>
      <c r="R31" s="966">
        <v>165.53172000000001</v>
      </c>
      <c r="S31" s="966"/>
      <c r="T31" s="966"/>
      <c r="U31" s="966">
        <v>169.66541999999998</v>
      </c>
      <c r="V31" s="966">
        <v>174.71771999999999</v>
      </c>
      <c r="W31" s="966"/>
      <c r="X31" s="966">
        <v>182.89326</v>
      </c>
      <c r="Y31" s="603"/>
      <c r="Z31" s="603"/>
    </row>
    <row r="32" spans="1:26" s="36" customFormat="1" ht="12" customHeight="1">
      <c r="B32" s="201"/>
      <c r="C32" s="201"/>
      <c r="D32" s="201"/>
      <c r="E32" s="201"/>
      <c r="F32" s="201"/>
      <c r="G32" s="201"/>
      <c r="H32" s="201"/>
      <c r="I32" s="201"/>
      <c r="J32" s="201"/>
      <c r="K32" s="201"/>
      <c r="L32" s="963">
        <v>44046</v>
      </c>
      <c r="M32" s="967" t="s">
        <v>649</v>
      </c>
      <c r="N32" s="966"/>
      <c r="O32" s="966">
        <v>158.27477999999999</v>
      </c>
      <c r="P32" s="966"/>
      <c r="Q32" s="966"/>
      <c r="R32" s="966">
        <v>162.22476</v>
      </c>
      <c r="S32" s="966"/>
      <c r="T32" s="966"/>
      <c r="U32" s="966">
        <v>166.26659999999998</v>
      </c>
      <c r="V32" s="966">
        <v>171.68634</v>
      </c>
      <c r="W32" s="966">
        <v>175.08516</v>
      </c>
      <c r="X32" s="966">
        <v>179.77001999999999</v>
      </c>
      <c r="Y32" s="603"/>
      <c r="Z32" s="603"/>
    </row>
    <row r="33" spans="2:26" s="36" customFormat="1" ht="12" customHeight="1">
      <c r="B33" s="201"/>
      <c r="C33" s="201"/>
      <c r="D33" s="201"/>
      <c r="E33" s="201"/>
      <c r="F33" s="201"/>
      <c r="G33" s="201"/>
      <c r="H33" s="201"/>
      <c r="I33" s="201"/>
      <c r="J33" s="201"/>
      <c r="K33" s="201"/>
      <c r="L33" s="963">
        <v>44053</v>
      </c>
      <c r="M33" s="967" t="s">
        <v>652</v>
      </c>
      <c r="N33" s="966"/>
      <c r="O33" s="966">
        <v>152.12016</v>
      </c>
      <c r="P33" s="966"/>
      <c r="Q33" s="966"/>
      <c r="R33" s="966">
        <v>156.52943999999999</v>
      </c>
      <c r="S33" s="966"/>
      <c r="T33" s="966"/>
      <c r="U33" s="966">
        <v>160.57128</v>
      </c>
      <c r="V33" s="966">
        <v>166.7259</v>
      </c>
      <c r="W33" s="966">
        <v>170.21657999999999</v>
      </c>
      <c r="X33" s="966">
        <v>174.90144000000001</v>
      </c>
      <c r="Y33" s="789"/>
      <c r="Z33" s="603"/>
    </row>
    <row r="34" spans="2:26" ht="12" customHeight="1">
      <c r="B34" s="201"/>
      <c r="C34" s="201"/>
      <c r="D34" s="201"/>
      <c r="E34" s="201"/>
      <c r="F34" s="201"/>
      <c r="G34" s="201"/>
      <c r="H34" s="201"/>
      <c r="I34" s="201"/>
      <c r="J34" s="201"/>
      <c r="K34" s="201"/>
      <c r="L34" s="963">
        <v>44060</v>
      </c>
      <c r="M34" s="967" t="s">
        <v>657</v>
      </c>
      <c r="N34" s="966"/>
      <c r="O34" s="966">
        <v>160.66314</v>
      </c>
      <c r="P34" s="966"/>
      <c r="Q34" s="966"/>
      <c r="R34" s="966">
        <v>164.79684</v>
      </c>
      <c r="S34" s="966"/>
      <c r="T34" s="966"/>
      <c r="U34" s="966">
        <v>168.28752</v>
      </c>
      <c r="V34" s="966">
        <v>174.07470000000001</v>
      </c>
      <c r="W34" s="966">
        <v>177.38165999999998</v>
      </c>
      <c r="X34" s="966">
        <v>181.97466</v>
      </c>
    </row>
    <row r="35" spans="2:26" ht="12" customHeight="1">
      <c r="B35" s="201"/>
      <c r="C35" s="201"/>
      <c r="D35" s="201"/>
      <c r="E35" s="201"/>
      <c r="F35" s="201"/>
      <c r="G35" s="201"/>
      <c r="H35" s="201"/>
      <c r="I35" s="201"/>
      <c r="J35" s="201"/>
      <c r="K35" s="201"/>
      <c r="L35" s="963">
        <v>44067</v>
      </c>
      <c r="M35" s="967" t="s">
        <v>658</v>
      </c>
      <c r="N35" s="966"/>
      <c r="O35" s="966">
        <v>159.92825999999999</v>
      </c>
      <c r="P35" s="966"/>
      <c r="Q35" s="966"/>
      <c r="R35" s="966">
        <v>163.9701</v>
      </c>
      <c r="S35" s="966"/>
      <c r="T35" s="966"/>
      <c r="U35" s="966">
        <v>167.73635999999999</v>
      </c>
      <c r="V35" s="966">
        <v>173.52354</v>
      </c>
      <c r="W35" s="966">
        <v>176.46305999999998</v>
      </c>
      <c r="X35" s="966">
        <v>180.68861999999999</v>
      </c>
    </row>
    <row r="36" spans="2:26" ht="12" customHeight="1">
      <c r="B36" s="201"/>
      <c r="C36" s="201"/>
      <c r="D36" s="201"/>
      <c r="E36" s="201"/>
      <c r="F36" s="201"/>
      <c r="G36" s="201"/>
      <c r="H36" s="201"/>
      <c r="I36" s="201"/>
      <c r="J36" s="201"/>
      <c r="K36" s="201"/>
      <c r="L36" s="963">
        <v>44074</v>
      </c>
      <c r="M36" s="967" t="s">
        <v>659</v>
      </c>
      <c r="N36" s="966"/>
      <c r="O36" s="966">
        <v>172.88051999999999</v>
      </c>
      <c r="P36" s="966"/>
      <c r="Q36" s="966"/>
      <c r="R36" s="966">
        <v>174.62585999999999</v>
      </c>
      <c r="S36" s="966"/>
      <c r="T36" s="966"/>
      <c r="U36" s="966">
        <v>178.6677</v>
      </c>
      <c r="V36" s="966">
        <v>183.81186</v>
      </c>
      <c r="W36" s="966">
        <v>186.47579999999999</v>
      </c>
      <c r="X36" s="966">
        <v>190.6095</v>
      </c>
    </row>
    <row r="37" spans="2:26" ht="12" customHeight="1">
      <c r="B37" s="201"/>
      <c r="C37" s="201"/>
      <c r="D37" s="201"/>
      <c r="E37" s="201"/>
      <c r="F37" s="201"/>
      <c r="G37" s="201"/>
      <c r="H37" s="201"/>
      <c r="I37" s="201"/>
      <c r="J37" s="201"/>
      <c r="K37" s="201"/>
      <c r="L37" s="963">
        <v>44082</v>
      </c>
      <c r="M37" s="967" t="s">
        <v>660</v>
      </c>
      <c r="N37" s="966"/>
      <c r="O37" s="966">
        <v>173.24796000000001</v>
      </c>
      <c r="P37" s="966"/>
      <c r="Q37" s="966"/>
      <c r="R37" s="966">
        <v>172.51308</v>
      </c>
      <c r="S37" s="966"/>
      <c r="T37" s="966"/>
      <c r="U37" s="966">
        <v>176.55491999999998</v>
      </c>
      <c r="V37" s="966">
        <v>181.69907999999998</v>
      </c>
      <c r="W37" s="966">
        <v>184.45488</v>
      </c>
      <c r="X37" s="966">
        <v>188.58858000000001</v>
      </c>
    </row>
    <row r="38" spans="2:26" ht="12" customHeight="1">
      <c r="B38" s="201"/>
      <c r="C38" s="201"/>
      <c r="D38" s="201"/>
      <c r="E38" s="201"/>
      <c r="F38" s="201"/>
      <c r="G38" s="201"/>
      <c r="H38" s="201"/>
      <c r="I38" s="201"/>
      <c r="J38" s="201"/>
      <c r="K38" s="201"/>
      <c r="L38" s="963">
        <v>44088</v>
      </c>
      <c r="M38" s="968" t="s">
        <v>666</v>
      </c>
      <c r="N38" s="966"/>
      <c r="O38" s="966"/>
      <c r="P38" s="966"/>
      <c r="Q38" s="966"/>
      <c r="R38" s="966">
        <v>173.98283999999998</v>
      </c>
      <c r="S38" s="966"/>
      <c r="T38" s="966"/>
      <c r="U38" s="966">
        <v>178.02467999999999</v>
      </c>
      <c r="V38" s="966">
        <v>183.07697999999999</v>
      </c>
      <c r="W38" s="966">
        <v>185.74091999999999</v>
      </c>
      <c r="X38" s="966">
        <v>189.87461999999999</v>
      </c>
      <c r="Y38" s="966"/>
    </row>
    <row r="39" spans="2:26" ht="12" customHeight="1">
      <c r="B39" s="201"/>
      <c r="C39" s="201"/>
      <c r="D39" s="201"/>
      <c r="E39" s="201"/>
      <c r="F39" s="201"/>
      <c r="G39" s="201"/>
      <c r="H39" s="201"/>
      <c r="I39" s="201"/>
      <c r="J39" s="201"/>
      <c r="K39" s="201"/>
      <c r="L39" s="963">
        <v>44095</v>
      </c>
      <c r="M39" s="968" t="s">
        <v>667</v>
      </c>
      <c r="N39" s="966"/>
      <c r="O39" s="966"/>
      <c r="P39" s="966"/>
      <c r="Q39" s="966"/>
      <c r="R39" s="966">
        <v>179.03513999999998</v>
      </c>
      <c r="S39" s="966"/>
      <c r="T39" s="966"/>
      <c r="U39" s="966">
        <v>183.07697999999999</v>
      </c>
      <c r="V39" s="966">
        <v>187.94556</v>
      </c>
      <c r="W39" s="966">
        <v>190.70135999999999</v>
      </c>
      <c r="X39" s="966">
        <v>194.65134</v>
      </c>
      <c r="Y39" s="966">
        <v>197.499</v>
      </c>
      <c r="Z39" s="966"/>
    </row>
    <row r="40" spans="2:26" ht="12" customHeight="1">
      <c r="B40" s="201"/>
      <c r="C40" s="201"/>
      <c r="D40" s="201"/>
      <c r="E40" s="201"/>
      <c r="F40" s="201"/>
      <c r="G40" s="201"/>
      <c r="H40" s="201"/>
      <c r="I40" s="201"/>
      <c r="J40" s="201"/>
      <c r="K40" s="201"/>
      <c r="L40" s="963">
        <v>44102</v>
      </c>
      <c r="M40" s="969" t="s">
        <v>668</v>
      </c>
      <c r="N40" s="966"/>
      <c r="O40" s="966"/>
      <c r="P40" s="966"/>
      <c r="Q40" s="966"/>
      <c r="R40" s="966">
        <v>177.38165999999998</v>
      </c>
      <c r="S40" s="966"/>
      <c r="T40" s="966"/>
      <c r="U40" s="966">
        <v>181.05606</v>
      </c>
      <c r="V40" s="966">
        <v>186.38394</v>
      </c>
      <c r="W40" s="966">
        <v>189.23159999999999</v>
      </c>
      <c r="X40" s="966">
        <v>193.36529999999999</v>
      </c>
      <c r="Y40" s="966">
        <v>196.21295999999998</v>
      </c>
      <c r="Z40" s="966"/>
    </row>
    <row r="41" spans="2:26" ht="12" customHeight="1">
      <c r="B41" s="201"/>
      <c r="C41" s="201"/>
      <c r="D41" s="201"/>
      <c r="E41" s="201"/>
      <c r="F41" s="201"/>
      <c r="G41" s="201"/>
      <c r="H41" s="201"/>
      <c r="I41" s="201"/>
      <c r="J41" s="201"/>
      <c r="K41" s="201"/>
      <c r="L41" s="963">
        <v>44109</v>
      </c>
      <c r="M41" s="967" t="s">
        <v>669</v>
      </c>
      <c r="N41" s="966"/>
      <c r="O41" s="966"/>
      <c r="P41" s="966"/>
      <c r="Q41" s="966"/>
      <c r="R41" s="966">
        <v>192.63041999999999</v>
      </c>
      <c r="S41" s="966"/>
      <c r="T41" s="966"/>
      <c r="U41" s="966">
        <v>195.84551999999999</v>
      </c>
      <c r="V41" s="966">
        <v>200.07107999999999</v>
      </c>
      <c r="W41" s="966">
        <v>202.27572000000001</v>
      </c>
      <c r="X41" s="966">
        <v>205.67454000000001</v>
      </c>
      <c r="Y41" s="966">
        <v>208.15475999999998</v>
      </c>
      <c r="Z41" s="966"/>
    </row>
    <row r="42" spans="2:26" ht="12" customHeight="1">
      <c r="B42" s="201"/>
      <c r="C42" s="201"/>
      <c r="D42" s="201"/>
      <c r="E42" s="201"/>
      <c r="F42" s="201"/>
      <c r="G42" s="201"/>
      <c r="H42" s="201"/>
      <c r="I42" s="201"/>
      <c r="J42" s="201"/>
      <c r="K42" s="201"/>
      <c r="L42" s="963">
        <v>44116</v>
      </c>
      <c r="M42" s="967" t="s">
        <v>670</v>
      </c>
      <c r="N42" s="966"/>
      <c r="O42" s="966"/>
      <c r="P42" s="966"/>
      <c r="Q42" s="966"/>
      <c r="R42" s="966">
        <v>194.92692</v>
      </c>
      <c r="S42" s="966"/>
      <c r="T42" s="966"/>
      <c r="U42" s="966">
        <v>198.23388</v>
      </c>
      <c r="V42" s="966">
        <v>202.45944</v>
      </c>
      <c r="W42" s="966">
        <v>204.84780000000001</v>
      </c>
      <c r="X42" s="966">
        <v>208.33848</v>
      </c>
      <c r="Y42" s="966">
        <v>210.45125999999999</v>
      </c>
      <c r="Z42" s="966"/>
    </row>
    <row r="43" spans="2:26" ht="12" customHeight="1">
      <c r="B43" s="201"/>
      <c r="C43" s="201"/>
      <c r="D43" s="201"/>
      <c r="E43" s="201"/>
      <c r="F43" s="201"/>
      <c r="G43" s="201"/>
      <c r="H43" s="201"/>
      <c r="I43" s="201"/>
      <c r="J43" s="201"/>
      <c r="K43" s="201"/>
      <c r="L43" s="963">
        <v>44123</v>
      </c>
      <c r="M43" s="967" t="s">
        <v>686</v>
      </c>
      <c r="R43" s="966">
        <v>206.86872</v>
      </c>
      <c r="S43" s="966"/>
      <c r="T43" s="966"/>
      <c r="U43" s="966">
        <v>209.4408</v>
      </c>
      <c r="V43" s="966">
        <v>212.74776</v>
      </c>
      <c r="W43" s="966">
        <v>214.58496</v>
      </c>
      <c r="X43" s="966">
        <v>217.43261999999999</v>
      </c>
      <c r="Y43" s="966">
        <v>218.99423999999999</v>
      </c>
    </row>
    <row r="44" spans="2:26" ht="12" customHeight="1">
      <c r="B44" s="201"/>
      <c r="C44" s="201"/>
      <c r="D44" s="201"/>
      <c r="E44" s="201"/>
      <c r="F44" s="201"/>
      <c r="G44" s="201"/>
      <c r="H44" s="201"/>
      <c r="I44" s="201"/>
      <c r="J44" s="201"/>
      <c r="K44" s="201"/>
      <c r="L44" s="963">
        <v>44130</v>
      </c>
      <c r="M44" s="967" t="s">
        <v>687</v>
      </c>
      <c r="N44" s="966"/>
      <c r="O44" s="966"/>
      <c r="P44" s="966"/>
      <c r="Q44" s="966"/>
      <c r="R44" s="966">
        <v>202.82687999999999</v>
      </c>
      <c r="S44" s="966"/>
      <c r="T44" s="966"/>
      <c r="U44" s="966">
        <v>205.58267999999998</v>
      </c>
      <c r="V44" s="966">
        <v>209.07335999999998</v>
      </c>
      <c r="W44" s="966">
        <v>211.00242</v>
      </c>
      <c r="X44" s="966">
        <v>214.12565999999998</v>
      </c>
      <c r="Y44" s="966">
        <v>215.96286000000001</v>
      </c>
    </row>
    <row r="45" spans="2:26" ht="12" customHeight="1">
      <c r="B45" s="201"/>
      <c r="C45" s="201"/>
      <c r="D45" s="201"/>
      <c r="E45" s="201"/>
      <c r="F45" s="201"/>
      <c r="G45" s="201"/>
      <c r="H45" s="201"/>
      <c r="I45" s="201"/>
      <c r="J45" s="201"/>
      <c r="K45" s="201"/>
      <c r="L45" s="963">
        <v>44137</v>
      </c>
      <c r="M45" s="967" t="s">
        <v>688</v>
      </c>
      <c r="N45" s="966"/>
      <c r="O45" s="966"/>
      <c r="P45" s="966"/>
      <c r="Q45" s="966"/>
      <c r="R45" s="966">
        <v>203.19432</v>
      </c>
      <c r="S45" s="966"/>
      <c r="T45" s="966"/>
      <c r="U45" s="966">
        <v>205.03152</v>
      </c>
      <c r="V45" s="966">
        <v>208.70591999999999</v>
      </c>
      <c r="W45" s="966">
        <v>210.54311999999999</v>
      </c>
      <c r="X45" s="966">
        <v>213.39078000000001</v>
      </c>
      <c r="Y45" s="966">
        <v>215.22798</v>
      </c>
    </row>
    <row r="46" spans="2:26" ht="12" customHeight="1">
      <c r="B46" s="201"/>
      <c r="C46" s="201"/>
      <c r="D46" s="201"/>
      <c r="E46" s="201"/>
      <c r="F46" s="201"/>
      <c r="G46" s="201"/>
      <c r="H46" s="201"/>
      <c r="I46" s="201"/>
      <c r="J46" s="201"/>
      <c r="K46" s="201"/>
      <c r="L46" s="963">
        <v>44144</v>
      </c>
      <c r="M46" s="967" t="s">
        <v>689</v>
      </c>
      <c r="N46" s="966"/>
      <c r="O46" s="966"/>
      <c r="P46" s="966"/>
      <c r="Q46" s="966"/>
      <c r="R46" s="966">
        <v>203.01059999999998</v>
      </c>
      <c r="S46" s="966"/>
      <c r="T46" s="966"/>
      <c r="U46" s="966">
        <v>205.85826</v>
      </c>
      <c r="V46" s="966">
        <v>209.4408</v>
      </c>
      <c r="W46" s="966">
        <v>211.46171999999999</v>
      </c>
      <c r="X46" s="966">
        <v>214.67681999999999</v>
      </c>
      <c r="Y46" s="966">
        <v>216.88146</v>
      </c>
    </row>
    <row r="47" spans="2:26" ht="12" customHeight="1">
      <c r="B47" s="201"/>
      <c r="C47" s="201"/>
      <c r="D47" s="201"/>
      <c r="E47" s="201"/>
      <c r="F47" s="201"/>
      <c r="G47" s="201"/>
      <c r="H47" s="201"/>
      <c r="I47" s="201"/>
      <c r="J47" s="201"/>
      <c r="K47" s="201"/>
      <c r="L47" s="963"/>
      <c r="M47" s="787"/>
      <c r="N47" s="966"/>
      <c r="O47" s="966"/>
      <c r="P47" s="966"/>
      <c r="Q47" s="966"/>
      <c r="R47" s="966"/>
      <c r="S47" s="966"/>
      <c r="T47" s="966"/>
      <c r="U47" s="966"/>
      <c r="V47" s="966"/>
      <c r="W47" s="966"/>
    </row>
    <row r="48" spans="2:26" ht="12" customHeight="1">
      <c r="B48" s="201"/>
      <c r="C48" s="201"/>
      <c r="D48" s="201"/>
      <c r="E48" s="201"/>
      <c r="F48" s="201"/>
      <c r="G48" s="201"/>
      <c r="H48" s="201"/>
      <c r="I48" s="201"/>
      <c r="J48" s="201"/>
      <c r="K48" s="201"/>
      <c r="L48" s="963"/>
      <c r="M48" s="787"/>
      <c r="N48" s="966"/>
      <c r="O48" s="966"/>
      <c r="P48" s="966"/>
      <c r="Q48" s="966"/>
      <c r="R48" s="966"/>
      <c r="S48" s="966"/>
      <c r="T48" s="966"/>
      <c r="U48" s="966"/>
      <c r="V48" s="966"/>
      <c r="W48" s="966"/>
    </row>
    <row r="49" spans="2:23" ht="12" customHeight="1">
      <c r="B49" s="201"/>
      <c r="C49" s="201"/>
      <c r="D49" s="201"/>
      <c r="E49" s="201"/>
      <c r="F49" s="201"/>
      <c r="G49" s="201"/>
      <c r="H49" s="201"/>
      <c r="I49" s="201"/>
      <c r="J49" s="201"/>
      <c r="K49" s="201"/>
      <c r="L49" s="963"/>
      <c r="M49" s="787"/>
      <c r="N49" s="966"/>
      <c r="O49" s="966"/>
      <c r="P49" s="966"/>
      <c r="Q49" s="966"/>
      <c r="R49" s="966"/>
      <c r="S49" s="966"/>
      <c r="T49" s="966"/>
      <c r="U49" s="966"/>
      <c r="V49" s="966"/>
      <c r="W49" s="966"/>
    </row>
    <row r="50" spans="2:23" ht="12" customHeight="1">
      <c r="B50" s="201"/>
      <c r="C50" s="201"/>
      <c r="D50" s="201"/>
      <c r="E50" s="201"/>
      <c r="F50" s="201"/>
      <c r="G50" s="201"/>
      <c r="H50" s="201"/>
      <c r="I50" s="201"/>
      <c r="J50" s="201"/>
      <c r="K50" s="201"/>
      <c r="L50" s="963"/>
      <c r="M50" s="787"/>
      <c r="N50" s="966"/>
      <c r="O50" s="966"/>
      <c r="P50" s="966"/>
      <c r="Q50" s="966"/>
      <c r="R50" s="966"/>
      <c r="S50" s="966"/>
      <c r="T50" s="966"/>
      <c r="U50" s="966"/>
      <c r="V50" s="966"/>
      <c r="W50" s="966"/>
    </row>
    <row r="51" spans="2:23" ht="12" customHeight="1">
      <c r="B51" s="201"/>
      <c r="C51" s="201"/>
      <c r="D51" s="201"/>
      <c r="E51" s="201"/>
      <c r="F51" s="201"/>
      <c r="G51" s="201"/>
      <c r="H51" s="201"/>
      <c r="I51" s="201"/>
      <c r="J51" s="201"/>
      <c r="K51" s="201"/>
      <c r="L51" s="963"/>
      <c r="M51" s="787"/>
      <c r="N51" s="966"/>
      <c r="O51" s="966"/>
      <c r="P51" s="966"/>
      <c r="Q51" s="966"/>
      <c r="R51" s="966"/>
      <c r="S51" s="966"/>
      <c r="T51" s="966"/>
      <c r="U51" s="966"/>
      <c r="V51" s="966"/>
      <c r="W51" s="966"/>
    </row>
    <row r="52" spans="2:23" ht="12" customHeight="1">
      <c r="B52" s="201"/>
      <c r="C52" s="201"/>
      <c r="D52" s="201"/>
      <c r="E52" s="201"/>
      <c r="F52" s="201"/>
      <c r="G52" s="201"/>
      <c r="H52" s="201"/>
      <c r="I52" s="201"/>
      <c r="J52" s="201"/>
      <c r="K52" s="201"/>
      <c r="L52" s="963"/>
      <c r="M52" s="787"/>
      <c r="N52" s="966"/>
      <c r="O52" s="966"/>
      <c r="P52" s="966"/>
      <c r="Q52" s="966"/>
      <c r="R52" s="966"/>
      <c r="S52" s="966"/>
      <c r="T52" s="966"/>
      <c r="U52" s="966"/>
      <c r="V52" s="966"/>
      <c r="W52" s="966"/>
    </row>
    <row r="53" spans="2:23" ht="13.5" customHeight="1">
      <c r="B53" s="201"/>
      <c r="C53" s="201"/>
      <c r="D53" s="201"/>
      <c r="E53" s="201"/>
      <c r="F53" s="201"/>
      <c r="G53" s="201"/>
      <c r="H53" s="201"/>
      <c r="I53" s="201"/>
      <c r="J53" s="201"/>
      <c r="K53" s="201"/>
      <c r="L53" s="963"/>
      <c r="M53" s="787"/>
      <c r="N53" s="966"/>
      <c r="O53" s="966"/>
      <c r="P53" s="966"/>
      <c r="Q53" s="966"/>
      <c r="R53" s="966"/>
      <c r="S53" s="966"/>
      <c r="T53" s="966"/>
      <c r="U53" s="966"/>
      <c r="V53" s="966"/>
      <c r="W53" s="966"/>
    </row>
    <row r="54" spans="2:23" ht="13.5" customHeight="1">
      <c r="B54" s="201"/>
      <c r="C54" s="201"/>
      <c r="D54" s="201"/>
      <c r="E54" s="201"/>
      <c r="F54" s="201"/>
      <c r="G54" s="201"/>
      <c r="H54" s="201"/>
      <c r="I54" s="201"/>
      <c r="J54" s="201"/>
      <c r="K54" s="201"/>
    </row>
    <row r="55" spans="2:23" ht="12.75" customHeight="1">
      <c r="B55" s="201"/>
      <c r="C55" s="201"/>
      <c r="D55" s="201"/>
      <c r="E55" s="201"/>
      <c r="F55" s="201"/>
      <c r="G55" s="201"/>
      <c r="H55" s="201"/>
      <c r="I55" s="201"/>
      <c r="J55" s="201"/>
      <c r="K55" s="201"/>
    </row>
    <row r="56" spans="2:23" ht="12.75" customHeight="1">
      <c r="B56" s="201"/>
      <c r="C56" s="201"/>
      <c r="D56" s="201"/>
      <c r="E56" s="201"/>
      <c r="F56" s="201"/>
      <c r="G56" s="201"/>
      <c r="H56" s="201"/>
      <c r="I56" s="201"/>
      <c r="J56" s="201"/>
      <c r="K56" s="201"/>
    </row>
    <row r="57" spans="2:23" ht="15" customHeight="1">
      <c r="B57" s="201"/>
      <c r="C57" s="201"/>
      <c r="D57" s="201"/>
      <c r="E57" s="201"/>
      <c r="F57" s="201"/>
      <c r="G57" s="201"/>
      <c r="H57" s="201"/>
      <c r="I57" s="201"/>
      <c r="J57" s="201"/>
      <c r="K57" s="201"/>
    </row>
    <row r="58" spans="2:23" ht="15" customHeight="1">
      <c r="B58" s="201"/>
      <c r="C58" s="201"/>
      <c r="D58" s="201"/>
      <c r="E58" s="201"/>
      <c r="F58" s="201"/>
      <c r="G58" s="201"/>
      <c r="H58" s="201"/>
      <c r="I58" s="201"/>
      <c r="J58" s="201"/>
      <c r="K58" s="201"/>
    </row>
    <row r="59" spans="2:23" ht="15" customHeight="1">
      <c r="B59" s="201"/>
      <c r="C59" s="201"/>
      <c r="D59" s="201"/>
      <c r="E59" s="201"/>
      <c r="F59" s="201"/>
      <c r="G59" s="201"/>
      <c r="H59" s="201"/>
      <c r="I59" s="201"/>
      <c r="J59" s="201"/>
      <c r="K59" s="201"/>
    </row>
    <row r="60" spans="2:23" ht="15" customHeight="1">
      <c r="B60" s="201"/>
      <c r="C60" s="201"/>
      <c r="D60" s="201"/>
      <c r="E60" s="201"/>
      <c r="F60" s="201"/>
      <c r="G60" s="201"/>
      <c r="H60" s="201"/>
      <c r="I60" s="201"/>
      <c r="J60" s="201"/>
      <c r="K60" s="201"/>
    </row>
    <row r="61" spans="2:23" ht="15" customHeight="1">
      <c r="B61" s="201"/>
      <c r="C61" s="201"/>
      <c r="D61" s="201"/>
      <c r="E61" s="201"/>
      <c r="F61" s="201"/>
      <c r="G61" s="201"/>
      <c r="H61" s="201"/>
      <c r="I61" s="201"/>
      <c r="J61" s="201"/>
      <c r="K61" s="201"/>
    </row>
    <row r="62" spans="2:23" ht="15" customHeight="1">
      <c r="B62" s="201"/>
      <c r="C62" s="201"/>
      <c r="D62" s="201"/>
      <c r="E62" s="201"/>
      <c r="F62" s="201"/>
      <c r="G62" s="201"/>
      <c r="H62" s="201"/>
      <c r="I62" s="201"/>
      <c r="J62" s="201"/>
      <c r="K62" s="201"/>
    </row>
    <row r="63" spans="2:23" ht="15" customHeight="1">
      <c r="B63" s="201"/>
      <c r="C63" s="201"/>
      <c r="D63" s="201"/>
      <c r="E63" s="201"/>
      <c r="F63" s="201"/>
      <c r="G63" s="201"/>
      <c r="H63" s="201"/>
      <c r="I63" s="201"/>
      <c r="J63" s="201"/>
      <c r="K63" s="201"/>
    </row>
    <row r="64" spans="2:23" ht="15" customHeight="1">
      <c r="B64" s="201"/>
      <c r="C64" s="201"/>
      <c r="D64" s="201"/>
      <c r="E64" s="201"/>
      <c r="F64" s="201"/>
      <c r="G64" s="201"/>
      <c r="H64" s="201"/>
      <c r="I64" s="201"/>
      <c r="J64" s="201"/>
      <c r="K64" s="201"/>
    </row>
    <row r="65" spans="2:11" ht="15" customHeight="1">
      <c r="B65" s="201"/>
      <c r="C65" s="201"/>
      <c r="D65" s="201"/>
      <c r="E65" s="201"/>
      <c r="F65" s="201"/>
      <c r="G65" s="201"/>
      <c r="H65" s="201"/>
      <c r="I65" s="201"/>
      <c r="J65" s="201"/>
      <c r="K65" s="201"/>
    </row>
    <row r="66" spans="2:11" ht="15" customHeight="1">
      <c r="B66" s="201"/>
      <c r="C66" s="201"/>
      <c r="D66" s="201"/>
      <c r="E66" s="201"/>
      <c r="F66" s="201"/>
      <c r="G66" s="201"/>
      <c r="H66" s="201"/>
      <c r="I66" s="201"/>
      <c r="J66" s="201"/>
      <c r="K66" s="201"/>
    </row>
    <row r="67" spans="2:11" ht="15" customHeight="1">
      <c r="B67" s="201"/>
      <c r="C67" s="201"/>
      <c r="D67" s="201"/>
      <c r="E67" s="201"/>
      <c r="F67" s="201"/>
      <c r="G67" s="201"/>
      <c r="H67" s="201"/>
      <c r="I67" s="201"/>
      <c r="J67" s="201"/>
      <c r="K67" s="201"/>
    </row>
    <row r="68" spans="2:11" ht="15" customHeight="1">
      <c r="B68" s="201"/>
      <c r="C68" s="201"/>
      <c r="D68" s="201"/>
      <c r="E68" s="201"/>
      <c r="F68" s="201"/>
      <c r="G68" s="201"/>
      <c r="H68" s="201"/>
      <c r="I68" s="201"/>
      <c r="J68" s="201"/>
      <c r="K68" s="201"/>
    </row>
    <row r="69" spans="2:11" ht="15" customHeight="1">
      <c r="B69" s="201"/>
      <c r="C69" s="201"/>
      <c r="D69" s="201"/>
      <c r="E69" s="201"/>
      <c r="F69" s="201"/>
      <c r="G69" s="201"/>
      <c r="H69" s="201"/>
      <c r="I69" s="201"/>
      <c r="J69" s="201"/>
      <c r="K69" s="201"/>
    </row>
    <row r="70" spans="2:11" ht="15" customHeight="1">
      <c r="B70" s="201"/>
      <c r="C70" s="201"/>
      <c r="D70" s="201"/>
      <c r="E70" s="201"/>
      <c r="F70" s="201"/>
      <c r="G70" s="201"/>
      <c r="H70" s="201"/>
      <c r="I70" s="201"/>
      <c r="J70" s="201"/>
      <c r="K70" s="201"/>
    </row>
    <row r="71" spans="2:11" ht="15" customHeight="1">
      <c r="B71" s="201"/>
      <c r="C71" s="201"/>
      <c r="D71" s="201"/>
      <c r="E71" s="201"/>
      <c r="F71" s="201"/>
      <c r="G71" s="201"/>
      <c r="H71" s="201"/>
      <c r="I71" s="201"/>
      <c r="J71" s="201"/>
      <c r="K71" s="201"/>
    </row>
    <row r="72" spans="2:11" ht="15" customHeight="1">
      <c r="B72" s="201"/>
      <c r="C72" s="201"/>
      <c r="D72" s="201"/>
      <c r="E72" s="201"/>
      <c r="F72" s="201"/>
      <c r="G72" s="201"/>
      <c r="H72" s="201"/>
      <c r="I72" s="201"/>
      <c r="J72" s="201"/>
      <c r="K72" s="201"/>
    </row>
    <row r="73" spans="2:11" ht="15" customHeight="1">
      <c r="B73" s="201"/>
      <c r="C73" s="201"/>
      <c r="D73" s="201"/>
      <c r="E73" s="201"/>
      <c r="F73" s="201"/>
      <c r="G73" s="201"/>
      <c r="H73" s="201"/>
      <c r="I73" s="201"/>
      <c r="J73" s="201"/>
      <c r="K73" s="201"/>
    </row>
    <row r="74" spans="2:11" ht="15" customHeight="1">
      <c r="B74" s="201"/>
      <c r="C74" s="201"/>
      <c r="D74" s="201"/>
      <c r="E74" s="201"/>
      <c r="F74" s="201"/>
      <c r="G74" s="201"/>
      <c r="H74" s="201"/>
      <c r="I74" s="201"/>
      <c r="J74" s="201"/>
      <c r="K74" s="201"/>
    </row>
    <row r="75" spans="2:11" ht="15" customHeight="1">
      <c r="B75" s="201"/>
      <c r="C75" s="201"/>
      <c r="D75" s="201"/>
      <c r="E75" s="201"/>
      <c r="F75" s="201"/>
      <c r="G75" s="201"/>
      <c r="H75" s="201"/>
      <c r="I75" s="201"/>
      <c r="J75" s="201"/>
      <c r="K75" s="201"/>
    </row>
    <row r="76" spans="2:11" ht="15" customHeight="1">
      <c r="B76" s="201"/>
      <c r="C76" s="201"/>
      <c r="D76" s="201"/>
      <c r="E76" s="201"/>
      <c r="F76" s="201"/>
      <c r="G76" s="201"/>
      <c r="H76" s="201"/>
      <c r="I76" s="201"/>
      <c r="J76" s="201"/>
      <c r="K76" s="201"/>
    </row>
    <row r="77" spans="2:11" ht="15" customHeight="1">
      <c r="B77" s="201"/>
      <c r="C77" s="201"/>
      <c r="D77" s="201"/>
      <c r="E77" s="201"/>
      <c r="F77" s="201"/>
      <c r="G77" s="201"/>
      <c r="H77" s="201"/>
      <c r="I77" s="201"/>
      <c r="J77" s="201"/>
      <c r="K77" s="201"/>
    </row>
    <row r="78" spans="2:11" ht="15" customHeight="1">
      <c r="B78" s="201"/>
      <c r="C78" s="201"/>
      <c r="D78" s="201"/>
      <c r="E78" s="201"/>
      <c r="F78" s="201"/>
      <c r="G78" s="201"/>
      <c r="H78" s="201"/>
      <c r="I78" s="201"/>
      <c r="J78" s="201"/>
      <c r="K78" s="201"/>
    </row>
    <row r="79" spans="2:11" ht="15" customHeight="1">
      <c r="B79" s="201"/>
      <c r="C79" s="201"/>
      <c r="D79" s="201"/>
      <c r="E79" s="201"/>
      <c r="F79" s="201"/>
      <c r="G79" s="201"/>
      <c r="H79" s="201"/>
      <c r="I79" s="201"/>
      <c r="J79" s="201"/>
      <c r="K79" s="201"/>
    </row>
    <row r="80" spans="2:11" ht="15" customHeight="1">
      <c r="B80" s="201"/>
      <c r="C80" s="201"/>
      <c r="D80" s="201"/>
      <c r="E80" s="201"/>
      <c r="F80" s="201"/>
      <c r="G80" s="201"/>
      <c r="H80" s="201"/>
      <c r="I80" s="201"/>
      <c r="J80" s="201"/>
      <c r="K80" s="201"/>
    </row>
    <row r="81" spans="2:11" ht="15" customHeight="1">
      <c r="B81" s="201"/>
      <c r="C81" s="201"/>
      <c r="D81" s="201"/>
      <c r="E81" s="201"/>
      <c r="F81" s="201"/>
      <c r="G81" s="201"/>
      <c r="H81" s="201"/>
      <c r="I81" s="201"/>
      <c r="J81" s="201"/>
      <c r="K81" s="201"/>
    </row>
    <row r="82" spans="2:11" ht="15" customHeight="1"/>
    <row r="83" spans="2:11" ht="15" customHeight="1"/>
    <row r="84" spans="2:11" ht="15" customHeight="1"/>
    <row r="85" spans="2:11" ht="15" customHeight="1"/>
    <row r="86" spans="2:11" ht="15" customHeight="1"/>
    <row r="87" spans="2:11" ht="15" customHeight="1"/>
    <row r="88" spans="2:11" ht="15" customHeight="1"/>
    <row r="89" spans="2:11" ht="15" customHeight="1"/>
    <row r="90" spans="2:11" ht="15" customHeight="1"/>
    <row r="91" spans="2:11" ht="15" customHeight="1"/>
    <row r="92" spans="2:11" ht="15" customHeight="1"/>
    <row r="93" spans="2:11" ht="15" customHeight="1"/>
    <row r="94" spans="2:11" ht="15" customHeight="1"/>
    <row r="95" spans="2:11" ht="15" customHeight="1"/>
    <row r="120" spans="13:13">
      <c r="M120" s="970"/>
    </row>
    <row r="121" spans="13:13">
      <c r="M121" s="970"/>
    </row>
    <row r="122" spans="13:13">
      <c r="M122" s="970"/>
    </row>
    <row r="123" spans="13:13">
      <c r="M123" s="970"/>
    </row>
    <row r="124" spans="13:13">
      <c r="M124" s="970"/>
    </row>
    <row r="125" spans="13:13">
      <c r="M125" s="970"/>
    </row>
    <row r="126" spans="13:13">
      <c r="M126" s="970"/>
    </row>
    <row r="127" spans="13:13">
      <c r="M127" s="970"/>
    </row>
    <row r="128" spans="13:13">
      <c r="M128" s="970"/>
    </row>
    <row r="141" spans="13:13">
      <c r="M141" s="970"/>
    </row>
    <row r="142" spans="13:13">
      <c r="M142" s="970"/>
    </row>
  </sheetData>
  <phoneticPr fontId="40" type="noConversion"/>
  <pageMargins left="0.70866141732283472" right="0.70866141732283472" top="0.74803149606299213" bottom="0.74803149606299213" header="0.31496062992125984" footer="0.31496062992125984"/>
  <pageSetup paperSize="126"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5" tint="0.79998168889431442"/>
    <pageSetUpPr fitToPage="1"/>
  </sheetPr>
  <dimension ref="A1:P37"/>
  <sheetViews>
    <sheetView zoomScaleNormal="100" workbookViewId="0">
      <selection activeCell="E39" sqref="E39"/>
    </sheetView>
  </sheetViews>
  <sheetFormatPr baseColWidth="10" defaultColWidth="5.8125" defaultRowHeight="12.5"/>
  <cols>
    <col min="1" max="1" width="2.75" style="111" customWidth="1"/>
    <col min="2" max="2" width="5.1875" style="111" customWidth="1"/>
    <col min="3" max="15" width="6.25" style="111" customWidth="1"/>
    <col min="16" max="16" width="6.75" style="111" customWidth="1"/>
    <col min="17" max="16384" width="5.8125" style="111"/>
  </cols>
  <sheetData>
    <row r="1" spans="2:16" ht="12.75" customHeight="1">
      <c r="B1" s="1153" t="s">
        <v>389</v>
      </c>
      <c r="C1" s="1153"/>
      <c r="D1" s="1153"/>
      <c r="E1" s="1153"/>
      <c r="F1" s="1153"/>
      <c r="G1" s="1153"/>
      <c r="H1" s="1153"/>
      <c r="I1" s="1153"/>
      <c r="J1" s="1153"/>
      <c r="K1" s="1153"/>
      <c r="L1" s="1153"/>
      <c r="M1" s="1153"/>
      <c r="N1" s="1153"/>
      <c r="O1" s="1153"/>
      <c r="P1" s="110"/>
    </row>
    <row r="2" spans="2:16" ht="12.75" customHeight="1">
      <c r="B2" s="130"/>
      <c r="C2" s="130"/>
      <c r="D2" s="130"/>
      <c r="E2" s="130"/>
      <c r="F2" s="130"/>
      <c r="G2" s="130"/>
      <c r="H2" s="130"/>
      <c r="I2" s="130"/>
      <c r="J2" s="130"/>
      <c r="K2" s="130"/>
      <c r="L2" s="130"/>
      <c r="M2" s="130"/>
      <c r="N2" s="130"/>
      <c r="O2" s="130"/>
      <c r="P2" s="110"/>
    </row>
    <row r="3" spans="2:16" ht="16.5" customHeight="1">
      <c r="B3" s="1057" t="s">
        <v>441</v>
      </c>
      <c r="C3" s="1153"/>
      <c r="D3" s="1153"/>
      <c r="E3" s="1153"/>
      <c r="F3" s="1153"/>
      <c r="G3" s="1153"/>
      <c r="H3" s="1153"/>
      <c r="I3" s="1153"/>
      <c r="J3" s="1153"/>
      <c r="K3" s="1153"/>
      <c r="L3" s="1153"/>
      <c r="M3" s="1153"/>
      <c r="N3" s="1153"/>
      <c r="O3" s="1153"/>
      <c r="P3" s="179"/>
    </row>
    <row r="4" spans="2:16" ht="16.5" customHeight="1">
      <c r="B4" s="1154" t="s">
        <v>679</v>
      </c>
      <c r="C4" s="1155"/>
      <c r="D4" s="1155"/>
      <c r="E4" s="1155"/>
      <c r="F4" s="1155"/>
      <c r="G4" s="1155"/>
      <c r="H4" s="1155"/>
      <c r="I4" s="1155"/>
      <c r="J4" s="1155"/>
      <c r="K4" s="1155"/>
      <c r="L4" s="1155"/>
      <c r="M4" s="1155"/>
      <c r="N4" s="1155"/>
      <c r="O4" s="1155"/>
      <c r="P4" s="110"/>
    </row>
    <row r="5" spans="2:16" ht="18" customHeight="1">
      <c r="B5" s="1158" t="s">
        <v>167</v>
      </c>
      <c r="C5" s="1158"/>
      <c r="D5" s="1158"/>
      <c r="E5" s="1158"/>
      <c r="F5" s="1158"/>
      <c r="G5" s="1158"/>
      <c r="H5" s="1158"/>
      <c r="I5" s="1158"/>
      <c r="J5" s="1158"/>
      <c r="K5" s="1158"/>
      <c r="L5" s="1158"/>
      <c r="M5" s="1158"/>
      <c r="N5" s="1158"/>
      <c r="O5" s="1158"/>
      <c r="P5" s="227"/>
    </row>
    <row r="6" spans="2:16" ht="13">
      <c r="B6" s="1156"/>
      <c r="C6" s="1156"/>
      <c r="D6" s="1156"/>
      <c r="E6" s="1156"/>
      <c r="F6" s="1156"/>
      <c r="G6" s="1156"/>
      <c r="H6" s="1156"/>
      <c r="I6" s="1156"/>
      <c r="J6" s="1156"/>
      <c r="K6" s="1156"/>
      <c r="L6" s="1156"/>
      <c r="M6" s="1156"/>
      <c r="N6" s="1156"/>
      <c r="O6" s="1156"/>
      <c r="P6" s="110"/>
    </row>
    <row r="7" spans="2:16" ht="18.75" customHeight="1">
      <c r="B7" s="1167" t="s">
        <v>113</v>
      </c>
      <c r="C7" s="1159" t="s">
        <v>64</v>
      </c>
      <c r="D7" s="1157" t="s">
        <v>112</v>
      </c>
      <c r="E7" s="1157"/>
      <c r="F7" s="1157"/>
      <c r="G7" s="1157"/>
      <c r="H7" s="1157"/>
      <c r="I7" s="1157"/>
      <c r="J7" s="1157"/>
      <c r="K7" s="1157" t="s">
        <v>172</v>
      </c>
      <c r="L7" s="1157"/>
      <c r="M7" s="1157"/>
      <c r="N7" s="1157"/>
      <c r="O7" s="1157"/>
      <c r="P7" s="983"/>
    </row>
    <row r="8" spans="2:16" ht="13.5" customHeight="1">
      <c r="B8" s="1168"/>
      <c r="C8" s="1159"/>
      <c r="D8" s="1159" t="s">
        <v>64</v>
      </c>
      <c r="E8" s="1170" t="s">
        <v>114</v>
      </c>
      <c r="F8" s="1170"/>
      <c r="G8" s="1170"/>
      <c r="H8" s="1159" t="s">
        <v>138</v>
      </c>
      <c r="I8" s="1159" t="s">
        <v>139</v>
      </c>
      <c r="J8" s="1159" t="s">
        <v>115</v>
      </c>
      <c r="K8" s="1159" t="s">
        <v>64</v>
      </c>
      <c r="L8" s="1159" t="s">
        <v>119</v>
      </c>
      <c r="M8" s="1159" t="s">
        <v>120</v>
      </c>
      <c r="N8" s="1159" t="s">
        <v>121</v>
      </c>
      <c r="O8" s="1159" t="s">
        <v>59</v>
      </c>
      <c r="P8" s="983"/>
    </row>
    <row r="9" spans="2:16" ht="12.75" customHeight="1">
      <c r="B9" s="1169"/>
      <c r="C9" s="1159"/>
      <c r="D9" s="1159"/>
      <c r="E9" s="570" t="s">
        <v>116</v>
      </c>
      <c r="F9" s="570" t="s">
        <v>117</v>
      </c>
      <c r="G9" s="570" t="s">
        <v>118</v>
      </c>
      <c r="H9" s="1159"/>
      <c r="I9" s="1159"/>
      <c r="J9" s="1159"/>
      <c r="K9" s="1159"/>
      <c r="L9" s="1159"/>
      <c r="M9" s="1159"/>
      <c r="N9" s="1159"/>
      <c r="O9" s="1159"/>
      <c r="P9" s="110"/>
    </row>
    <row r="10" spans="2:16">
      <c r="B10" s="571">
        <v>2013</v>
      </c>
      <c r="C10" s="113">
        <v>1922480</v>
      </c>
      <c r="D10" s="113">
        <v>1504022</v>
      </c>
      <c r="E10" s="113">
        <v>1283781</v>
      </c>
      <c r="F10" s="113">
        <v>78676</v>
      </c>
      <c r="G10" s="113">
        <v>23358</v>
      </c>
      <c r="H10" s="113">
        <v>49087</v>
      </c>
      <c r="I10" s="113">
        <v>59891</v>
      </c>
      <c r="J10" s="113">
        <v>9229</v>
      </c>
      <c r="K10" s="113">
        <v>418458</v>
      </c>
      <c r="L10" s="113">
        <v>228742</v>
      </c>
      <c r="M10" s="113">
        <v>23670</v>
      </c>
      <c r="N10" s="113">
        <v>154443</v>
      </c>
      <c r="O10" s="113">
        <v>11603</v>
      </c>
    </row>
    <row r="11" spans="2:16">
      <c r="B11" s="571">
        <v>2014</v>
      </c>
      <c r="C11" s="546">
        <v>1968268</v>
      </c>
      <c r="D11" s="113">
        <v>1545816</v>
      </c>
      <c r="E11" s="113">
        <v>1331779</v>
      </c>
      <c r="F11" s="113">
        <v>88506</v>
      </c>
      <c r="G11" s="113">
        <v>11754</v>
      </c>
      <c r="H11" s="113">
        <v>46030</v>
      </c>
      <c r="I11" s="113">
        <v>58783</v>
      </c>
      <c r="J11" s="113">
        <v>8964</v>
      </c>
      <c r="K11" s="113">
        <v>422452</v>
      </c>
      <c r="L11" s="113">
        <v>228790</v>
      </c>
      <c r="M11" s="113">
        <v>25606</v>
      </c>
      <c r="N11" s="113">
        <v>163326</v>
      </c>
      <c r="O11" s="113">
        <v>4730</v>
      </c>
    </row>
    <row r="12" spans="2:16">
      <c r="B12" s="571">
        <v>2015</v>
      </c>
      <c r="C12" s="546">
        <v>1962342</v>
      </c>
      <c r="D12" s="113">
        <v>1528953</v>
      </c>
      <c r="E12" s="113">
        <v>1337677</v>
      </c>
      <c r="F12" s="113">
        <v>60624</v>
      </c>
      <c r="G12" s="113">
        <v>6483</v>
      </c>
      <c r="H12" s="113">
        <v>50404</v>
      </c>
      <c r="I12" s="113">
        <v>55472</v>
      </c>
      <c r="J12" s="113">
        <v>18293</v>
      </c>
      <c r="K12" s="113">
        <v>433389</v>
      </c>
      <c r="L12" s="113">
        <v>237936</v>
      </c>
      <c r="M12" s="113">
        <v>26712</v>
      </c>
      <c r="N12" s="113">
        <v>163871</v>
      </c>
      <c r="O12" s="113">
        <v>4870</v>
      </c>
    </row>
    <row r="13" spans="2:16">
      <c r="B13" s="571">
        <v>2016</v>
      </c>
      <c r="C13" s="546">
        <v>2028168</v>
      </c>
      <c r="D13" s="113">
        <v>1586798</v>
      </c>
      <c r="E13" s="113">
        <v>1383515</v>
      </c>
      <c r="F13" s="113">
        <v>65857</v>
      </c>
      <c r="G13" s="113">
        <v>5868</v>
      </c>
      <c r="H13" s="113">
        <v>64334</v>
      </c>
      <c r="I13" s="113">
        <v>51609</v>
      </c>
      <c r="J13" s="113">
        <v>15615</v>
      </c>
      <c r="K13" s="113">
        <v>441370</v>
      </c>
      <c r="L13" s="113">
        <v>246225</v>
      </c>
      <c r="M13" s="113">
        <v>27606</v>
      </c>
      <c r="N13" s="113">
        <v>163502</v>
      </c>
      <c r="O13" s="113">
        <v>4037</v>
      </c>
    </row>
    <row r="14" spans="2:16">
      <c r="B14" s="571">
        <v>2017</v>
      </c>
      <c r="C14" s="113">
        <v>2018526</v>
      </c>
      <c r="D14" s="113">
        <v>1583602</v>
      </c>
      <c r="E14" s="113">
        <v>1388441</v>
      </c>
      <c r="F14" s="113">
        <v>61151</v>
      </c>
      <c r="G14" s="113">
        <v>4852</v>
      </c>
      <c r="H14" s="113">
        <v>58877</v>
      </c>
      <c r="I14" s="113">
        <v>45803</v>
      </c>
      <c r="J14" s="113">
        <v>24478</v>
      </c>
      <c r="K14" s="113">
        <v>434924</v>
      </c>
      <c r="L14" s="113">
        <v>243649</v>
      </c>
      <c r="M14" s="113">
        <v>28787</v>
      </c>
      <c r="N14" s="113">
        <v>159351</v>
      </c>
      <c r="O14" s="113">
        <v>3137</v>
      </c>
    </row>
    <row r="15" spans="2:16" ht="12.75" customHeight="1">
      <c r="B15" s="609">
        <v>2018</v>
      </c>
      <c r="C15" s="113">
        <v>2089336</v>
      </c>
      <c r="D15" s="113">
        <v>1634470</v>
      </c>
      <c r="E15" s="113">
        <v>1443182</v>
      </c>
      <c r="F15" s="113">
        <v>63118</v>
      </c>
      <c r="G15" s="113">
        <v>6393</v>
      </c>
      <c r="H15" s="113">
        <v>64660</v>
      </c>
      <c r="I15" s="113">
        <v>44404</v>
      </c>
      <c r="J15" s="113">
        <v>12713</v>
      </c>
      <c r="K15" s="113">
        <v>454866</v>
      </c>
      <c r="L15" s="113">
        <v>251336</v>
      </c>
      <c r="M15" s="113">
        <v>27950</v>
      </c>
      <c r="N15" s="113">
        <v>171870</v>
      </c>
      <c r="O15" s="113">
        <v>3710</v>
      </c>
    </row>
    <row r="16" spans="2:16" ht="12.75" customHeight="1">
      <c r="B16" s="827" t="s">
        <v>479</v>
      </c>
      <c r="C16" s="113">
        <v>2093498</v>
      </c>
      <c r="D16" s="113">
        <v>1622991</v>
      </c>
      <c r="E16" s="113">
        <v>1431921</v>
      </c>
      <c r="F16" s="113">
        <v>63046</v>
      </c>
      <c r="G16" s="113">
        <v>12346</v>
      </c>
      <c r="H16" s="113">
        <v>70842</v>
      </c>
      <c r="I16" s="113">
        <v>42128</v>
      </c>
      <c r="J16" s="113">
        <v>2708</v>
      </c>
      <c r="K16" s="113">
        <v>470507</v>
      </c>
      <c r="L16" s="113">
        <v>257705</v>
      </c>
      <c r="M16" s="113">
        <v>31063</v>
      </c>
      <c r="N16" s="113">
        <v>177642</v>
      </c>
      <c r="O16" s="113">
        <v>4097</v>
      </c>
    </row>
    <row r="17" spans="1:16">
      <c r="B17" s="110"/>
      <c r="C17" s="557"/>
      <c r="D17" s="557"/>
      <c r="E17" s="557"/>
      <c r="F17" s="557"/>
      <c r="G17" s="557"/>
      <c r="H17" s="557"/>
      <c r="I17" s="557"/>
      <c r="J17" s="557"/>
      <c r="K17" s="557"/>
      <c r="L17" s="557"/>
      <c r="M17" s="557"/>
      <c r="N17" s="557"/>
      <c r="O17" s="557"/>
    </row>
    <row r="18" spans="1:16" s="141" customFormat="1" ht="15" customHeight="1">
      <c r="B18" s="1163" t="s">
        <v>555</v>
      </c>
      <c r="C18" s="1164"/>
      <c r="D18" s="1164"/>
      <c r="E18" s="1164"/>
      <c r="F18" s="1164"/>
      <c r="G18" s="1164"/>
      <c r="H18" s="1164"/>
      <c r="I18" s="1164"/>
      <c r="J18" s="1164"/>
      <c r="K18" s="1164"/>
      <c r="L18" s="1164"/>
      <c r="M18" s="1164"/>
      <c r="N18" s="1164"/>
      <c r="O18" s="1165"/>
      <c r="P18"/>
    </row>
    <row r="19" spans="1:16" s="141" customFormat="1" ht="15" customHeight="1">
      <c r="B19" s="112" t="s">
        <v>47</v>
      </c>
      <c r="C19" s="113">
        <v>167328</v>
      </c>
      <c r="D19" s="113">
        <v>130100</v>
      </c>
      <c r="E19" s="113">
        <v>112759</v>
      </c>
      <c r="F19" s="113">
        <v>3781</v>
      </c>
      <c r="G19" s="113">
        <v>1146</v>
      </c>
      <c r="H19" s="113">
        <v>6749</v>
      </c>
      <c r="I19" s="113">
        <v>5182</v>
      </c>
      <c r="J19" s="113">
        <v>483</v>
      </c>
      <c r="K19" s="113">
        <v>37228</v>
      </c>
      <c r="L19" s="113">
        <v>18223</v>
      </c>
      <c r="M19" s="113">
        <v>3180</v>
      </c>
      <c r="N19" s="113">
        <v>15533</v>
      </c>
      <c r="O19" s="113">
        <v>292</v>
      </c>
    </row>
    <row r="20" spans="1:16" s="141" customFormat="1" ht="15" customHeight="1">
      <c r="B20" s="112" t="s">
        <v>48</v>
      </c>
      <c r="C20" s="113">
        <v>158030</v>
      </c>
      <c r="D20" s="113">
        <v>122301</v>
      </c>
      <c r="E20" s="113">
        <v>109730</v>
      </c>
      <c r="F20" s="113">
        <v>4860</v>
      </c>
      <c r="G20" s="113">
        <v>1089</v>
      </c>
      <c r="H20" s="113">
        <v>5678</v>
      </c>
      <c r="I20" s="113">
        <v>838</v>
      </c>
      <c r="J20" s="113">
        <v>106</v>
      </c>
      <c r="K20" s="113">
        <v>35729</v>
      </c>
      <c r="L20" s="113">
        <v>18898</v>
      </c>
      <c r="M20" s="113">
        <v>2213</v>
      </c>
      <c r="N20" s="113">
        <v>14307</v>
      </c>
      <c r="O20" s="113">
        <v>311</v>
      </c>
    </row>
    <row r="21" spans="1:16" s="141" customFormat="1" ht="15" customHeight="1">
      <c r="B21" s="589" t="s">
        <v>49</v>
      </c>
      <c r="C21" s="113">
        <v>193384</v>
      </c>
      <c r="D21" s="113">
        <v>150318</v>
      </c>
      <c r="E21" s="113">
        <v>131484</v>
      </c>
      <c r="F21" s="113">
        <v>5338</v>
      </c>
      <c r="G21" s="113">
        <v>1333</v>
      </c>
      <c r="H21" s="113">
        <v>7209</v>
      </c>
      <c r="I21" s="113">
        <v>4681</v>
      </c>
      <c r="J21" s="113">
        <v>273</v>
      </c>
      <c r="K21" s="113">
        <v>43066</v>
      </c>
      <c r="L21" s="113">
        <v>22920</v>
      </c>
      <c r="M21" s="113">
        <v>3522</v>
      </c>
      <c r="N21" s="113">
        <v>16286</v>
      </c>
      <c r="O21" s="113">
        <v>338</v>
      </c>
    </row>
    <row r="22" spans="1:16" s="141" customFormat="1" ht="15" customHeight="1">
      <c r="B22" s="589" t="s">
        <v>57</v>
      </c>
      <c r="C22" s="113">
        <v>185685</v>
      </c>
      <c r="D22" s="113">
        <v>143002</v>
      </c>
      <c r="E22" s="113">
        <v>125786</v>
      </c>
      <c r="F22" s="113">
        <v>4975</v>
      </c>
      <c r="G22" s="113">
        <v>1316</v>
      </c>
      <c r="H22" s="113">
        <v>5522</v>
      </c>
      <c r="I22" s="113">
        <v>4929</v>
      </c>
      <c r="J22" s="113">
        <v>474</v>
      </c>
      <c r="K22" s="113">
        <v>42683</v>
      </c>
      <c r="L22" s="113">
        <v>22756</v>
      </c>
      <c r="M22" s="113">
        <v>3345</v>
      </c>
      <c r="N22" s="113">
        <v>16373</v>
      </c>
      <c r="O22" s="113">
        <v>209</v>
      </c>
    </row>
    <row r="23" spans="1:16" s="141" customFormat="1" ht="15" customHeight="1">
      <c r="B23" s="589" t="s">
        <v>58</v>
      </c>
      <c r="C23" s="113">
        <v>171024</v>
      </c>
      <c r="D23" s="113">
        <v>133729</v>
      </c>
      <c r="E23" s="113">
        <v>116657</v>
      </c>
      <c r="F23" s="113">
        <v>5100</v>
      </c>
      <c r="G23" s="113">
        <v>1689</v>
      </c>
      <c r="H23" s="113">
        <v>5656</v>
      </c>
      <c r="I23" s="113">
        <v>4425</v>
      </c>
      <c r="J23" s="113">
        <v>202</v>
      </c>
      <c r="K23" s="113">
        <v>37295</v>
      </c>
      <c r="L23" s="113">
        <v>20660</v>
      </c>
      <c r="M23" s="113">
        <v>2864</v>
      </c>
      <c r="N23" s="113">
        <v>13545</v>
      </c>
      <c r="O23" s="113">
        <v>226</v>
      </c>
    </row>
    <row r="24" spans="1:16" s="141" customFormat="1" ht="15" customHeight="1">
      <c r="B24" s="900" t="s">
        <v>50</v>
      </c>
      <c r="C24" s="113">
        <v>169925</v>
      </c>
      <c r="D24" s="113">
        <v>131515</v>
      </c>
      <c r="E24" s="113">
        <v>114624</v>
      </c>
      <c r="F24" s="113">
        <v>5234</v>
      </c>
      <c r="G24" s="113">
        <v>1564</v>
      </c>
      <c r="H24" s="113">
        <v>5583</v>
      </c>
      <c r="I24" s="113">
        <v>4158</v>
      </c>
      <c r="J24" s="113">
        <v>352</v>
      </c>
      <c r="K24" s="113">
        <v>38410</v>
      </c>
      <c r="L24" s="113">
        <v>21149</v>
      </c>
      <c r="M24" s="113">
        <v>3073</v>
      </c>
      <c r="N24" s="113">
        <v>13934</v>
      </c>
      <c r="O24" s="113">
        <v>254</v>
      </c>
    </row>
    <row r="25" spans="1:16" s="141" customFormat="1" ht="15" customHeight="1">
      <c r="B25" s="900" t="s">
        <v>51</v>
      </c>
      <c r="C25" s="113">
        <v>186003</v>
      </c>
      <c r="D25" s="113">
        <v>145296</v>
      </c>
      <c r="E25" s="113">
        <v>126257</v>
      </c>
      <c r="F25" s="113">
        <v>6024</v>
      </c>
      <c r="G25" s="113">
        <v>1966</v>
      </c>
      <c r="H25" s="113">
        <v>5608</v>
      </c>
      <c r="I25" s="113">
        <v>5055</v>
      </c>
      <c r="J25" s="113">
        <v>386</v>
      </c>
      <c r="K25" s="113">
        <v>40707</v>
      </c>
      <c r="L25" s="113">
        <v>22206</v>
      </c>
      <c r="M25" s="113">
        <v>3023</v>
      </c>
      <c r="N25" s="113">
        <v>15205</v>
      </c>
      <c r="O25" s="113">
        <v>273</v>
      </c>
    </row>
    <row r="26" spans="1:16" s="141" customFormat="1" ht="15" customHeight="1">
      <c r="B26" s="900" t="s">
        <v>52</v>
      </c>
      <c r="C26" s="113">
        <v>169518</v>
      </c>
      <c r="D26" s="113">
        <v>132077</v>
      </c>
      <c r="E26" s="113">
        <v>113844</v>
      </c>
      <c r="F26" s="113">
        <v>5369</v>
      </c>
      <c r="G26" s="113">
        <v>1728</v>
      </c>
      <c r="H26" s="113">
        <v>5992</v>
      </c>
      <c r="I26" s="113">
        <v>4600</v>
      </c>
      <c r="J26" s="113">
        <v>544</v>
      </c>
      <c r="K26" s="113">
        <v>37441</v>
      </c>
      <c r="L26" s="113">
        <v>19951</v>
      </c>
      <c r="M26" s="113">
        <v>2814</v>
      </c>
      <c r="N26" s="113">
        <v>14404</v>
      </c>
      <c r="O26" s="113">
        <v>272</v>
      </c>
    </row>
    <row r="27" spans="1:16" s="141" customFormat="1" ht="15" customHeight="1">
      <c r="B27" s="900" t="s">
        <v>53</v>
      </c>
      <c r="C27" s="113">
        <v>166578</v>
      </c>
      <c r="D27" s="113">
        <v>129255</v>
      </c>
      <c r="E27" s="113">
        <v>113699</v>
      </c>
      <c r="F27" s="113">
        <v>4863</v>
      </c>
      <c r="G27" s="113">
        <v>1606</v>
      </c>
      <c r="H27" s="113">
        <v>5453</v>
      </c>
      <c r="I27" s="113">
        <v>3331</v>
      </c>
      <c r="J27" s="113">
        <v>303</v>
      </c>
      <c r="K27" s="113">
        <v>37323</v>
      </c>
      <c r="L27" s="113">
        <v>20638</v>
      </c>
      <c r="M27" s="113">
        <v>2862</v>
      </c>
      <c r="N27" s="113">
        <v>13584</v>
      </c>
      <c r="O27" s="113">
        <v>239</v>
      </c>
    </row>
    <row r="28" spans="1:16" ht="16.5" customHeight="1">
      <c r="A28" s="141"/>
      <c r="B28" s="1166" t="s">
        <v>183</v>
      </c>
      <c r="C28" s="1166"/>
      <c r="D28" s="1166"/>
      <c r="E28" s="1166"/>
      <c r="F28" s="1166"/>
      <c r="G28" s="1166"/>
      <c r="H28" s="1166"/>
      <c r="I28" s="1166"/>
      <c r="J28" s="1166"/>
      <c r="K28" s="1166"/>
      <c r="L28" s="1166"/>
      <c r="M28" s="1166"/>
      <c r="N28" s="1166"/>
      <c r="O28" s="1166"/>
      <c r="P28" s="141"/>
    </row>
    <row r="29" spans="1:16">
      <c r="B29" s="1162" t="s">
        <v>445</v>
      </c>
      <c r="C29" s="1162"/>
      <c r="D29" s="1162"/>
      <c r="E29" s="1162"/>
      <c r="F29" s="1162"/>
      <c r="G29" s="1162"/>
      <c r="H29" s="1162"/>
      <c r="I29" s="1162"/>
      <c r="J29" s="1162"/>
      <c r="K29" s="1162"/>
      <c r="L29" s="1162"/>
      <c r="M29" s="1162"/>
      <c r="N29" s="1162"/>
      <c r="O29" s="1162"/>
    </row>
    <row r="30" spans="1:16">
      <c r="B30" s="1160" t="s">
        <v>619</v>
      </c>
      <c r="C30" s="1161"/>
    </row>
    <row r="31" spans="1:16">
      <c r="B31" s="1161" t="s">
        <v>618</v>
      </c>
      <c r="C31" s="1161"/>
    </row>
    <row r="32" spans="1:16" ht="12.75" customHeight="1">
      <c r="B32" s="1162" t="s">
        <v>485</v>
      </c>
      <c r="C32" s="1162"/>
      <c r="D32" s="1162"/>
      <c r="E32" s="1162"/>
      <c r="F32" s="1162"/>
      <c r="G32" s="1162"/>
      <c r="H32" s="1162"/>
      <c r="I32" s="1162"/>
      <c r="J32" s="1162"/>
      <c r="K32" s="1162"/>
      <c r="L32" s="1162"/>
      <c r="M32" s="1162"/>
      <c r="N32" s="1162"/>
      <c r="O32" s="1162"/>
      <c r="P32" s="670"/>
    </row>
    <row r="34" spans="2:15">
      <c r="B34" s="1151" t="s">
        <v>580</v>
      </c>
      <c r="C34" s="1152"/>
      <c r="D34" s="113"/>
      <c r="E34" s="113"/>
      <c r="F34" s="113"/>
      <c r="G34" s="113"/>
      <c r="H34" s="113"/>
      <c r="I34" s="113"/>
      <c r="J34" s="113"/>
      <c r="K34" s="113"/>
      <c r="L34" s="113"/>
      <c r="M34" s="113"/>
      <c r="N34" s="113"/>
      <c r="O34" s="113"/>
    </row>
    <row r="35" spans="2:15">
      <c r="B35" s="1151" t="s">
        <v>581</v>
      </c>
      <c r="C35" s="1152"/>
      <c r="D35" s="113">
        <v>-2.1366324189679999</v>
      </c>
      <c r="E35" s="113">
        <v>-0.127367274516</v>
      </c>
      <c r="F35" s="113">
        <v>-9.4244738312529996</v>
      </c>
      <c r="G35" s="113">
        <v>-7.0601851851850004</v>
      </c>
      <c r="H35" s="113">
        <v>-8.9953271028039996</v>
      </c>
      <c r="I35" s="113">
        <v>-27.586956521739001</v>
      </c>
      <c r="J35" s="113">
        <v>-44.301470588234999</v>
      </c>
      <c r="K35" s="113">
        <v>-0.315162522369</v>
      </c>
      <c r="L35" s="113">
        <v>3.4434364192269999</v>
      </c>
      <c r="M35" s="113">
        <v>1.705756929638</v>
      </c>
      <c r="N35" s="113">
        <v>-5.6928630935850002</v>
      </c>
      <c r="O35" s="113">
        <v>-12.132352941176</v>
      </c>
    </row>
    <row r="36" spans="2:15">
      <c r="B36" s="1151" t="s">
        <v>582</v>
      </c>
      <c r="C36" s="1152"/>
      <c r="D36" s="113">
        <v>10.787784244315</v>
      </c>
      <c r="E36" s="113">
        <v>9.3343718747600004</v>
      </c>
      <c r="F36" s="113">
        <v>8.1147176522900004</v>
      </c>
      <c r="G36" s="113">
        <v>134.79532163742701</v>
      </c>
      <c r="H36" s="113">
        <v>17.877215737138002</v>
      </c>
      <c r="I36" s="113">
        <v>23.875046485681999</v>
      </c>
      <c r="J36" s="113">
        <v>68.333333333333002</v>
      </c>
      <c r="K36" s="113">
        <v>10.406744564414</v>
      </c>
      <c r="L36" s="113">
        <v>10.879492827593999</v>
      </c>
      <c r="M36" s="113">
        <v>44.911392405062998</v>
      </c>
      <c r="N36" s="113">
        <v>4.4601661027380004</v>
      </c>
      <c r="O36" s="113">
        <v>12.206572769953</v>
      </c>
    </row>
    <row r="37" spans="2:15">
      <c r="B37" s="1150" t="s">
        <v>583</v>
      </c>
      <c r="C37" s="1150"/>
      <c r="D37" s="113">
        <v>2.7383262736890002</v>
      </c>
      <c r="E37" s="113">
        <v>1.9167047914749999</v>
      </c>
      <c r="F37" s="113">
        <v>-2.6088444102300001</v>
      </c>
      <c r="G37" s="113">
        <v>49.649181423320996</v>
      </c>
      <c r="H37" s="113">
        <v>1.9746255842789999</v>
      </c>
      <c r="I37" s="113">
        <v>23.889295943516</v>
      </c>
      <c r="J37" s="113">
        <v>45.798319327731001</v>
      </c>
      <c r="K37" s="113">
        <v>1.0673422167790001</v>
      </c>
      <c r="L37" s="113">
        <v>-2.6776486962299999</v>
      </c>
      <c r="M37" s="113">
        <v>30.246973365616999</v>
      </c>
      <c r="N37" s="113">
        <v>2.6310719267550002</v>
      </c>
      <c r="O37" s="113">
        <v>-25.100837728824001</v>
      </c>
    </row>
  </sheetData>
  <mergeCells count="29">
    <mergeCell ref="B18:O18"/>
    <mergeCell ref="B28:O28"/>
    <mergeCell ref="B29:O29"/>
    <mergeCell ref="B31:C31"/>
    <mergeCell ref="B7:B9"/>
    <mergeCell ref="E8:G8"/>
    <mergeCell ref="I8:I9"/>
    <mergeCell ref="N8:N9"/>
    <mergeCell ref="J8:J9"/>
    <mergeCell ref="M8:M9"/>
    <mergeCell ref="D8:D9"/>
    <mergeCell ref="H8:H9"/>
    <mergeCell ref="O8:O9"/>
    <mergeCell ref="B37:C37"/>
    <mergeCell ref="B36:C36"/>
    <mergeCell ref="B35:C35"/>
    <mergeCell ref="B34:C34"/>
    <mergeCell ref="B1:O1"/>
    <mergeCell ref="B4:O4"/>
    <mergeCell ref="B6:O6"/>
    <mergeCell ref="D7:J7"/>
    <mergeCell ref="B3:O3"/>
    <mergeCell ref="B5:O5"/>
    <mergeCell ref="K7:O7"/>
    <mergeCell ref="C7:C9"/>
    <mergeCell ref="L8:L9"/>
    <mergeCell ref="K8:K9"/>
    <mergeCell ref="B30:C30"/>
    <mergeCell ref="B32:O32"/>
  </mergeCells>
  <phoneticPr fontId="40" type="noConversion"/>
  <printOptions horizontalCentered="1"/>
  <pageMargins left="0.70866141732283472" right="0.70866141732283472" top="0.74803149606299213" bottom="0.74803149606299213" header="0.31496062992125984" footer="0.31496062992125984"/>
  <pageSetup paperSize="126" firstPageNumber="20" orientation="landscape" useFirstPageNumber="1" r:id="rId1"/>
  <headerFooter>
    <oddFooter>&amp;C&amp;10 22</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5" tint="0.79998168889431442"/>
    <pageSetUpPr fitToPage="1"/>
  </sheetPr>
  <dimension ref="B1:L32"/>
  <sheetViews>
    <sheetView zoomScaleNormal="100" workbookViewId="0">
      <pane ySplit="1" topLeftCell="A2" activePane="bottomLeft" state="frozen"/>
      <selection pane="bottomLeft" activeCell="D35" sqref="D35"/>
    </sheetView>
  </sheetViews>
  <sheetFormatPr baseColWidth="10" defaultColWidth="5.8125" defaultRowHeight="12.5"/>
  <cols>
    <col min="1" max="1" width="2.75" style="111" customWidth="1"/>
    <col min="2" max="2" width="6.9375" style="111" customWidth="1"/>
    <col min="3" max="11" width="8.9375" style="111" customWidth="1"/>
    <col min="12" max="16384" width="5.8125" style="111"/>
  </cols>
  <sheetData>
    <row r="1" spans="2:12" ht="12.75" customHeight="1">
      <c r="B1" s="1153" t="s">
        <v>390</v>
      </c>
      <c r="C1" s="1153"/>
      <c r="D1" s="1153"/>
      <c r="E1" s="1153"/>
      <c r="F1" s="1153"/>
      <c r="G1" s="1153"/>
      <c r="H1" s="1153"/>
      <c r="I1" s="1153"/>
      <c r="J1" s="1153"/>
      <c r="K1" s="1153"/>
    </row>
    <row r="2" spans="2:12" ht="12.75" customHeight="1">
      <c r="B2" s="1153" t="s">
        <v>122</v>
      </c>
      <c r="C2" s="1153"/>
      <c r="D2" s="1153"/>
      <c r="E2" s="1153"/>
      <c r="F2" s="1153"/>
      <c r="G2" s="1153"/>
      <c r="H2" s="1153"/>
      <c r="I2" s="1153"/>
      <c r="J2" s="1153"/>
      <c r="K2" s="1153"/>
    </row>
    <row r="3" spans="2:12" ht="16.5" customHeight="1">
      <c r="B3" s="1154" t="s">
        <v>679</v>
      </c>
      <c r="C3" s="1154"/>
      <c r="D3" s="1154"/>
      <c r="E3" s="1154"/>
      <c r="F3" s="1154"/>
      <c r="G3" s="1154"/>
      <c r="H3" s="1154"/>
      <c r="I3" s="1154"/>
      <c r="J3" s="1154"/>
      <c r="K3" s="1154"/>
    </row>
    <row r="4" spans="2:12" ht="16.5" customHeight="1">
      <c r="B4" s="1154" t="s">
        <v>167</v>
      </c>
      <c r="C4" s="1154"/>
      <c r="D4" s="1154"/>
      <c r="E4" s="1154"/>
      <c r="F4" s="1154"/>
      <c r="G4" s="1154"/>
      <c r="H4" s="1154"/>
      <c r="I4" s="1154"/>
      <c r="J4" s="1154"/>
      <c r="K4" s="1154"/>
    </row>
    <row r="5" spans="2:12" ht="16.5" customHeight="1">
      <c r="B5" s="1177"/>
      <c r="C5" s="1177"/>
      <c r="D5" s="1178"/>
      <c r="E5" s="1178"/>
      <c r="F5" s="1178"/>
      <c r="G5" s="1178"/>
      <c r="H5" s="1178"/>
      <c r="I5" s="1178"/>
      <c r="J5" s="1178"/>
      <c r="K5" s="110"/>
    </row>
    <row r="6" spans="2:12" ht="65.25" customHeight="1">
      <c r="B6" s="914" t="s">
        <v>161</v>
      </c>
      <c r="C6" s="913" t="s">
        <v>64</v>
      </c>
      <c r="D6" s="912" t="s">
        <v>173</v>
      </c>
      <c r="E6" s="912" t="s">
        <v>175</v>
      </c>
      <c r="F6" s="600" t="s">
        <v>517</v>
      </c>
      <c r="G6" s="600" t="s">
        <v>467</v>
      </c>
      <c r="H6" s="228" t="s">
        <v>178</v>
      </c>
      <c r="I6" s="228" t="s">
        <v>179</v>
      </c>
      <c r="J6" s="228" t="s">
        <v>174</v>
      </c>
      <c r="K6" s="600" t="s">
        <v>521</v>
      </c>
      <c r="L6" s="227"/>
    </row>
    <row r="7" spans="2:12" ht="12.75" customHeight="1">
      <c r="B7" s="982">
        <v>2013</v>
      </c>
      <c r="C7" s="113">
        <v>1922480</v>
      </c>
      <c r="D7" s="113">
        <v>137549</v>
      </c>
      <c r="E7" s="113">
        <v>178615</v>
      </c>
      <c r="F7" s="113">
        <v>235036</v>
      </c>
      <c r="G7" s="113"/>
      <c r="H7" s="113">
        <v>173520</v>
      </c>
      <c r="I7" s="113">
        <v>149153</v>
      </c>
      <c r="J7" s="113">
        <v>878174</v>
      </c>
      <c r="K7" s="113">
        <v>170433</v>
      </c>
      <c r="L7" s="227"/>
    </row>
    <row r="8" spans="2:12" ht="12.75" customHeight="1">
      <c r="B8" s="118">
        <v>2014</v>
      </c>
      <c r="C8" s="113">
        <v>1968268</v>
      </c>
      <c r="D8" s="113">
        <v>131770</v>
      </c>
      <c r="E8" s="113">
        <v>179811</v>
      </c>
      <c r="F8" s="113">
        <v>284729</v>
      </c>
      <c r="G8" s="113"/>
      <c r="H8" s="113">
        <v>161087</v>
      </c>
      <c r="I8" s="113">
        <v>152276</v>
      </c>
      <c r="J8" s="113">
        <v>894788</v>
      </c>
      <c r="K8" s="113">
        <v>163807</v>
      </c>
    </row>
    <row r="9" spans="2:12">
      <c r="B9" s="118">
        <v>2015</v>
      </c>
      <c r="C9" s="113">
        <v>1962342</v>
      </c>
      <c r="D9" s="113">
        <v>127735</v>
      </c>
      <c r="E9" s="113">
        <v>181298</v>
      </c>
      <c r="F9" s="113">
        <v>251442</v>
      </c>
      <c r="G9" s="113"/>
      <c r="H9" s="113">
        <v>164014</v>
      </c>
      <c r="I9" s="113">
        <v>150320</v>
      </c>
      <c r="J9" s="113">
        <v>926978</v>
      </c>
      <c r="K9" s="113">
        <v>160555</v>
      </c>
      <c r="L9" s="162"/>
    </row>
    <row r="10" spans="2:12">
      <c r="B10" s="118">
        <v>2016</v>
      </c>
      <c r="C10" s="113">
        <v>2028168</v>
      </c>
      <c r="D10" s="113">
        <v>127138</v>
      </c>
      <c r="E10" s="113">
        <v>187899</v>
      </c>
      <c r="F10" s="113">
        <v>275229</v>
      </c>
      <c r="G10" s="113"/>
      <c r="H10" s="113">
        <v>159667</v>
      </c>
      <c r="I10" s="113">
        <v>140551</v>
      </c>
      <c r="J10" s="113">
        <v>964310</v>
      </c>
      <c r="K10" s="113">
        <v>173374</v>
      </c>
    </row>
    <row r="11" spans="2:12">
      <c r="B11" s="118">
        <v>2017</v>
      </c>
      <c r="C11" s="113">
        <v>2018526</v>
      </c>
      <c r="D11" s="113">
        <v>128706</v>
      </c>
      <c r="E11" s="113">
        <v>192665</v>
      </c>
      <c r="F11" s="113">
        <v>231998</v>
      </c>
      <c r="G11" s="113">
        <v>29436</v>
      </c>
      <c r="H11" s="113">
        <v>157481</v>
      </c>
      <c r="I11" s="113">
        <v>146500</v>
      </c>
      <c r="J11" s="113">
        <v>956918</v>
      </c>
      <c r="K11" s="113">
        <v>174832</v>
      </c>
    </row>
    <row r="12" spans="2:12">
      <c r="B12" s="610">
        <v>2018</v>
      </c>
      <c r="C12" s="113">
        <v>2089336</v>
      </c>
      <c r="D12" s="113">
        <v>136101</v>
      </c>
      <c r="E12" s="113">
        <v>179623</v>
      </c>
      <c r="F12" s="113">
        <v>159076</v>
      </c>
      <c r="G12" s="113">
        <v>122592</v>
      </c>
      <c r="H12" s="113">
        <v>156131</v>
      </c>
      <c r="I12" s="113">
        <v>162196</v>
      </c>
      <c r="J12" s="113">
        <v>1010545</v>
      </c>
      <c r="K12" s="113">
        <v>163072</v>
      </c>
    </row>
    <row r="13" spans="2:12">
      <c r="B13" s="610" t="s">
        <v>556</v>
      </c>
      <c r="C13" s="113">
        <v>2093498</v>
      </c>
      <c r="D13" s="113">
        <v>144552</v>
      </c>
      <c r="E13" s="113">
        <v>178721</v>
      </c>
      <c r="F13" s="113">
        <v>162772</v>
      </c>
      <c r="G13" s="113">
        <v>123547</v>
      </c>
      <c r="H13" s="113">
        <v>142410</v>
      </c>
      <c r="I13" s="113">
        <v>148835</v>
      </c>
      <c r="J13" s="113">
        <v>1038944</v>
      </c>
      <c r="K13" s="113">
        <v>153717</v>
      </c>
    </row>
    <row r="14" spans="2:12" ht="13">
      <c r="B14" s="1174"/>
      <c r="C14" s="1175"/>
      <c r="D14" s="1175"/>
      <c r="E14" s="1175"/>
      <c r="F14" s="1175"/>
      <c r="G14" s="1175"/>
      <c r="H14" s="1175"/>
      <c r="I14" s="1175"/>
      <c r="J14" s="1175"/>
      <c r="K14" s="1176"/>
    </row>
    <row r="15" spans="2:12" s="141" customFormat="1" ht="13.5" customHeight="1">
      <c r="B15" s="589" t="s">
        <v>555</v>
      </c>
      <c r="C15" s="589"/>
      <c r="D15" s="589"/>
      <c r="E15" s="589"/>
      <c r="F15" s="589"/>
      <c r="G15" s="589"/>
      <c r="H15" s="589"/>
      <c r="I15" s="589"/>
      <c r="J15" s="589"/>
      <c r="K15" s="589"/>
    </row>
    <row r="16" spans="2:12" s="141" customFormat="1" ht="13.5" customHeight="1">
      <c r="B16" s="112" t="s">
        <v>47</v>
      </c>
      <c r="C16" s="836">
        <f>SUM(D16:K16)</f>
        <v>167328</v>
      </c>
      <c r="D16" s="836">
        <v>10754</v>
      </c>
      <c r="E16" s="836">
        <v>11403</v>
      </c>
      <c r="F16" s="836">
        <v>14386</v>
      </c>
      <c r="G16" s="836">
        <v>9545</v>
      </c>
      <c r="H16" s="836">
        <v>11126</v>
      </c>
      <c r="I16" s="836">
        <v>11669</v>
      </c>
      <c r="J16" s="836">
        <v>84879</v>
      </c>
      <c r="K16" s="836">
        <v>13566</v>
      </c>
      <c r="L16" s="648"/>
    </row>
    <row r="17" spans="2:12" s="141" customFormat="1" ht="13.5" customHeight="1">
      <c r="B17" s="112" t="s">
        <v>48</v>
      </c>
      <c r="C17" s="836">
        <v>158030</v>
      </c>
      <c r="D17" s="836">
        <v>11640</v>
      </c>
      <c r="E17" s="836">
        <v>12125</v>
      </c>
      <c r="F17" s="836">
        <v>12424</v>
      </c>
      <c r="G17" s="836">
        <v>8865</v>
      </c>
      <c r="H17" s="836">
        <v>11577</v>
      </c>
      <c r="I17" s="836">
        <v>13861</v>
      </c>
      <c r="J17" s="836">
        <v>75374</v>
      </c>
      <c r="K17" s="836">
        <v>12164</v>
      </c>
      <c r="L17" s="648"/>
    </row>
    <row r="18" spans="2:12" s="141" customFormat="1" ht="13.5" customHeight="1">
      <c r="B18" s="589" t="s">
        <v>49</v>
      </c>
      <c r="C18" s="836">
        <v>193384</v>
      </c>
      <c r="D18" s="836">
        <v>14251</v>
      </c>
      <c r="E18" s="836">
        <v>15071</v>
      </c>
      <c r="F18" s="836">
        <v>13704</v>
      </c>
      <c r="G18" s="836">
        <v>12366</v>
      </c>
      <c r="H18" s="836">
        <v>12613</v>
      </c>
      <c r="I18" s="836">
        <v>16189</v>
      </c>
      <c r="J18" s="836">
        <v>93353</v>
      </c>
      <c r="K18" s="836">
        <v>15837</v>
      </c>
      <c r="L18" s="648"/>
    </row>
    <row r="19" spans="2:12" s="141" customFormat="1" ht="13.5" customHeight="1">
      <c r="B19" s="589" t="s">
        <v>57</v>
      </c>
      <c r="C19" s="836">
        <v>185685</v>
      </c>
      <c r="D19" s="836">
        <v>13186</v>
      </c>
      <c r="E19" s="836">
        <v>13166</v>
      </c>
      <c r="F19" s="836">
        <v>13203</v>
      </c>
      <c r="G19" s="836">
        <v>12729</v>
      </c>
      <c r="H19" s="836">
        <v>12468</v>
      </c>
      <c r="I19" s="836">
        <v>15067</v>
      </c>
      <c r="J19" s="836">
        <v>91204</v>
      </c>
      <c r="K19" s="836">
        <v>14662</v>
      </c>
      <c r="L19" s="648"/>
    </row>
    <row r="20" spans="2:12" s="141" customFormat="1" ht="13.5" customHeight="1">
      <c r="B20" s="589" t="s">
        <v>58</v>
      </c>
      <c r="C20" s="836">
        <v>171024</v>
      </c>
      <c r="D20" s="836">
        <v>12130</v>
      </c>
      <c r="E20" s="836">
        <v>13149</v>
      </c>
      <c r="F20" s="836">
        <v>11995</v>
      </c>
      <c r="G20" s="836">
        <v>11145</v>
      </c>
      <c r="H20" s="836">
        <v>10524</v>
      </c>
      <c r="I20" s="836">
        <v>13232</v>
      </c>
      <c r="J20" s="836">
        <v>85055</v>
      </c>
      <c r="K20" s="836">
        <v>13794</v>
      </c>
      <c r="L20" s="648"/>
    </row>
    <row r="21" spans="2:12" s="141" customFormat="1" ht="13.5" customHeight="1">
      <c r="B21" s="589" t="s">
        <v>50</v>
      </c>
      <c r="C21" s="836">
        <v>169925</v>
      </c>
      <c r="D21" s="836">
        <v>12063</v>
      </c>
      <c r="E21" s="836">
        <v>12828</v>
      </c>
      <c r="F21" s="836">
        <v>11311</v>
      </c>
      <c r="G21" s="836">
        <v>11014</v>
      </c>
      <c r="H21" s="836">
        <v>11390</v>
      </c>
      <c r="I21" s="836">
        <v>12390</v>
      </c>
      <c r="J21" s="836">
        <v>87751</v>
      </c>
      <c r="K21" s="836">
        <v>11178</v>
      </c>
      <c r="L21" s="648"/>
    </row>
    <row r="22" spans="2:12" s="141" customFormat="1" ht="13.5" customHeight="1">
      <c r="B22" s="589" t="s">
        <v>51</v>
      </c>
      <c r="C22" s="836">
        <v>186003</v>
      </c>
      <c r="D22" s="836">
        <v>11725</v>
      </c>
      <c r="E22" s="836">
        <v>13777</v>
      </c>
      <c r="F22" s="836">
        <v>12070</v>
      </c>
      <c r="G22" s="836">
        <v>10983</v>
      </c>
      <c r="H22" s="836">
        <v>14100</v>
      </c>
      <c r="I22" s="836">
        <v>13381</v>
      </c>
      <c r="J22" s="836">
        <v>96585</v>
      </c>
      <c r="K22" s="836">
        <v>13382</v>
      </c>
      <c r="L22" s="648"/>
    </row>
    <row r="23" spans="2:12" s="141" customFormat="1" ht="13.5" customHeight="1">
      <c r="B23" s="589" t="s">
        <v>52</v>
      </c>
      <c r="C23" s="836">
        <v>169518</v>
      </c>
      <c r="D23" s="836">
        <v>10717</v>
      </c>
      <c r="E23" s="836">
        <v>12145</v>
      </c>
      <c r="F23" s="836">
        <v>10697</v>
      </c>
      <c r="G23" s="836">
        <v>10152</v>
      </c>
      <c r="H23" s="836">
        <v>11361</v>
      </c>
      <c r="I23" s="836">
        <v>12140</v>
      </c>
      <c r="J23" s="836">
        <v>91460</v>
      </c>
      <c r="K23" s="836">
        <v>10846</v>
      </c>
      <c r="L23" s="648"/>
    </row>
    <row r="24" spans="2:12" s="141" customFormat="1" ht="13.5" customHeight="1">
      <c r="B24" s="589" t="s">
        <v>53</v>
      </c>
      <c r="C24" s="836">
        <v>166578</v>
      </c>
      <c r="D24" s="836">
        <v>11641</v>
      </c>
      <c r="E24" s="836">
        <v>11850</v>
      </c>
      <c r="F24" s="836">
        <v>11826</v>
      </c>
      <c r="G24" s="836">
        <v>11448</v>
      </c>
      <c r="H24" s="836">
        <v>11234</v>
      </c>
      <c r="I24" s="836">
        <v>9765</v>
      </c>
      <c r="J24" s="836">
        <v>87219</v>
      </c>
      <c r="K24" s="836">
        <v>11595</v>
      </c>
      <c r="L24" s="648"/>
    </row>
    <row r="25" spans="2:12" ht="13" customHeight="1">
      <c r="B25" s="1179" t="s">
        <v>183</v>
      </c>
      <c r="C25" s="1179"/>
      <c r="D25" s="670"/>
      <c r="E25" s="670"/>
      <c r="F25" s="670"/>
      <c r="G25" s="670"/>
      <c r="H25" s="670"/>
      <c r="I25" s="670"/>
      <c r="J25" s="670"/>
      <c r="K25" s="670"/>
      <c r="L25" s="670"/>
    </row>
    <row r="26" spans="2:12" ht="12.75" customHeight="1">
      <c r="B26" s="1162" t="s">
        <v>445</v>
      </c>
      <c r="C26" s="1162"/>
      <c r="D26" s="1162"/>
      <c r="E26" s="1162"/>
      <c r="F26" s="1162"/>
      <c r="G26" s="1162"/>
      <c r="H26" s="1162"/>
      <c r="I26" s="1162"/>
      <c r="J26" s="1162"/>
      <c r="K26" s="670"/>
      <c r="L26" s="670"/>
    </row>
    <row r="27" spans="2:12">
      <c r="B27" s="1161" t="s">
        <v>454</v>
      </c>
      <c r="C27" s="1161"/>
    </row>
    <row r="28" spans="2:12">
      <c r="C28" s="150"/>
      <c r="D28" s="150"/>
      <c r="E28" s="150"/>
      <c r="F28" s="150"/>
      <c r="G28" s="150"/>
      <c r="H28" s="150"/>
      <c r="I28" s="150"/>
      <c r="J28" s="150"/>
    </row>
    <row r="29" spans="2:12">
      <c r="B29" s="1172" t="s">
        <v>580</v>
      </c>
      <c r="C29" s="1173"/>
      <c r="D29" s="836"/>
      <c r="E29" s="836"/>
      <c r="F29" s="836"/>
      <c r="G29" s="836"/>
      <c r="H29" s="836"/>
      <c r="I29" s="836"/>
      <c r="J29" s="836"/>
      <c r="K29" s="836"/>
    </row>
    <row r="30" spans="2:12">
      <c r="B30" s="1172" t="s">
        <v>581</v>
      </c>
      <c r="C30" s="1173"/>
      <c r="D30" s="836">
        <v>-8.5970149253729993</v>
      </c>
      <c r="E30" s="836">
        <v>-11.845830006532999</v>
      </c>
      <c r="F30" s="836">
        <v>-11.375310687655</v>
      </c>
      <c r="G30" s="836">
        <v>-7.5662387325870002</v>
      </c>
      <c r="H30" s="836">
        <v>-19.425531914894002</v>
      </c>
      <c r="I30" s="836">
        <v>-9.2743442194159993</v>
      </c>
      <c r="J30" s="836">
        <v>-5.3062069679560002</v>
      </c>
      <c r="K30" s="836">
        <v>-18.950829472426001</v>
      </c>
      <c r="L30" s="193"/>
    </row>
    <row r="31" spans="2:12">
      <c r="B31" s="1171" t="s">
        <v>582</v>
      </c>
      <c r="C31" s="1171"/>
      <c r="D31" s="836">
        <v>-13.635264727214</v>
      </c>
      <c r="E31" s="836">
        <v>-24.074768692172999</v>
      </c>
      <c r="F31" s="836">
        <v>3.8745387453869999</v>
      </c>
      <c r="G31" s="836">
        <v>-3.3878949371910001</v>
      </c>
      <c r="H31" s="836">
        <v>-4.6015618439840003</v>
      </c>
      <c r="I31" s="836">
        <v>4.709332413317</v>
      </c>
      <c r="J31" s="836">
        <v>2.9676663964690002</v>
      </c>
      <c r="K31" s="836">
        <v>-20.953283288390001</v>
      </c>
      <c r="L31" s="193"/>
    </row>
    <row r="32" spans="2:12">
      <c r="B32" s="1171" t="s">
        <v>583</v>
      </c>
      <c r="C32" s="1171"/>
      <c r="D32" s="836">
        <v>0.75409425133700003</v>
      </c>
      <c r="E32" s="836">
        <v>-15.053877985824</v>
      </c>
      <c r="F32" s="836">
        <v>3.1719774198219999</v>
      </c>
      <c r="G32" s="836">
        <v>8.3808857867069992</v>
      </c>
      <c r="H32" s="836">
        <v>-1.7774383005960002</v>
      </c>
      <c r="I32" s="836">
        <v>10.50599991809</v>
      </c>
      <c r="J32" s="836">
        <v>2.2587432652150001</v>
      </c>
      <c r="K32" s="836">
        <v>3.7258220027149997</v>
      </c>
      <c r="L32" s="193"/>
    </row>
  </sheetData>
  <mergeCells count="13">
    <mergeCell ref="B26:J26"/>
    <mergeCell ref="B14:K14"/>
    <mergeCell ref="B5:J5"/>
    <mergeCell ref="B1:K1"/>
    <mergeCell ref="B2:K2"/>
    <mergeCell ref="B3:K3"/>
    <mergeCell ref="B4:K4"/>
    <mergeCell ref="B25:C25"/>
    <mergeCell ref="B32:C32"/>
    <mergeCell ref="B31:C31"/>
    <mergeCell ref="B30:C30"/>
    <mergeCell ref="B29:C29"/>
    <mergeCell ref="B27:C27"/>
  </mergeCells>
  <phoneticPr fontId="40" type="noConversion"/>
  <pageMargins left="0.70866141732283472" right="0.70866141732283472" top="0.74803149606299213" bottom="0.74803149606299213" header="0.31496062992125984" footer="0.31496062992125984"/>
  <pageSetup paperSize="126" orientation="landscape" r:id="rId1"/>
  <headerFooter>
    <oddFooter>&amp;C&amp;"Arial,Normal"&amp;11 23</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D8070-71E7-4392-AE48-3923709A9F76}">
  <sheetPr>
    <tabColor theme="5" tint="0.79998168889431442"/>
    <pageSetUpPr fitToPage="1"/>
  </sheetPr>
  <dimension ref="B1:S32"/>
  <sheetViews>
    <sheetView zoomScaleNormal="100" workbookViewId="0">
      <selection activeCell="B3" sqref="B3:S3"/>
    </sheetView>
  </sheetViews>
  <sheetFormatPr baseColWidth="10" defaultColWidth="10.9375" defaultRowHeight="12.5"/>
  <cols>
    <col min="1" max="1" width="2.625" style="710" customWidth="1"/>
    <col min="2" max="2" width="7.375" style="710" customWidth="1"/>
    <col min="3" max="3" width="7.25" style="710" customWidth="1"/>
    <col min="4" max="4" width="7.25" style="710" hidden="1" customWidth="1"/>
    <col min="5" max="5" width="7.625" style="710" customWidth="1"/>
    <col min="6" max="6" width="7.25" style="710" hidden="1" customWidth="1"/>
    <col min="7" max="7" width="7.625" style="710" customWidth="1"/>
    <col min="8" max="8" width="7.25" style="710" hidden="1" customWidth="1"/>
    <col min="9" max="9" width="7.625" style="710" customWidth="1"/>
    <col min="10" max="10" width="7.25" style="710" hidden="1" customWidth="1"/>
    <col min="11" max="11" width="7.625" style="710" customWidth="1"/>
    <col min="12" max="12" width="7.25" style="710" hidden="1" customWidth="1"/>
    <col min="13" max="13" width="7.625" style="710" customWidth="1"/>
    <col min="14" max="14" width="7.25" style="710" hidden="1" customWidth="1"/>
    <col min="15" max="15" width="7.625" style="710" customWidth="1"/>
    <col min="16" max="16" width="7.25" style="710" hidden="1" customWidth="1"/>
    <col min="17" max="17" width="7.625" style="710" customWidth="1"/>
    <col min="18" max="18" width="7.25" style="710" hidden="1" customWidth="1"/>
    <col min="19" max="19" width="8.625" style="710" customWidth="1"/>
    <col min="20" max="20" width="2.625" style="710" customWidth="1"/>
    <col min="21" max="16384" width="10.9375" style="710"/>
  </cols>
  <sheetData>
    <row r="1" spans="2:19" s="709" customFormat="1" ht="12.75" customHeight="1">
      <c r="B1" s="1057" t="s">
        <v>507</v>
      </c>
      <c r="C1" s="1057"/>
      <c r="D1" s="1057"/>
      <c r="E1" s="1057"/>
      <c r="F1" s="1057"/>
      <c r="G1" s="1057"/>
      <c r="H1" s="1057"/>
      <c r="I1" s="1057"/>
      <c r="J1" s="1057"/>
      <c r="K1" s="1057"/>
      <c r="L1" s="1057"/>
      <c r="M1" s="1057"/>
      <c r="N1" s="1057"/>
      <c r="O1" s="1057"/>
      <c r="P1" s="1057"/>
      <c r="Q1" s="1057"/>
      <c r="R1" s="1057"/>
      <c r="S1" s="1057"/>
    </row>
    <row r="2" spans="2:19" s="709" customFormat="1" ht="14.25" customHeight="1">
      <c r="B2" s="1057" t="s">
        <v>508</v>
      </c>
      <c r="C2" s="1057"/>
      <c r="D2" s="1057"/>
      <c r="E2" s="1057"/>
      <c r="F2" s="1057"/>
      <c r="G2" s="1057"/>
      <c r="H2" s="1057"/>
      <c r="I2" s="1057"/>
      <c r="J2" s="1057"/>
      <c r="K2" s="1057"/>
      <c r="L2" s="1057"/>
      <c r="M2" s="1057"/>
      <c r="N2" s="1057"/>
      <c r="O2" s="1057"/>
      <c r="P2" s="1057"/>
      <c r="Q2" s="1057"/>
      <c r="R2" s="1057"/>
      <c r="S2" s="1057"/>
    </row>
    <row r="3" spans="2:19" ht="14.25" customHeight="1">
      <c r="B3" s="1154" t="s">
        <v>679</v>
      </c>
      <c r="C3" s="1154"/>
      <c r="D3" s="1154"/>
      <c r="E3" s="1154"/>
      <c r="F3" s="1154"/>
      <c r="G3" s="1154"/>
      <c r="H3" s="1154"/>
      <c r="I3" s="1154"/>
      <c r="J3" s="1154"/>
      <c r="K3" s="1154"/>
      <c r="L3" s="1154"/>
      <c r="M3" s="1154"/>
      <c r="N3" s="1154"/>
      <c r="O3" s="1154"/>
      <c r="P3" s="1154"/>
      <c r="Q3" s="1154"/>
      <c r="R3" s="1154"/>
      <c r="S3" s="1154"/>
    </row>
    <row r="4" spans="2:19" ht="14.25" customHeight="1">
      <c r="B4" s="1057" t="s">
        <v>167</v>
      </c>
      <c r="C4" s="1057"/>
      <c r="D4" s="1057"/>
      <c r="E4" s="1057"/>
      <c r="F4" s="1057"/>
      <c r="G4" s="1057"/>
      <c r="H4" s="1057"/>
      <c r="I4" s="1057"/>
      <c r="J4" s="1057"/>
      <c r="K4" s="1057"/>
      <c r="L4" s="1057"/>
      <c r="M4" s="1057"/>
      <c r="N4" s="1057"/>
      <c r="O4" s="1057"/>
      <c r="P4" s="1057"/>
      <c r="Q4" s="1057"/>
      <c r="R4" s="1057"/>
      <c r="S4" s="1057"/>
    </row>
    <row r="6" spans="2:19" ht="13">
      <c r="B6" s="1185" t="s">
        <v>161</v>
      </c>
      <c r="C6" s="1185" t="s">
        <v>96</v>
      </c>
      <c r="D6" s="1180" t="s">
        <v>503</v>
      </c>
      <c r="E6" s="1186"/>
      <c r="F6" s="1186"/>
      <c r="G6" s="1186"/>
      <c r="H6" s="1186"/>
      <c r="I6" s="1186"/>
      <c r="J6" s="1186"/>
      <c r="K6" s="1186"/>
      <c r="L6" s="1186"/>
      <c r="M6" s="1186"/>
      <c r="N6" s="1186"/>
      <c r="O6" s="1186"/>
      <c r="P6" s="1186"/>
      <c r="Q6" s="1186"/>
      <c r="R6" s="1186"/>
      <c r="S6" s="1186"/>
    </row>
    <row r="7" spans="2:19" ht="63" customHeight="1">
      <c r="B7" s="1185"/>
      <c r="C7" s="1185"/>
      <c r="D7" s="1187" t="s">
        <v>525</v>
      </c>
      <c r="E7" s="1188"/>
      <c r="F7" s="1180" t="s">
        <v>173</v>
      </c>
      <c r="G7" s="1181"/>
      <c r="H7" s="1180" t="s">
        <v>206</v>
      </c>
      <c r="I7" s="1181"/>
      <c r="J7" s="1180" t="s">
        <v>524</v>
      </c>
      <c r="K7" s="1181"/>
      <c r="L7" s="1180" t="s">
        <v>467</v>
      </c>
      <c r="M7" s="1181"/>
      <c r="N7" s="1180" t="s">
        <v>511</v>
      </c>
      <c r="O7" s="1181"/>
      <c r="P7" s="1187" t="s">
        <v>512</v>
      </c>
      <c r="Q7" s="1188"/>
      <c r="R7" s="1180" t="s">
        <v>205</v>
      </c>
      <c r="S7" s="1181"/>
    </row>
    <row r="8" spans="2:19" ht="13">
      <c r="B8" s="1185"/>
      <c r="C8" s="1185"/>
      <c r="D8" s="711" t="s">
        <v>504</v>
      </c>
      <c r="E8" s="711" t="s">
        <v>505</v>
      </c>
      <c r="F8" s="711" t="s">
        <v>504</v>
      </c>
      <c r="G8" s="711" t="s">
        <v>505</v>
      </c>
      <c r="H8" s="711" t="s">
        <v>504</v>
      </c>
      <c r="I8" s="711" t="s">
        <v>505</v>
      </c>
      <c r="J8" s="711" t="s">
        <v>504</v>
      </c>
      <c r="K8" s="711" t="s">
        <v>505</v>
      </c>
      <c r="L8" s="711" t="s">
        <v>504</v>
      </c>
      <c r="M8" s="711" t="s">
        <v>505</v>
      </c>
      <c r="N8" s="711" t="s">
        <v>504</v>
      </c>
      <c r="O8" s="711" t="s">
        <v>505</v>
      </c>
      <c r="P8" s="711" t="s">
        <v>504</v>
      </c>
      <c r="Q8" s="711" t="s">
        <v>505</v>
      </c>
      <c r="R8" s="711" t="s">
        <v>504</v>
      </c>
      <c r="S8" s="892" t="s">
        <v>505</v>
      </c>
    </row>
    <row r="9" spans="2:19">
      <c r="B9" s="1182">
        <v>2019</v>
      </c>
      <c r="C9" s="712" t="s">
        <v>47</v>
      </c>
      <c r="D9" s="717">
        <v>5969</v>
      </c>
      <c r="E9" s="717">
        <v>6681</v>
      </c>
      <c r="F9" s="717">
        <v>1904</v>
      </c>
      <c r="G9" s="717">
        <v>2569</v>
      </c>
      <c r="H9" s="717">
        <v>6854</v>
      </c>
      <c r="I9" s="717">
        <v>7572</v>
      </c>
      <c r="J9" s="717">
        <v>5871</v>
      </c>
      <c r="K9" s="717">
        <v>6241</v>
      </c>
      <c r="L9" s="717">
        <v>3812</v>
      </c>
      <c r="M9" s="717">
        <v>5037</v>
      </c>
      <c r="N9" s="717">
        <v>2029</v>
      </c>
      <c r="O9" s="717">
        <v>2154</v>
      </c>
      <c r="P9" s="717">
        <v>4079</v>
      </c>
      <c r="Q9" s="717">
        <v>4882</v>
      </c>
      <c r="R9" s="717">
        <v>43149</v>
      </c>
      <c r="S9" s="713">
        <v>46686</v>
      </c>
    </row>
    <row r="10" spans="2:19">
      <c r="B10" s="1183"/>
      <c r="C10" s="714" t="s">
        <v>48</v>
      </c>
      <c r="D10" s="718">
        <v>6681</v>
      </c>
      <c r="E10" s="718">
        <v>6680</v>
      </c>
      <c r="F10" s="718">
        <v>2569</v>
      </c>
      <c r="G10" s="718">
        <v>2477</v>
      </c>
      <c r="H10" s="718">
        <v>7572</v>
      </c>
      <c r="I10" s="718">
        <v>8105</v>
      </c>
      <c r="J10" s="718">
        <v>6241</v>
      </c>
      <c r="K10" s="718">
        <v>6271</v>
      </c>
      <c r="L10" s="718">
        <v>5037</v>
      </c>
      <c r="M10" s="718">
        <v>4969</v>
      </c>
      <c r="N10" s="718">
        <v>2154</v>
      </c>
      <c r="O10" s="718">
        <v>1960</v>
      </c>
      <c r="P10" s="718">
        <v>4882</v>
      </c>
      <c r="Q10" s="718">
        <v>4464</v>
      </c>
      <c r="R10" s="718">
        <v>46686</v>
      </c>
      <c r="S10" s="715">
        <v>47346</v>
      </c>
    </row>
    <row r="11" spans="2:19">
      <c r="B11" s="1183"/>
      <c r="C11" s="714" t="s">
        <v>49</v>
      </c>
      <c r="D11" s="718">
        <v>6680</v>
      </c>
      <c r="E11" s="718">
        <v>6695</v>
      </c>
      <c r="F11" s="718">
        <v>2477</v>
      </c>
      <c r="G11" s="718">
        <v>3173</v>
      </c>
      <c r="H11" s="718">
        <v>8105</v>
      </c>
      <c r="I11" s="718">
        <v>8112</v>
      </c>
      <c r="J11" s="718">
        <v>6271</v>
      </c>
      <c r="K11" s="718">
        <v>7232</v>
      </c>
      <c r="L11" s="718">
        <v>4969</v>
      </c>
      <c r="M11" s="718">
        <v>5164</v>
      </c>
      <c r="N11" s="718">
        <v>1960</v>
      </c>
      <c r="O11" s="718">
        <v>1948</v>
      </c>
      <c r="P11" s="718">
        <v>4464</v>
      </c>
      <c r="Q11" s="718">
        <v>5903</v>
      </c>
      <c r="R11" s="718">
        <v>47346</v>
      </c>
      <c r="S11" s="715">
        <v>50506</v>
      </c>
    </row>
    <row r="12" spans="2:19">
      <c r="B12" s="1183"/>
      <c r="C12" s="714" t="s">
        <v>57</v>
      </c>
      <c r="D12" s="718">
        <v>6695</v>
      </c>
      <c r="E12" s="718">
        <v>6428</v>
      </c>
      <c r="F12" s="718">
        <v>3173</v>
      </c>
      <c r="G12" s="718">
        <v>2164</v>
      </c>
      <c r="H12" s="718">
        <v>8112</v>
      </c>
      <c r="I12" s="718">
        <v>8254</v>
      </c>
      <c r="J12" s="718">
        <v>7232</v>
      </c>
      <c r="K12" s="718">
        <v>6593</v>
      </c>
      <c r="L12" s="718">
        <v>5164</v>
      </c>
      <c r="M12" s="718">
        <v>4321</v>
      </c>
      <c r="N12" s="718">
        <v>1948</v>
      </c>
      <c r="O12" s="718">
        <v>1908</v>
      </c>
      <c r="P12" s="718">
        <v>5903</v>
      </c>
      <c r="Q12" s="718">
        <v>3629</v>
      </c>
      <c r="R12" s="718">
        <v>50506</v>
      </c>
      <c r="S12" s="715">
        <v>51908</v>
      </c>
    </row>
    <row r="13" spans="2:19">
      <c r="B13" s="1183"/>
      <c r="C13" s="714" t="s">
        <v>58</v>
      </c>
      <c r="D13" s="718">
        <v>6428</v>
      </c>
      <c r="E13" s="718">
        <v>7082</v>
      </c>
      <c r="F13" s="718">
        <v>2164</v>
      </c>
      <c r="G13" s="718">
        <v>2356</v>
      </c>
      <c r="H13" s="718">
        <v>8254</v>
      </c>
      <c r="I13" s="718">
        <v>8512</v>
      </c>
      <c r="J13" s="718">
        <v>6593</v>
      </c>
      <c r="K13" s="718">
        <v>6665</v>
      </c>
      <c r="L13" s="718">
        <v>4321</v>
      </c>
      <c r="M13" s="718">
        <v>3807</v>
      </c>
      <c r="N13" s="718">
        <v>1908</v>
      </c>
      <c r="O13" s="718">
        <v>1878</v>
      </c>
      <c r="P13" s="718">
        <v>3629</v>
      </c>
      <c r="Q13" s="718">
        <v>3865</v>
      </c>
      <c r="R13" s="718">
        <v>51908</v>
      </c>
      <c r="S13" s="715">
        <v>54132</v>
      </c>
    </row>
    <row r="14" spans="2:19">
      <c r="B14" s="1183"/>
      <c r="C14" s="714" t="s">
        <v>50</v>
      </c>
      <c r="D14" s="718">
        <v>7082</v>
      </c>
      <c r="E14" s="718">
        <v>7349</v>
      </c>
      <c r="F14" s="718">
        <v>2356</v>
      </c>
      <c r="G14" s="718">
        <v>2720</v>
      </c>
      <c r="H14" s="718">
        <v>8512</v>
      </c>
      <c r="I14" s="718">
        <v>9329</v>
      </c>
      <c r="J14" s="718">
        <v>6665</v>
      </c>
      <c r="K14" s="718">
        <v>5959</v>
      </c>
      <c r="L14" s="718">
        <v>3807</v>
      </c>
      <c r="M14" s="718">
        <v>4827</v>
      </c>
      <c r="N14" s="718">
        <v>1878</v>
      </c>
      <c r="O14" s="718">
        <v>2054</v>
      </c>
      <c r="P14" s="718">
        <v>3865</v>
      </c>
      <c r="Q14" s="718">
        <v>3658</v>
      </c>
      <c r="R14" s="718">
        <v>54132</v>
      </c>
      <c r="S14" s="715">
        <v>56157</v>
      </c>
    </row>
    <row r="15" spans="2:19">
      <c r="B15" s="1183"/>
      <c r="C15" s="714" t="s">
        <v>51</v>
      </c>
      <c r="D15" s="718">
        <v>7349</v>
      </c>
      <c r="E15" s="718">
        <v>6661</v>
      </c>
      <c r="F15" s="718">
        <v>2720</v>
      </c>
      <c r="G15" s="718">
        <v>3195</v>
      </c>
      <c r="H15" s="718">
        <v>9329</v>
      </c>
      <c r="I15" s="718">
        <v>9440</v>
      </c>
      <c r="J15" s="718">
        <v>5959</v>
      </c>
      <c r="K15" s="718">
        <v>6193</v>
      </c>
      <c r="L15" s="718">
        <v>4827</v>
      </c>
      <c r="M15" s="718">
        <v>5116</v>
      </c>
      <c r="N15" s="718">
        <v>2054</v>
      </c>
      <c r="O15" s="718">
        <v>2119</v>
      </c>
      <c r="P15" s="718">
        <v>3658</v>
      </c>
      <c r="Q15" s="718">
        <v>4737</v>
      </c>
      <c r="R15" s="718">
        <v>56157</v>
      </c>
      <c r="S15" s="715">
        <v>56252</v>
      </c>
    </row>
    <row r="16" spans="2:19">
      <c r="B16" s="1183"/>
      <c r="C16" s="714" t="s">
        <v>52</v>
      </c>
      <c r="D16" s="718">
        <v>6661</v>
      </c>
      <c r="E16" s="718">
        <v>6591</v>
      </c>
      <c r="F16" s="718">
        <v>3195</v>
      </c>
      <c r="G16" s="718">
        <v>3018</v>
      </c>
      <c r="H16" s="718">
        <v>9440</v>
      </c>
      <c r="I16" s="718">
        <v>9108</v>
      </c>
      <c r="J16" s="718">
        <v>6193</v>
      </c>
      <c r="K16" s="718">
        <v>7059</v>
      </c>
      <c r="L16" s="718">
        <v>5116</v>
      </c>
      <c r="M16" s="718">
        <v>4758</v>
      </c>
      <c r="N16" s="718">
        <v>2119</v>
      </c>
      <c r="O16" s="718">
        <v>2494</v>
      </c>
      <c r="P16" s="718">
        <v>4737</v>
      </c>
      <c r="Q16" s="718">
        <v>4340</v>
      </c>
      <c r="R16" s="718">
        <v>56252</v>
      </c>
      <c r="S16" s="715">
        <v>58099</v>
      </c>
    </row>
    <row r="17" spans="2:19">
      <c r="B17" s="1183"/>
      <c r="C17" s="714" t="s">
        <v>53</v>
      </c>
      <c r="D17" s="718">
        <v>6591</v>
      </c>
      <c r="E17" s="718">
        <v>5786</v>
      </c>
      <c r="F17" s="718">
        <v>3018</v>
      </c>
      <c r="G17" s="718">
        <v>2480</v>
      </c>
      <c r="H17" s="718">
        <v>9108</v>
      </c>
      <c r="I17" s="718">
        <v>8301</v>
      </c>
      <c r="J17" s="718">
        <v>7059</v>
      </c>
      <c r="K17" s="718">
        <v>7315</v>
      </c>
      <c r="L17" s="718">
        <v>4758</v>
      </c>
      <c r="M17" s="718">
        <v>4028</v>
      </c>
      <c r="N17" s="718">
        <v>2494</v>
      </c>
      <c r="O17" s="718">
        <v>2147</v>
      </c>
      <c r="P17" s="718">
        <v>4340</v>
      </c>
      <c r="Q17" s="718">
        <v>3875</v>
      </c>
      <c r="R17" s="718">
        <v>58099</v>
      </c>
      <c r="S17" s="715">
        <v>59897</v>
      </c>
    </row>
    <row r="18" spans="2:19">
      <c r="B18" s="1183"/>
      <c r="C18" s="714" t="s">
        <v>54</v>
      </c>
      <c r="D18" s="718">
        <v>5786</v>
      </c>
      <c r="E18" s="718">
        <v>4462</v>
      </c>
      <c r="F18" s="718">
        <v>2480</v>
      </c>
      <c r="G18" s="718">
        <v>1953</v>
      </c>
      <c r="H18" s="718">
        <v>8301</v>
      </c>
      <c r="I18" s="718">
        <v>7535</v>
      </c>
      <c r="J18" s="718">
        <v>7315</v>
      </c>
      <c r="K18" s="718">
        <v>7353</v>
      </c>
      <c r="L18" s="718">
        <v>4028</v>
      </c>
      <c r="M18" s="718">
        <v>3094</v>
      </c>
      <c r="N18" s="718">
        <v>2147</v>
      </c>
      <c r="O18" s="718">
        <v>2504</v>
      </c>
      <c r="P18" s="718">
        <v>3875</v>
      </c>
      <c r="Q18" s="718">
        <v>4514</v>
      </c>
      <c r="R18" s="718">
        <v>59897</v>
      </c>
      <c r="S18" s="715">
        <v>62940</v>
      </c>
    </row>
    <row r="19" spans="2:19">
      <c r="B19" s="1183"/>
      <c r="C19" s="714" t="s">
        <v>55</v>
      </c>
      <c r="D19" s="718">
        <v>4462</v>
      </c>
      <c r="E19" s="718">
        <v>5208</v>
      </c>
      <c r="F19" s="718">
        <v>1953</v>
      </c>
      <c r="G19" s="718">
        <v>3355</v>
      </c>
      <c r="H19" s="718">
        <v>7535</v>
      </c>
      <c r="I19" s="718">
        <v>8240</v>
      </c>
      <c r="J19" s="718">
        <v>7353</v>
      </c>
      <c r="K19" s="718">
        <v>5540</v>
      </c>
      <c r="L19" s="718">
        <v>3094</v>
      </c>
      <c r="M19" s="718">
        <v>4024</v>
      </c>
      <c r="N19" s="718">
        <v>2504</v>
      </c>
      <c r="O19" s="718">
        <v>2526</v>
      </c>
      <c r="P19" s="718">
        <v>4514</v>
      </c>
      <c r="Q19" s="718">
        <v>4999</v>
      </c>
      <c r="R19" s="718">
        <v>62940</v>
      </c>
      <c r="S19" s="715">
        <v>64574</v>
      </c>
    </row>
    <row r="20" spans="2:19">
      <c r="B20" s="1184"/>
      <c r="C20" s="714" t="s">
        <v>56</v>
      </c>
      <c r="D20" s="718">
        <v>5208</v>
      </c>
      <c r="E20" s="718">
        <v>5653</v>
      </c>
      <c r="F20" s="718">
        <v>3355</v>
      </c>
      <c r="G20" s="718">
        <v>3726</v>
      </c>
      <c r="H20" s="718">
        <v>8240</v>
      </c>
      <c r="I20" s="718">
        <v>8689</v>
      </c>
      <c r="J20" s="718">
        <v>5540</v>
      </c>
      <c r="K20" s="718">
        <v>7799</v>
      </c>
      <c r="L20" s="718">
        <v>4024</v>
      </c>
      <c r="M20" s="718">
        <v>4584</v>
      </c>
      <c r="N20" s="718">
        <v>2526</v>
      </c>
      <c r="O20" s="718">
        <v>2748</v>
      </c>
      <c r="P20" s="718">
        <v>4999</v>
      </c>
      <c r="Q20" s="718">
        <v>5658</v>
      </c>
      <c r="R20" s="718">
        <v>64574</v>
      </c>
      <c r="S20" s="716">
        <v>63195</v>
      </c>
    </row>
    <row r="21" spans="2:19">
      <c r="B21" s="1182">
        <v>2020</v>
      </c>
      <c r="C21" s="795" t="s">
        <v>47</v>
      </c>
      <c r="D21" s="713">
        <v>5653</v>
      </c>
      <c r="E21" s="713">
        <v>6089</v>
      </c>
      <c r="F21" s="713">
        <v>3726</v>
      </c>
      <c r="G21" s="713">
        <v>3496</v>
      </c>
      <c r="H21" s="713">
        <v>8689</v>
      </c>
      <c r="I21" s="713">
        <v>8534</v>
      </c>
      <c r="J21" s="713">
        <v>7799</v>
      </c>
      <c r="K21" s="713">
        <v>4945</v>
      </c>
      <c r="L21" s="713">
        <v>4584</v>
      </c>
      <c r="M21" s="713">
        <v>4891</v>
      </c>
      <c r="N21" s="713">
        <v>2748</v>
      </c>
      <c r="O21" s="713">
        <v>2222</v>
      </c>
      <c r="P21" s="713">
        <v>5658</v>
      </c>
      <c r="Q21" s="713">
        <v>7523</v>
      </c>
      <c r="R21" s="713">
        <v>63195</v>
      </c>
      <c r="S21" s="713">
        <v>67099</v>
      </c>
    </row>
    <row r="22" spans="2:19">
      <c r="B22" s="1183"/>
      <c r="C22" s="796" t="s">
        <v>48</v>
      </c>
      <c r="D22" s="718">
        <v>6089</v>
      </c>
      <c r="E22" s="718">
        <v>5659</v>
      </c>
      <c r="F22" s="718">
        <v>3496</v>
      </c>
      <c r="G22" s="718">
        <v>3438</v>
      </c>
      <c r="H22" s="718">
        <v>8534</v>
      </c>
      <c r="I22" s="718">
        <v>8383</v>
      </c>
      <c r="J22" s="718">
        <v>4945</v>
      </c>
      <c r="K22" s="718">
        <v>4603</v>
      </c>
      <c r="L22" s="718">
        <v>4891</v>
      </c>
      <c r="M22" s="718">
        <v>4014</v>
      </c>
      <c r="N22" s="718">
        <v>2222</v>
      </c>
      <c r="O22" s="718">
        <v>2107</v>
      </c>
      <c r="P22" s="718">
        <v>7523</v>
      </c>
      <c r="Q22" s="718">
        <v>9313</v>
      </c>
      <c r="R22" s="718">
        <v>67099</v>
      </c>
      <c r="S22" s="715">
        <v>70170</v>
      </c>
    </row>
    <row r="23" spans="2:19">
      <c r="B23" s="1183"/>
      <c r="C23" s="796" t="s">
        <v>49</v>
      </c>
      <c r="D23" s="718">
        <v>5659</v>
      </c>
      <c r="E23" s="718">
        <v>4966</v>
      </c>
      <c r="F23" s="718">
        <v>3438</v>
      </c>
      <c r="G23" s="718">
        <v>1844</v>
      </c>
      <c r="H23" s="718">
        <v>8383</v>
      </c>
      <c r="I23" s="718">
        <v>2277</v>
      </c>
      <c r="J23" s="718">
        <v>4603</v>
      </c>
      <c r="K23" s="718">
        <v>4166</v>
      </c>
      <c r="L23" s="718">
        <v>4014</v>
      </c>
      <c r="M23" s="718">
        <v>2454</v>
      </c>
      <c r="N23" s="718">
        <v>2107</v>
      </c>
      <c r="O23" s="718">
        <v>1640</v>
      </c>
      <c r="P23" s="718">
        <v>9313</v>
      </c>
      <c r="Q23" s="718">
        <v>8962</v>
      </c>
      <c r="R23" s="718">
        <v>70170</v>
      </c>
      <c r="S23" s="715">
        <v>67887</v>
      </c>
    </row>
    <row r="24" spans="2:19">
      <c r="B24" s="1183"/>
      <c r="C24" s="796" t="s">
        <v>57</v>
      </c>
      <c r="D24" s="718">
        <v>3608</v>
      </c>
      <c r="E24" s="718">
        <v>3799</v>
      </c>
      <c r="F24" s="718">
        <v>1317</v>
      </c>
      <c r="G24" s="718">
        <v>1145</v>
      </c>
      <c r="H24" s="718">
        <v>2013</v>
      </c>
      <c r="I24" s="718">
        <v>2786</v>
      </c>
      <c r="J24" s="718">
        <v>3293</v>
      </c>
      <c r="K24" s="718">
        <v>3877</v>
      </c>
      <c r="L24" s="718">
        <v>2024</v>
      </c>
      <c r="M24" s="718">
        <v>2839</v>
      </c>
      <c r="N24" s="718">
        <v>1325</v>
      </c>
      <c r="O24" s="718">
        <v>1712</v>
      </c>
      <c r="P24" s="718">
        <v>6512</v>
      </c>
      <c r="Q24" s="718">
        <v>6507</v>
      </c>
      <c r="R24" s="718">
        <v>62744</v>
      </c>
      <c r="S24" s="715">
        <v>63315</v>
      </c>
    </row>
    <row r="25" spans="2:19">
      <c r="B25" s="1183"/>
      <c r="C25" s="796" t="s">
        <v>58</v>
      </c>
      <c r="D25" s="718">
        <v>3799</v>
      </c>
      <c r="E25" s="718">
        <v>4834</v>
      </c>
      <c r="F25" s="718">
        <v>1145</v>
      </c>
      <c r="G25" s="718">
        <v>1049</v>
      </c>
      <c r="H25" s="718">
        <v>2786</v>
      </c>
      <c r="I25" s="718">
        <v>3529</v>
      </c>
      <c r="J25" s="718">
        <v>3877</v>
      </c>
      <c r="K25" s="718">
        <v>4344</v>
      </c>
      <c r="L25" s="718">
        <v>2839</v>
      </c>
      <c r="M25" s="718">
        <v>4846</v>
      </c>
      <c r="N25" s="718">
        <v>1712</v>
      </c>
      <c r="O25" s="718">
        <v>1795</v>
      </c>
      <c r="P25" s="718">
        <v>6507</v>
      </c>
      <c r="Q25" s="718">
        <v>7887</v>
      </c>
      <c r="R25" s="718">
        <v>63315</v>
      </c>
      <c r="S25" s="715">
        <v>64654</v>
      </c>
    </row>
    <row r="26" spans="2:19">
      <c r="B26" s="1183"/>
      <c r="C26" s="796" t="s">
        <v>50</v>
      </c>
      <c r="D26" s="715"/>
      <c r="E26" s="715">
        <v>4210</v>
      </c>
      <c r="F26" s="715">
        <v>1049</v>
      </c>
      <c r="G26" s="715">
        <v>1426</v>
      </c>
      <c r="H26" s="715">
        <v>3529</v>
      </c>
      <c r="I26" s="715">
        <v>3493</v>
      </c>
      <c r="J26" s="715">
        <v>4344</v>
      </c>
      <c r="K26" s="715">
        <v>3502</v>
      </c>
      <c r="L26" s="715">
        <v>4846</v>
      </c>
      <c r="M26" s="715">
        <v>4887</v>
      </c>
      <c r="N26" s="715">
        <v>1796</v>
      </c>
      <c r="O26" s="715">
        <v>1760</v>
      </c>
      <c r="P26" s="715">
        <v>7887</v>
      </c>
      <c r="Q26" s="715">
        <v>7816</v>
      </c>
      <c r="R26" s="715">
        <v>64654</v>
      </c>
      <c r="S26" s="715">
        <v>60032</v>
      </c>
    </row>
    <row r="27" spans="2:19">
      <c r="B27" s="1183"/>
      <c r="C27" s="796" t="s">
        <v>51</v>
      </c>
      <c r="D27" s="715"/>
      <c r="E27" s="715">
        <v>4920</v>
      </c>
      <c r="F27" s="715">
        <v>1426</v>
      </c>
      <c r="G27" s="715">
        <v>1809</v>
      </c>
      <c r="H27" s="715">
        <v>3493</v>
      </c>
      <c r="I27" s="715">
        <v>3021</v>
      </c>
      <c r="J27" s="715">
        <v>3502</v>
      </c>
      <c r="K27" s="715">
        <v>3666</v>
      </c>
      <c r="L27" s="715">
        <v>4887</v>
      </c>
      <c r="M27" s="715">
        <v>5169</v>
      </c>
      <c r="N27" s="715">
        <v>1760</v>
      </c>
      <c r="O27" s="715">
        <v>2185</v>
      </c>
      <c r="P27" s="715">
        <v>7816</v>
      </c>
      <c r="Q27" s="715">
        <v>8379</v>
      </c>
      <c r="R27" s="715">
        <v>60032</v>
      </c>
      <c r="S27" s="715">
        <v>62319</v>
      </c>
    </row>
    <row r="28" spans="2:19">
      <c r="B28" s="1183"/>
      <c r="C28" s="796" t="s">
        <v>52</v>
      </c>
      <c r="D28" s="715"/>
      <c r="E28" s="715">
        <v>4575</v>
      </c>
      <c r="F28" s="715">
        <v>1809</v>
      </c>
      <c r="G28" s="715">
        <v>1614</v>
      </c>
      <c r="H28" s="715">
        <v>3021</v>
      </c>
      <c r="I28" s="715">
        <v>2947</v>
      </c>
      <c r="J28" s="715">
        <v>3666</v>
      </c>
      <c r="K28" s="715">
        <v>3559</v>
      </c>
      <c r="L28" s="715">
        <v>5169</v>
      </c>
      <c r="M28" s="715">
        <v>4674</v>
      </c>
      <c r="N28" s="715">
        <v>2185</v>
      </c>
      <c r="O28" s="715">
        <v>2285</v>
      </c>
      <c r="P28" s="715">
        <v>8379</v>
      </c>
      <c r="Q28" s="715">
        <v>8281</v>
      </c>
      <c r="R28" s="715">
        <v>62319</v>
      </c>
      <c r="S28" s="715">
        <v>18315</v>
      </c>
    </row>
    <row r="29" spans="2:19">
      <c r="B29" s="1183"/>
      <c r="C29" s="796" t="s">
        <v>53</v>
      </c>
      <c r="D29" s="715"/>
      <c r="E29" s="715">
        <v>4949</v>
      </c>
      <c r="F29" s="715">
        <v>1614</v>
      </c>
      <c r="G29" s="715">
        <v>2190</v>
      </c>
      <c r="H29" s="715">
        <v>2947</v>
      </c>
      <c r="I29" s="715">
        <v>3884</v>
      </c>
      <c r="J29" s="715">
        <v>3559</v>
      </c>
      <c r="K29" s="715">
        <v>3736</v>
      </c>
      <c r="L29" s="715">
        <v>4674</v>
      </c>
      <c r="M29" s="715">
        <v>5872</v>
      </c>
      <c r="N29" s="715">
        <v>2285</v>
      </c>
      <c r="O29" s="715">
        <v>2338</v>
      </c>
      <c r="P29" s="715">
        <v>8281</v>
      </c>
      <c r="Q29" s="715">
        <v>8411</v>
      </c>
      <c r="R29" s="715">
        <v>18315</v>
      </c>
      <c r="S29" s="715">
        <v>21424</v>
      </c>
    </row>
    <row r="30" spans="2:19">
      <c r="B30" s="1183"/>
      <c r="C30" s="796" t="s">
        <v>54</v>
      </c>
      <c r="D30" s="715"/>
      <c r="E30" s="715"/>
      <c r="F30" s="715"/>
      <c r="G30" s="715"/>
      <c r="H30" s="715"/>
      <c r="I30" s="715"/>
      <c r="J30" s="715"/>
      <c r="K30" s="715"/>
      <c r="L30" s="715"/>
      <c r="M30" s="715"/>
      <c r="N30" s="715"/>
      <c r="O30" s="715"/>
      <c r="P30" s="715"/>
      <c r="Q30" s="715"/>
      <c r="R30" s="715"/>
      <c r="S30" s="715"/>
    </row>
    <row r="31" spans="2:19">
      <c r="B31" s="1184"/>
      <c r="C31" s="797" t="s">
        <v>55</v>
      </c>
      <c r="D31" s="716"/>
      <c r="E31" s="716"/>
      <c r="F31" s="716"/>
      <c r="G31" s="716"/>
      <c r="H31" s="716"/>
      <c r="I31" s="716"/>
      <c r="J31" s="716"/>
      <c r="K31" s="716"/>
      <c r="L31" s="716"/>
      <c r="M31" s="716"/>
      <c r="N31" s="716"/>
      <c r="O31" s="716"/>
      <c r="P31" s="716"/>
      <c r="Q31" s="716"/>
      <c r="R31" s="716"/>
      <c r="S31" s="716"/>
    </row>
    <row r="32" spans="2:19">
      <c r="B32" s="710" t="s">
        <v>509</v>
      </c>
    </row>
  </sheetData>
  <mergeCells count="17">
    <mergeCell ref="P7:Q7"/>
    <mergeCell ref="R7:S7"/>
    <mergeCell ref="B21:B31"/>
    <mergeCell ref="B1:S1"/>
    <mergeCell ref="B2:S2"/>
    <mergeCell ref="B3:S3"/>
    <mergeCell ref="B9:B20"/>
    <mergeCell ref="B6:B8"/>
    <mergeCell ref="C6:C8"/>
    <mergeCell ref="D6:S6"/>
    <mergeCell ref="D7:E7"/>
    <mergeCell ref="F7:G7"/>
    <mergeCell ref="H7:I7"/>
    <mergeCell ref="J7:K7"/>
    <mergeCell ref="L7:M7"/>
    <mergeCell ref="N7:O7"/>
    <mergeCell ref="B4:S4"/>
  </mergeCells>
  <printOptions horizontalCentered="1"/>
  <pageMargins left="0.70866141732283472" right="0.70866141732283472" top="0.74803149606299213" bottom="0.74803149606299213" header="0.31496062992125984" footer="0.31496062992125984"/>
  <pageSetup paperSize="126"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39B6D-E5BB-410C-AB8B-E346BD4C2F63}">
  <sheetPr>
    <tabColor theme="5" tint="0.79998168889431442"/>
    <pageSetUpPr fitToPage="1"/>
  </sheetPr>
  <dimension ref="B1:T32"/>
  <sheetViews>
    <sheetView zoomScaleNormal="100" workbookViewId="0">
      <selection activeCell="B3" sqref="B3:S3"/>
    </sheetView>
  </sheetViews>
  <sheetFormatPr baseColWidth="10" defaultColWidth="10.9375" defaultRowHeight="12.5"/>
  <cols>
    <col min="1" max="1" width="2.4375" style="710" customWidth="1"/>
    <col min="2" max="2" width="6.5625" style="710" customWidth="1"/>
    <col min="3" max="3" width="8.375" style="710" customWidth="1"/>
    <col min="4" max="4" width="8.1875" style="710" hidden="1" customWidth="1"/>
    <col min="5" max="5" width="8.4375" style="710" customWidth="1"/>
    <col min="6" max="6" width="8.4375" style="710" hidden="1" customWidth="1"/>
    <col min="7" max="7" width="8.4375" style="710" customWidth="1"/>
    <col min="8" max="8" width="8.4375" style="710" hidden="1" customWidth="1"/>
    <col min="9" max="9" width="8.4375" style="710" customWidth="1"/>
    <col min="10" max="10" width="8.4375" style="710" hidden="1" customWidth="1"/>
    <col min="11" max="11" width="8.4375" style="710" customWidth="1"/>
    <col min="12" max="12" width="8.4375" style="710" hidden="1" customWidth="1"/>
    <col min="13" max="13" width="8.4375" style="710" customWidth="1"/>
    <col min="14" max="14" width="8.4375" style="710" hidden="1" customWidth="1"/>
    <col min="15" max="15" width="8.4375" style="710" customWidth="1"/>
    <col min="16" max="16" width="8.4375" style="710" hidden="1" customWidth="1"/>
    <col min="17" max="17" width="8.4375" style="710" customWidth="1"/>
    <col min="18" max="18" width="8.4375" style="710" hidden="1" customWidth="1"/>
    <col min="19" max="19" width="9.375" style="710" customWidth="1"/>
    <col min="20" max="20" width="2.4375" style="710" customWidth="1"/>
    <col min="21" max="16384" width="10.9375" style="710"/>
  </cols>
  <sheetData>
    <row r="1" spans="2:20" s="709" customFormat="1" ht="12.75" customHeight="1">
      <c r="B1" s="1057" t="s">
        <v>513</v>
      </c>
      <c r="C1" s="1057"/>
      <c r="D1" s="1057"/>
      <c r="E1" s="1057"/>
      <c r="F1" s="1057"/>
      <c r="G1" s="1057"/>
      <c r="H1" s="1057"/>
      <c r="I1" s="1057"/>
      <c r="J1" s="1057"/>
      <c r="K1" s="1057"/>
      <c r="L1" s="1057"/>
      <c r="M1" s="1057"/>
      <c r="N1" s="1057"/>
      <c r="O1" s="1057"/>
      <c r="P1" s="1057"/>
      <c r="Q1" s="1057"/>
      <c r="R1" s="1057"/>
      <c r="S1" s="1057"/>
      <c r="T1" s="33"/>
    </row>
    <row r="2" spans="2:20" s="709" customFormat="1" ht="12.75" customHeight="1">
      <c r="B2" s="1057" t="s">
        <v>510</v>
      </c>
      <c r="C2" s="1057"/>
      <c r="D2" s="1057"/>
      <c r="E2" s="1057"/>
      <c r="F2" s="1057"/>
      <c r="G2" s="1057"/>
      <c r="H2" s="1057"/>
      <c r="I2" s="1057"/>
      <c r="J2" s="1057"/>
      <c r="K2" s="1057"/>
      <c r="L2" s="1057"/>
      <c r="M2" s="1057"/>
      <c r="N2" s="1057"/>
      <c r="O2" s="1057"/>
      <c r="P2" s="1057"/>
      <c r="Q2" s="1057"/>
      <c r="R2" s="1057"/>
      <c r="S2" s="1057"/>
      <c r="T2" s="33"/>
    </row>
    <row r="3" spans="2:20" s="709" customFormat="1" ht="12.75" customHeight="1">
      <c r="B3" s="1154" t="s">
        <v>679</v>
      </c>
      <c r="C3" s="1154"/>
      <c r="D3" s="1154"/>
      <c r="E3" s="1154"/>
      <c r="F3" s="1154"/>
      <c r="G3" s="1154"/>
      <c r="H3" s="1154"/>
      <c r="I3" s="1154"/>
      <c r="J3" s="1154"/>
      <c r="K3" s="1154"/>
      <c r="L3" s="1154"/>
      <c r="M3" s="1154"/>
      <c r="N3" s="1154"/>
      <c r="O3" s="1154"/>
      <c r="P3" s="1154"/>
      <c r="Q3" s="1154"/>
      <c r="R3" s="1154"/>
      <c r="S3" s="1154"/>
      <c r="T3" s="727"/>
    </row>
    <row r="4" spans="2:20" s="709" customFormat="1" ht="12.75" customHeight="1">
      <c r="B4" s="1057" t="s">
        <v>167</v>
      </c>
      <c r="C4" s="1057"/>
      <c r="D4" s="1057"/>
      <c r="E4" s="1057"/>
      <c r="F4" s="1057"/>
      <c r="G4" s="1057"/>
      <c r="H4" s="1057"/>
      <c r="I4" s="1057"/>
      <c r="J4" s="1057"/>
      <c r="K4" s="1057"/>
      <c r="L4" s="1057"/>
      <c r="M4" s="1057"/>
      <c r="N4" s="1057"/>
      <c r="O4" s="1057"/>
      <c r="P4" s="1057"/>
      <c r="Q4" s="1057"/>
      <c r="R4" s="1057"/>
      <c r="S4" s="1057"/>
      <c r="T4" s="727"/>
    </row>
    <row r="5" spans="2:20" s="751" customFormat="1" ht="18" customHeight="1">
      <c r="B5" s="1189"/>
      <c r="C5" s="1189"/>
      <c r="D5" s="1189"/>
      <c r="E5" s="1189"/>
      <c r="F5" s="1189"/>
      <c r="G5" s="1189"/>
      <c r="H5" s="1189"/>
      <c r="I5" s="1189"/>
      <c r="J5" s="1189"/>
      <c r="K5" s="1189"/>
      <c r="L5" s="1189"/>
      <c r="M5" s="1189"/>
      <c r="N5" s="1189"/>
      <c r="O5" s="1189"/>
      <c r="P5" s="1189"/>
      <c r="Q5" s="1189"/>
      <c r="R5" s="1189"/>
      <c r="S5" s="1189"/>
    </row>
    <row r="6" spans="2:20" ht="13">
      <c r="B6" s="1190" t="s">
        <v>161</v>
      </c>
      <c r="C6" s="1190" t="s">
        <v>96</v>
      </c>
      <c r="D6" s="1180" t="s">
        <v>503</v>
      </c>
      <c r="E6" s="1186"/>
      <c r="F6" s="1186"/>
      <c r="G6" s="1186"/>
      <c r="H6" s="1186"/>
      <c r="I6" s="1186"/>
      <c r="J6" s="1186"/>
      <c r="K6" s="1186"/>
      <c r="L6" s="1186"/>
      <c r="M6" s="1186"/>
      <c r="N6" s="1186"/>
      <c r="O6" s="1186"/>
      <c r="P6" s="1186"/>
      <c r="Q6" s="1186"/>
      <c r="R6" s="1186"/>
      <c r="S6" s="1186"/>
    </row>
    <row r="7" spans="2:20" ht="66.75" customHeight="1">
      <c r="B7" s="1191"/>
      <c r="C7" s="1191"/>
      <c r="D7" s="1187" t="s">
        <v>525</v>
      </c>
      <c r="E7" s="1188"/>
      <c r="F7" s="1180" t="s">
        <v>173</v>
      </c>
      <c r="G7" s="1181"/>
      <c r="H7" s="1180" t="s">
        <v>206</v>
      </c>
      <c r="I7" s="1181"/>
      <c r="J7" s="1180" t="s">
        <v>524</v>
      </c>
      <c r="K7" s="1181"/>
      <c r="L7" s="1180" t="s">
        <v>467</v>
      </c>
      <c r="M7" s="1181"/>
      <c r="N7" s="1180" t="s">
        <v>511</v>
      </c>
      <c r="O7" s="1181"/>
      <c r="P7" s="1187" t="s">
        <v>512</v>
      </c>
      <c r="Q7" s="1188"/>
      <c r="R7" s="1187" t="s">
        <v>205</v>
      </c>
      <c r="S7" s="1188"/>
    </row>
    <row r="8" spans="2:20" ht="13">
      <c r="B8" s="1192"/>
      <c r="C8" s="1192"/>
      <c r="D8" s="719" t="s">
        <v>504</v>
      </c>
      <c r="E8" s="719" t="s">
        <v>505</v>
      </c>
      <c r="F8" s="719" t="s">
        <v>504</v>
      </c>
      <c r="G8" s="719" t="s">
        <v>505</v>
      </c>
      <c r="H8" s="719" t="s">
        <v>504</v>
      </c>
      <c r="I8" s="719" t="s">
        <v>505</v>
      </c>
      <c r="J8" s="719" t="s">
        <v>504</v>
      </c>
      <c r="K8" s="719" t="s">
        <v>505</v>
      </c>
      <c r="L8" s="719" t="s">
        <v>504</v>
      </c>
      <c r="M8" s="719" t="s">
        <v>505</v>
      </c>
      <c r="N8" s="719" t="s">
        <v>504</v>
      </c>
      <c r="O8" s="719" t="s">
        <v>505</v>
      </c>
      <c r="P8" s="719" t="s">
        <v>504</v>
      </c>
      <c r="Q8" s="719" t="s">
        <v>505</v>
      </c>
      <c r="R8" s="719" t="s">
        <v>504</v>
      </c>
      <c r="S8" s="720" t="s">
        <v>505</v>
      </c>
    </row>
    <row r="9" spans="2:20">
      <c r="B9" s="1182">
        <v>2019</v>
      </c>
      <c r="C9" s="721" t="s">
        <v>47</v>
      </c>
      <c r="D9" s="715">
        <v>38305</v>
      </c>
      <c r="E9" s="715">
        <v>63043</v>
      </c>
      <c r="F9" s="715">
        <v>17916</v>
      </c>
      <c r="G9" s="715">
        <v>36798</v>
      </c>
      <c r="H9" s="715">
        <v>24178</v>
      </c>
      <c r="I9" s="715">
        <v>32534</v>
      </c>
      <c r="J9" s="715">
        <v>13012</v>
      </c>
      <c r="K9" s="715">
        <v>15261</v>
      </c>
      <c r="L9" s="715">
        <v>12100</v>
      </c>
      <c r="M9" s="715">
        <v>43522</v>
      </c>
      <c r="N9" s="715">
        <v>98476</v>
      </c>
      <c r="O9" s="715">
        <v>99017</v>
      </c>
      <c r="P9" s="715">
        <v>25005</v>
      </c>
      <c r="Q9" s="715">
        <v>14362</v>
      </c>
      <c r="R9" s="715">
        <v>234835</v>
      </c>
      <c r="S9" s="715">
        <v>282689</v>
      </c>
    </row>
    <row r="10" spans="2:20">
      <c r="B10" s="1183"/>
      <c r="C10" s="722" t="s">
        <v>48</v>
      </c>
      <c r="D10" s="715">
        <v>63043</v>
      </c>
      <c r="E10" s="715">
        <v>69207</v>
      </c>
      <c r="F10" s="715">
        <v>36798</v>
      </c>
      <c r="G10" s="715">
        <v>47824</v>
      </c>
      <c r="H10" s="715">
        <v>32534</v>
      </c>
      <c r="I10" s="715">
        <v>34548</v>
      </c>
      <c r="J10" s="715">
        <v>15261</v>
      </c>
      <c r="K10" s="715">
        <v>30314</v>
      </c>
      <c r="L10" s="715">
        <v>43522</v>
      </c>
      <c r="M10" s="715">
        <v>58527</v>
      </c>
      <c r="N10" s="715">
        <v>99017</v>
      </c>
      <c r="O10" s="715">
        <v>139548</v>
      </c>
      <c r="P10" s="715">
        <v>14362</v>
      </c>
      <c r="Q10" s="715">
        <v>64972</v>
      </c>
      <c r="R10" s="715">
        <v>282689</v>
      </c>
      <c r="S10" s="715">
        <v>307651</v>
      </c>
    </row>
    <row r="11" spans="2:20">
      <c r="B11" s="1183"/>
      <c r="C11" s="722" t="s">
        <v>49</v>
      </c>
      <c r="D11" s="715">
        <v>69207</v>
      </c>
      <c r="E11" s="715">
        <v>61024</v>
      </c>
      <c r="F11" s="715">
        <v>47824</v>
      </c>
      <c r="G11" s="715">
        <v>47317</v>
      </c>
      <c r="H11" s="715">
        <v>34548</v>
      </c>
      <c r="I11" s="715">
        <v>30924</v>
      </c>
      <c r="J11" s="715">
        <v>30314</v>
      </c>
      <c r="K11" s="715">
        <v>35000</v>
      </c>
      <c r="L11" s="715">
        <v>58527</v>
      </c>
      <c r="M11" s="715">
        <v>54525</v>
      </c>
      <c r="N11" s="715">
        <v>139548</v>
      </c>
      <c r="O11" s="715">
        <v>154176</v>
      </c>
      <c r="P11" s="715">
        <v>64972</v>
      </c>
      <c r="Q11" s="715">
        <v>84796</v>
      </c>
      <c r="R11" s="715">
        <v>307651</v>
      </c>
      <c r="S11" s="715">
        <v>314396</v>
      </c>
    </row>
    <row r="12" spans="2:20">
      <c r="B12" s="1183"/>
      <c r="C12" s="722" t="s">
        <v>57</v>
      </c>
      <c r="D12" s="715">
        <v>61024</v>
      </c>
      <c r="E12" s="715">
        <v>51521</v>
      </c>
      <c r="F12" s="715">
        <v>47317</v>
      </c>
      <c r="G12" s="715">
        <v>42533</v>
      </c>
      <c r="H12" s="715">
        <v>30924</v>
      </c>
      <c r="I12" s="715">
        <v>28963</v>
      </c>
      <c r="J12" s="715">
        <v>35000</v>
      </c>
      <c r="K12" s="715">
        <v>27649</v>
      </c>
      <c r="L12" s="715">
        <v>54525</v>
      </c>
      <c r="M12" s="715">
        <v>46795</v>
      </c>
      <c r="N12" s="715">
        <v>154176</v>
      </c>
      <c r="O12" s="715">
        <v>151486</v>
      </c>
      <c r="P12" s="715">
        <v>84796</v>
      </c>
      <c r="Q12" s="715">
        <v>88571</v>
      </c>
      <c r="R12" s="715">
        <v>314396</v>
      </c>
      <c r="S12" s="715">
        <v>324763</v>
      </c>
    </row>
    <row r="13" spans="2:20">
      <c r="B13" s="1183"/>
      <c r="C13" s="722" t="s">
        <v>58</v>
      </c>
      <c r="D13" s="715">
        <v>51521</v>
      </c>
      <c r="E13" s="715">
        <v>52914</v>
      </c>
      <c r="F13" s="715">
        <v>42533</v>
      </c>
      <c r="G13" s="715">
        <v>39257</v>
      </c>
      <c r="H13" s="715">
        <v>28963</v>
      </c>
      <c r="I13" s="715">
        <v>21425</v>
      </c>
      <c r="J13" s="715">
        <v>27649</v>
      </c>
      <c r="K13" s="715">
        <v>19441</v>
      </c>
      <c r="L13" s="715">
        <v>46795</v>
      </c>
      <c r="M13" s="715">
        <v>40034</v>
      </c>
      <c r="N13" s="715">
        <v>151486</v>
      </c>
      <c r="O13" s="715">
        <v>146730</v>
      </c>
      <c r="P13" s="715">
        <v>88571</v>
      </c>
      <c r="Q13" s="715">
        <v>87444</v>
      </c>
      <c r="R13" s="715">
        <v>324763</v>
      </c>
      <c r="S13" s="715">
        <v>313421</v>
      </c>
    </row>
    <row r="14" spans="2:20">
      <c r="B14" s="1183"/>
      <c r="C14" s="722" t="s">
        <v>50</v>
      </c>
      <c r="D14" s="715">
        <v>52914</v>
      </c>
      <c r="E14" s="715">
        <v>51398</v>
      </c>
      <c r="F14" s="715">
        <v>39257</v>
      </c>
      <c r="G14" s="715">
        <v>39061</v>
      </c>
      <c r="H14" s="715">
        <v>21425</v>
      </c>
      <c r="I14" s="715">
        <v>26063</v>
      </c>
      <c r="J14" s="715">
        <v>19441</v>
      </c>
      <c r="K14" s="715">
        <v>21645</v>
      </c>
      <c r="L14" s="715">
        <v>40034</v>
      </c>
      <c r="M14" s="715">
        <v>34478</v>
      </c>
      <c r="N14" s="715">
        <v>146730</v>
      </c>
      <c r="O14" s="715">
        <v>144839</v>
      </c>
      <c r="P14" s="715">
        <v>87444</v>
      </c>
      <c r="Q14" s="715">
        <v>80399</v>
      </c>
      <c r="R14" s="715">
        <v>313421</v>
      </c>
      <c r="S14" s="715">
        <v>275852</v>
      </c>
    </row>
    <row r="15" spans="2:20">
      <c r="B15" s="1183"/>
      <c r="C15" s="722" t="s">
        <v>51</v>
      </c>
      <c r="D15" s="715">
        <v>51398</v>
      </c>
      <c r="E15" s="715">
        <v>40756</v>
      </c>
      <c r="F15" s="715">
        <v>39061</v>
      </c>
      <c r="G15" s="715">
        <v>38119</v>
      </c>
      <c r="H15" s="715">
        <v>26063</v>
      </c>
      <c r="I15" s="715">
        <v>27578</v>
      </c>
      <c r="J15" s="715">
        <v>21645</v>
      </c>
      <c r="K15" s="715">
        <v>35503</v>
      </c>
      <c r="L15" s="715">
        <v>34478</v>
      </c>
      <c r="M15" s="715">
        <v>28776</v>
      </c>
      <c r="N15" s="715">
        <v>144839</v>
      </c>
      <c r="O15" s="715">
        <v>139671</v>
      </c>
      <c r="P15" s="715">
        <v>80399</v>
      </c>
      <c r="Q15" s="715">
        <v>69972</v>
      </c>
      <c r="R15" s="715">
        <v>275852</v>
      </c>
      <c r="S15" s="715">
        <v>266151</v>
      </c>
    </row>
    <row r="16" spans="2:20">
      <c r="B16" s="1183"/>
      <c r="C16" s="722" t="s">
        <v>52</v>
      </c>
      <c r="D16" s="715">
        <v>40756</v>
      </c>
      <c r="E16" s="715">
        <v>29789</v>
      </c>
      <c r="F16" s="715">
        <v>38119</v>
      </c>
      <c r="G16" s="715">
        <v>39117</v>
      </c>
      <c r="H16" s="715">
        <v>27578</v>
      </c>
      <c r="I16" s="715">
        <v>24480</v>
      </c>
      <c r="J16" s="715">
        <v>35503</v>
      </c>
      <c r="K16" s="715">
        <v>41830</v>
      </c>
      <c r="L16" s="715">
        <v>28776</v>
      </c>
      <c r="M16" s="715">
        <v>23695</v>
      </c>
      <c r="N16" s="715">
        <v>139671</v>
      </c>
      <c r="O16" s="715">
        <v>133286</v>
      </c>
      <c r="P16" s="715">
        <v>69972</v>
      </c>
      <c r="Q16" s="715">
        <v>63974</v>
      </c>
      <c r="R16" s="715">
        <v>266151</v>
      </c>
      <c r="S16" s="715">
        <v>270690</v>
      </c>
    </row>
    <row r="17" spans="2:19">
      <c r="B17" s="1183"/>
      <c r="C17" s="722" t="s">
        <v>53</v>
      </c>
      <c r="D17" s="715">
        <v>29789</v>
      </c>
      <c r="E17" s="715">
        <v>32479</v>
      </c>
      <c r="F17" s="715">
        <v>39117</v>
      </c>
      <c r="G17" s="715">
        <v>35388</v>
      </c>
      <c r="H17" s="715">
        <v>24480</v>
      </c>
      <c r="I17" s="715">
        <v>27925</v>
      </c>
      <c r="J17" s="715">
        <v>41830</v>
      </c>
      <c r="K17" s="715">
        <v>32540</v>
      </c>
      <c r="L17" s="715">
        <v>23695</v>
      </c>
      <c r="M17" s="715">
        <v>19793</v>
      </c>
      <c r="N17" s="715">
        <v>133286</v>
      </c>
      <c r="O17" s="715">
        <v>130702</v>
      </c>
      <c r="P17" s="715">
        <v>63974</v>
      </c>
      <c r="Q17" s="715">
        <v>56712</v>
      </c>
      <c r="R17" s="715">
        <v>270690</v>
      </c>
      <c r="S17" s="715">
        <v>287784</v>
      </c>
    </row>
    <row r="18" spans="2:19">
      <c r="B18" s="1183"/>
      <c r="C18" s="722" t="s">
        <v>54</v>
      </c>
      <c r="D18" s="715">
        <v>32479</v>
      </c>
      <c r="E18" s="715">
        <v>27891</v>
      </c>
      <c r="F18" s="715">
        <v>35388</v>
      </c>
      <c r="G18" s="715">
        <v>23265</v>
      </c>
      <c r="H18" s="715">
        <v>27925</v>
      </c>
      <c r="I18" s="715">
        <v>17538</v>
      </c>
      <c r="J18" s="715">
        <v>32540</v>
      </c>
      <c r="K18" s="715">
        <v>24777</v>
      </c>
      <c r="L18" s="715">
        <v>19793</v>
      </c>
      <c r="M18" s="715">
        <v>15103</v>
      </c>
      <c r="N18" s="715">
        <v>130702</v>
      </c>
      <c r="O18" s="715">
        <v>130147</v>
      </c>
      <c r="P18" s="715">
        <v>56712</v>
      </c>
      <c r="Q18" s="715">
        <v>45887</v>
      </c>
      <c r="R18" s="715">
        <v>287784</v>
      </c>
      <c r="S18" s="715">
        <v>248391</v>
      </c>
    </row>
    <row r="19" spans="2:19">
      <c r="B19" s="1183"/>
      <c r="C19" s="722" t="s">
        <v>55</v>
      </c>
      <c r="D19" s="715">
        <v>27891</v>
      </c>
      <c r="E19" s="715">
        <v>18264</v>
      </c>
      <c r="F19" s="715">
        <v>23265</v>
      </c>
      <c r="G19" s="715">
        <v>20850</v>
      </c>
      <c r="H19" s="715">
        <v>17538</v>
      </c>
      <c r="I19" s="715">
        <v>20320</v>
      </c>
      <c r="J19" s="715">
        <v>24777</v>
      </c>
      <c r="K19" s="715">
        <v>29623</v>
      </c>
      <c r="L19" s="715">
        <v>15103</v>
      </c>
      <c r="M19" s="715">
        <v>9630</v>
      </c>
      <c r="N19" s="715">
        <v>130147</v>
      </c>
      <c r="O19" s="715">
        <v>123600</v>
      </c>
      <c r="P19" s="715">
        <v>45887</v>
      </c>
      <c r="Q19" s="715">
        <v>36043</v>
      </c>
      <c r="R19" s="715">
        <v>248391</v>
      </c>
      <c r="S19" s="715">
        <v>221161</v>
      </c>
    </row>
    <row r="20" spans="2:19">
      <c r="B20" s="1184"/>
      <c r="C20" s="723" t="s">
        <v>56</v>
      </c>
      <c r="D20" s="716">
        <v>18264</v>
      </c>
      <c r="E20" s="716">
        <v>40225</v>
      </c>
      <c r="F20" s="716">
        <v>20850</v>
      </c>
      <c r="G20" s="716">
        <v>20035</v>
      </c>
      <c r="H20" s="716">
        <v>20320</v>
      </c>
      <c r="I20" s="716">
        <v>25472</v>
      </c>
      <c r="J20" s="716">
        <v>29623</v>
      </c>
      <c r="K20" s="716">
        <v>37202</v>
      </c>
      <c r="L20" s="716">
        <v>9630</v>
      </c>
      <c r="M20" s="716">
        <v>7083</v>
      </c>
      <c r="N20" s="716">
        <v>123600</v>
      </c>
      <c r="O20" s="716">
        <v>114411</v>
      </c>
      <c r="P20" s="716">
        <v>36043</v>
      </c>
      <c r="Q20" s="716">
        <v>30613</v>
      </c>
      <c r="R20" s="716">
        <v>220924</v>
      </c>
      <c r="S20" s="716">
        <v>223104</v>
      </c>
    </row>
    <row r="21" spans="2:19">
      <c r="B21" s="1182">
        <v>2020</v>
      </c>
      <c r="C21" s="795" t="s">
        <v>47</v>
      </c>
      <c r="D21" s="713">
        <v>40225</v>
      </c>
      <c r="E21" s="713">
        <v>72812</v>
      </c>
      <c r="F21" s="713">
        <v>20035</v>
      </c>
      <c r="G21" s="713">
        <v>31050</v>
      </c>
      <c r="H21" s="713">
        <v>25472</v>
      </c>
      <c r="I21" s="713">
        <v>29294</v>
      </c>
      <c r="J21" s="713">
        <v>37202</v>
      </c>
      <c r="K21" s="713">
        <v>51979</v>
      </c>
      <c r="L21" s="713">
        <v>7083</v>
      </c>
      <c r="M21" s="713">
        <v>67868</v>
      </c>
      <c r="N21" s="713">
        <v>114411</v>
      </c>
      <c r="O21" s="713">
        <v>123182</v>
      </c>
      <c r="P21" s="713">
        <v>30613</v>
      </c>
      <c r="Q21" s="713">
        <v>29273</v>
      </c>
      <c r="R21" s="713">
        <v>223104</v>
      </c>
      <c r="S21" s="713">
        <v>331919</v>
      </c>
    </row>
    <row r="22" spans="2:19">
      <c r="B22" s="1183"/>
      <c r="C22" s="796" t="s">
        <v>48</v>
      </c>
      <c r="D22" s="715">
        <v>72812</v>
      </c>
      <c r="E22" s="715">
        <v>64643</v>
      </c>
      <c r="F22" s="715">
        <v>31050</v>
      </c>
      <c r="G22" s="715">
        <v>34734</v>
      </c>
      <c r="H22" s="715">
        <v>29294</v>
      </c>
      <c r="I22" s="715">
        <v>25839</v>
      </c>
      <c r="J22" s="715">
        <v>51979</v>
      </c>
      <c r="K22" s="715">
        <v>49854</v>
      </c>
      <c r="L22" s="715">
        <v>67868</v>
      </c>
      <c r="M22" s="715">
        <v>71032</v>
      </c>
      <c r="N22" s="715">
        <v>123182</v>
      </c>
      <c r="O22" s="715">
        <v>151398</v>
      </c>
      <c r="P22" s="715">
        <v>29273</v>
      </c>
      <c r="Q22" s="715">
        <v>63402</v>
      </c>
      <c r="R22" s="715">
        <v>331919</v>
      </c>
      <c r="S22" s="715">
        <v>328283</v>
      </c>
    </row>
    <row r="23" spans="2:19">
      <c r="B23" s="1183"/>
      <c r="C23" s="796" t="s">
        <v>49</v>
      </c>
      <c r="D23" s="715">
        <v>64643</v>
      </c>
      <c r="E23" s="715">
        <v>51286</v>
      </c>
      <c r="F23" s="715">
        <v>34734</v>
      </c>
      <c r="G23" s="715">
        <v>37212</v>
      </c>
      <c r="H23" s="715">
        <v>25839</v>
      </c>
      <c r="I23" s="715">
        <v>24911</v>
      </c>
      <c r="J23" s="715">
        <v>49854</v>
      </c>
      <c r="K23" s="715">
        <v>44928</v>
      </c>
      <c r="L23" s="715">
        <v>71032</v>
      </c>
      <c r="M23" s="715">
        <v>63904</v>
      </c>
      <c r="N23" s="715">
        <v>151398</v>
      </c>
      <c r="O23" s="715">
        <v>155749</v>
      </c>
      <c r="P23" s="715">
        <v>63402</v>
      </c>
      <c r="Q23" s="715">
        <v>90604</v>
      </c>
      <c r="R23" s="715">
        <v>328283</v>
      </c>
      <c r="S23" s="715">
        <v>311458</v>
      </c>
    </row>
    <row r="24" spans="2:19">
      <c r="B24" s="1183"/>
      <c r="C24" s="796" t="s">
        <v>57</v>
      </c>
      <c r="D24" s="715">
        <v>51286</v>
      </c>
      <c r="E24" s="715">
        <v>39897</v>
      </c>
      <c r="F24" s="715">
        <v>37212</v>
      </c>
      <c r="G24" s="715">
        <v>35237</v>
      </c>
      <c r="H24" s="715">
        <v>24911</v>
      </c>
      <c r="I24" s="715">
        <v>26474</v>
      </c>
      <c r="J24" s="715">
        <v>44928</v>
      </c>
      <c r="K24" s="715">
        <v>42908</v>
      </c>
      <c r="L24" s="715">
        <v>44104</v>
      </c>
      <c r="M24" s="715">
        <v>36745</v>
      </c>
      <c r="N24" s="715">
        <v>155758</v>
      </c>
      <c r="O24" s="715">
        <v>150467</v>
      </c>
      <c r="P24" s="715">
        <v>90604</v>
      </c>
      <c r="Q24" s="715">
        <v>106575</v>
      </c>
      <c r="R24" s="715">
        <v>311458</v>
      </c>
      <c r="S24" s="715">
        <v>322282</v>
      </c>
    </row>
    <row r="25" spans="2:19">
      <c r="B25" s="1183"/>
      <c r="C25" s="796" t="s">
        <v>58</v>
      </c>
      <c r="D25" s="715">
        <v>39897</v>
      </c>
      <c r="E25" s="715">
        <v>47632</v>
      </c>
      <c r="F25" s="715">
        <v>35237</v>
      </c>
      <c r="G25" s="715">
        <v>28118</v>
      </c>
      <c r="H25" s="715">
        <v>26474</v>
      </c>
      <c r="I25" s="715">
        <v>17152</v>
      </c>
      <c r="J25" s="715">
        <v>42908</v>
      </c>
      <c r="K25" s="715">
        <v>37877</v>
      </c>
      <c r="L25" s="715">
        <v>36745</v>
      </c>
      <c r="M25" s="715">
        <v>33296</v>
      </c>
      <c r="N25" s="715">
        <v>150434</v>
      </c>
      <c r="O25" s="715">
        <v>149626</v>
      </c>
      <c r="P25" s="715">
        <v>106575</v>
      </c>
      <c r="Q25" s="715">
        <v>101497</v>
      </c>
      <c r="R25" s="715">
        <v>322282</v>
      </c>
      <c r="S25" s="715">
        <v>302675</v>
      </c>
    </row>
    <row r="26" spans="2:19">
      <c r="B26" s="1183"/>
      <c r="C26" s="796" t="s">
        <v>50</v>
      </c>
      <c r="D26" s="715"/>
      <c r="E26" s="715">
        <v>51857</v>
      </c>
      <c r="F26" s="715">
        <v>28118</v>
      </c>
      <c r="G26" s="715">
        <v>25090</v>
      </c>
      <c r="H26" s="715">
        <v>17152</v>
      </c>
      <c r="I26" s="715">
        <v>13887</v>
      </c>
      <c r="J26" s="715">
        <v>37877</v>
      </c>
      <c r="K26" s="715">
        <v>35226</v>
      </c>
      <c r="L26" s="715">
        <v>33296</v>
      </c>
      <c r="M26" s="715">
        <v>30780</v>
      </c>
      <c r="N26" s="715">
        <v>149779</v>
      </c>
      <c r="O26" s="715">
        <v>144934</v>
      </c>
      <c r="P26" s="715">
        <v>101497</v>
      </c>
      <c r="Q26" s="715">
        <v>92434</v>
      </c>
      <c r="R26" s="715">
        <v>302675</v>
      </c>
      <c r="S26" s="715">
        <v>259821</v>
      </c>
    </row>
    <row r="27" spans="2:19">
      <c r="B27" s="1183"/>
      <c r="C27" s="796" t="s">
        <v>51</v>
      </c>
      <c r="D27" s="715"/>
      <c r="E27" s="715">
        <v>44355</v>
      </c>
      <c r="F27" s="715">
        <v>25090</v>
      </c>
      <c r="G27" s="715">
        <v>31233</v>
      </c>
      <c r="H27" s="715">
        <v>13887</v>
      </c>
      <c r="I27" s="715">
        <v>23556</v>
      </c>
      <c r="J27" s="715">
        <v>35226</v>
      </c>
      <c r="K27" s="715">
        <v>30460</v>
      </c>
      <c r="L27" s="715">
        <v>30780</v>
      </c>
      <c r="M27" s="715">
        <v>27402</v>
      </c>
      <c r="N27" s="715">
        <v>144934</v>
      </c>
      <c r="O27" s="715">
        <v>139874</v>
      </c>
      <c r="P27" s="715">
        <v>92434</v>
      </c>
      <c r="Q27" s="715">
        <v>87018</v>
      </c>
      <c r="R27" s="715">
        <v>259821</v>
      </c>
      <c r="S27" s="715">
        <v>251864</v>
      </c>
    </row>
    <row r="28" spans="2:19">
      <c r="B28" s="1183"/>
      <c r="C28" s="796" t="s">
        <v>52</v>
      </c>
      <c r="D28" s="715"/>
      <c r="E28" s="715">
        <v>51798</v>
      </c>
      <c r="F28" s="715">
        <v>31233</v>
      </c>
      <c r="G28" s="715">
        <v>29640</v>
      </c>
      <c r="H28" s="715">
        <v>23556</v>
      </c>
      <c r="I28" s="715">
        <v>24938</v>
      </c>
      <c r="J28" s="715">
        <v>30460</v>
      </c>
      <c r="K28" s="715">
        <v>24029</v>
      </c>
      <c r="L28" s="715">
        <v>27402</v>
      </c>
      <c r="M28" s="715">
        <v>23338</v>
      </c>
      <c r="N28" s="715">
        <v>139874</v>
      </c>
      <c r="O28" s="715">
        <v>138572</v>
      </c>
      <c r="P28" s="715">
        <v>87018</v>
      </c>
      <c r="Q28" s="715">
        <v>76577</v>
      </c>
      <c r="R28" s="715">
        <v>251864</v>
      </c>
      <c r="S28" s="715">
        <v>253112</v>
      </c>
    </row>
    <row r="29" spans="2:19">
      <c r="B29" s="1183"/>
      <c r="C29" s="796" t="s">
        <v>53</v>
      </c>
      <c r="D29" s="715"/>
      <c r="E29" s="715">
        <v>43507</v>
      </c>
      <c r="F29" s="715">
        <v>29640</v>
      </c>
      <c r="G29" s="715">
        <v>32453</v>
      </c>
      <c r="H29" s="715">
        <v>24938</v>
      </c>
      <c r="I29" s="715">
        <v>17377</v>
      </c>
      <c r="J29" s="715">
        <v>24029</v>
      </c>
      <c r="K29" s="715">
        <v>25174</v>
      </c>
      <c r="L29" s="715">
        <v>23338</v>
      </c>
      <c r="M29" s="715">
        <v>17839</v>
      </c>
      <c r="N29" s="715">
        <v>138572</v>
      </c>
      <c r="O29" s="715">
        <v>134359</v>
      </c>
      <c r="P29" s="715">
        <v>76577</v>
      </c>
      <c r="Q29" s="715">
        <v>75769</v>
      </c>
      <c r="R29" s="715">
        <v>253112</v>
      </c>
      <c r="S29" s="715">
        <v>247777</v>
      </c>
    </row>
    <row r="30" spans="2:19">
      <c r="B30" s="1183"/>
      <c r="C30" s="796" t="s">
        <v>54</v>
      </c>
      <c r="D30" s="715"/>
      <c r="E30" s="715"/>
      <c r="F30" s="715"/>
      <c r="G30" s="715"/>
      <c r="H30" s="715"/>
      <c r="I30" s="715"/>
      <c r="J30" s="715"/>
      <c r="K30" s="715"/>
      <c r="L30" s="715"/>
      <c r="M30" s="715"/>
      <c r="N30" s="715"/>
      <c r="O30" s="715"/>
      <c r="P30" s="715"/>
      <c r="Q30" s="715"/>
      <c r="R30" s="715"/>
      <c r="S30" s="715"/>
    </row>
    <row r="31" spans="2:19">
      <c r="B31" s="1184"/>
      <c r="C31" s="797" t="s">
        <v>55</v>
      </c>
      <c r="D31" s="716"/>
      <c r="E31" s="716"/>
      <c r="F31" s="716"/>
      <c r="G31" s="716"/>
      <c r="H31" s="716"/>
      <c r="I31" s="716"/>
      <c r="J31" s="716"/>
      <c r="K31" s="716"/>
      <c r="L31" s="716"/>
      <c r="M31" s="716"/>
      <c r="N31" s="716"/>
      <c r="O31" s="716"/>
      <c r="P31" s="716"/>
      <c r="Q31" s="716"/>
      <c r="R31" s="716"/>
      <c r="S31" s="716"/>
    </row>
    <row r="32" spans="2:19">
      <c r="B32" s="710" t="s">
        <v>509</v>
      </c>
    </row>
  </sheetData>
  <mergeCells count="18">
    <mergeCell ref="B1:S1"/>
    <mergeCell ref="B2:S2"/>
    <mergeCell ref="B3:S3"/>
    <mergeCell ref="B4:S4"/>
    <mergeCell ref="J7:K7"/>
    <mergeCell ref="H7:I7"/>
    <mergeCell ref="F7:G7"/>
    <mergeCell ref="D7:E7"/>
    <mergeCell ref="R7:S7"/>
    <mergeCell ref="P7:Q7"/>
    <mergeCell ref="N7:O7"/>
    <mergeCell ref="L7:M7"/>
    <mergeCell ref="B6:B8"/>
    <mergeCell ref="B9:B20"/>
    <mergeCell ref="B5:S5"/>
    <mergeCell ref="C6:C8"/>
    <mergeCell ref="D6:S6"/>
    <mergeCell ref="B21:B31"/>
  </mergeCells>
  <printOptions horizontalCentered="1"/>
  <pageMargins left="0.70866141732283472" right="0.70866141732283472" top="0.74803149606299213" bottom="0.74803149606299213" header="0.31496062992125984" footer="0.31496062992125984"/>
  <pageSetup paperSize="12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6CF1A-0D49-4052-8A39-A2E64A1FEBC4}">
  <sheetPr>
    <tabColor theme="5" tint="0.79998168889431442"/>
    <pageSetUpPr fitToPage="1"/>
  </sheetPr>
  <dimension ref="B1:L33"/>
  <sheetViews>
    <sheetView workbookViewId="0">
      <selection activeCell="D28" sqref="D28:K28"/>
    </sheetView>
  </sheetViews>
  <sheetFormatPr baseColWidth="10" defaultColWidth="10.9375" defaultRowHeight="14"/>
  <cols>
    <col min="1" max="1" width="1.5625" style="599" customWidth="1"/>
    <col min="2" max="2" width="5.25" style="599" customWidth="1"/>
    <col min="3" max="3" width="7.25" style="599" customWidth="1"/>
    <col min="4" max="11" width="9.25" style="599" customWidth="1"/>
    <col min="12" max="12" width="2.0625" style="599" customWidth="1"/>
    <col min="13" max="16384" width="10.9375" style="599"/>
  </cols>
  <sheetData>
    <row r="1" spans="2:12">
      <c r="B1" s="1057" t="s">
        <v>514</v>
      </c>
      <c r="C1" s="1057"/>
      <c r="D1" s="1057"/>
      <c r="E1" s="1057"/>
      <c r="F1" s="1057"/>
      <c r="G1" s="1057"/>
      <c r="H1" s="1057"/>
      <c r="I1" s="1057"/>
      <c r="J1" s="1057"/>
      <c r="K1" s="1057"/>
      <c r="L1" s="724"/>
    </row>
    <row r="2" spans="2:12">
      <c r="B2" s="1057" t="s">
        <v>584</v>
      </c>
      <c r="C2" s="1057"/>
      <c r="D2" s="1057"/>
      <c r="E2" s="1057"/>
      <c r="F2" s="1057"/>
      <c r="G2" s="1057"/>
      <c r="H2" s="1057"/>
      <c r="I2" s="1057"/>
      <c r="J2" s="1057"/>
      <c r="K2" s="1057"/>
      <c r="L2" s="724"/>
    </row>
    <row r="3" spans="2:12">
      <c r="B3" s="1154" t="s">
        <v>679</v>
      </c>
      <c r="C3" s="1154"/>
      <c r="D3" s="1154"/>
      <c r="E3" s="1154"/>
      <c r="F3" s="1154"/>
      <c r="G3" s="1154"/>
      <c r="H3" s="1154"/>
      <c r="I3" s="1154"/>
      <c r="J3" s="1154"/>
      <c r="K3" s="1154"/>
      <c r="L3" s="724"/>
    </row>
    <row r="4" spans="2:12">
      <c r="B4" s="1057" t="s">
        <v>167</v>
      </c>
      <c r="C4" s="1057"/>
      <c r="D4" s="1057"/>
      <c r="E4" s="1057"/>
      <c r="F4" s="1057"/>
      <c r="G4" s="1057"/>
      <c r="H4" s="1057"/>
      <c r="I4" s="1057"/>
      <c r="J4" s="1057"/>
      <c r="K4" s="1057"/>
      <c r="L4" s="724"/>
    </row>
    <row r="5" spans="2:12" s="752" customFormat="1">
      <c r="G5" s="753"/>
    </row>
    <row r="6" spans="2:12">
      <c r="B6" s="1193" t="s">
        <v>161</v>
      </c>
      <c r="C6" s="1193" t="s">
        <v>96</v>
      </c>
      <c r="D6" s="1180" t="s">
        <v>503</v>
      </c>
      <c r="E6" s="1186"/>
      <c r="F6" s="1186"/>
      <c r="G6" s="1186"/>
      <c r="H6" s="1186"/>
      <c r="I6" s="1186"/>
      <c r="J6" s="1186"/>
      <c r="K6" s="1181"/>
    </row>
    <row r="7" spans="2:12" ht="54" customHeight="1">
      <c r="B7" s="1193"/>
      <c r="C7" s="1193"/>
      <c r="D7" s="754" t="s">
        <v>525</v>
      </c>
      <c r="E7" s="730" t="s">
        <v>173</v>
      </c>
      <c r="F7" s="730" t="s">
        <v>206</v>
      </c>
      <c r="G7" s="730" t="s">
        <v>517</v>
      </c>
      <c r="H7" s="730" t="s">
        <v>511</v>
      </c>
      <c r="I7" s="792" t="s">
        <v>467</v>
      </c>
      <c r="J7" s="754" t="s">
        <v>512</v>
      </c>
      <c r="K7" s="793" t="s">
        <v>205</v>
      </c>
      <c r="L7" s="725"/>
    </row>
    <row r="8" spans="2:12">
      <c r="B8" s="1182">
        <v>2019</v>
      </c>
      <c r="C8" s="712" t="s">
        <v>47</v>
      </c>
      <c r="D8" s="713">
        <v>23775</v>
      </c>
      <c r="E8" s="713">
        <v>21184</v>
      </c>
      <c r="F8" s="713">
        <v>10102</v>
      </c>
      <c r="G8" s="713">
        <v>14801</v>
      </c>
      <c r="H8" s="713">
        <v>16144</v>
      </c>
      <c r="I8" s="713">
        <v>42249</v>
      </c>
      <c r="J8" s="713">
        <v>2006</v>
      </c>
      <c r="K8" s="713">
        <v>71607</v>
      </c>
    </row>
    <row r="9" spans="2:12">
      <c r="B9" s="1183"/>
      <c r="C9" s="714" t="s">
        <v>48</v>
      </c>
      <c r="D9" s="715">
        <v>10074</v>
      </c>
      <c r="E9" s="715">
        <v>13577</v>
      </c>
      <c r="F9" s="715">
        <v>4414</v>
      </c>
      <c r="G9" s="715">
        <v>17598</v>
      </c>
      <c r="H9" s="715">
        <v>55399</v>
      </c>
      <c r="I9" s="715">
        <v>23529</v>
      </c>
      <c r="J9" s="715">
        <v>63320</v>
      </c>
      <c r="K9" s="715">
        <v>58759</v>
      </c>
    </row>
    <row r="10" spans="2:12">
      <c r="B10" s="1183"/>
      <c r="C10" s="714" t="s">
        <v>49</v>
      </c>
      <c r="D10" s="715">
        <v>3725</v>
      </c>
      <c r="E10" s="715">
        <v>3617</v>
      </c>
      <c r="F10" s="715">
        <v>1357</v>
      </c>
      <c r="G10" s="715">
        <v>11095</v>
      </c>
      <c r="H10" s="715">
        <v>27775</v>
      </c>
      <c r="I10" s="715">
        <v>5222</v>
      </c>
      <c r="J10" s="715">
        <v>34906</v>
      </c>
      <c r="K10" s="715">
        <v>28326</v>
      </c>
    </row>
    <row r="11" spans="2:12">
      <c r="B11" s="1183"/>
      <c r="C11" s="714" t="s">
        <v>57</v>
      </c>
      <c r="D11" s="715">
        <v>2199</v>
      </c>
      <c r="E11" s="715">
        <v>175</v>
      </c>
      <c r="F11" s="715">
        <v>626</v>
      </c>
      <c r="G11" s="715">
        <v>3885</v>
      </c>
      <c r="H11" s="715">
        <v>8382</v>
      </c>
      <c r="I11" s="715">
        <v>1372</v>
      </c>
      <c r="J11" s="715">
        <v>15072</v>
      </c>
      <c r="K11" s="715">
        <v>19163</v>
      </c>
    </row>
    <row r="12" spans="2:12">
      <c r="B12" s="1183"/>
      <c r="C12" s="714" t="s">
        <v>58</v>
      </c>
      <c r="D12" s="715">
        <v>1788</v>
      </c>
      <c r="E12" s="715">
        <v>314</v>
      </c>
      <c r="F12" s="715">
        <v>962</v>
      </c>
      <c r="G12" s="715">
        <v>2857</v>
      </c>
      <c r="H12" s="715">
        <v>7282</v>
      </c>
      <c r="I12" s="715">
        <v>2657</v>
      </c>
      <c r="J12" s="715">
        <v>11482</v>
      </c>
      <c r="K12" s="715">
        <v>18924</v>
      </c>
    </row>
    <row r="13" spans="2:12">
      <c r="B13" s="1183"/>
      <c r="C13" s="714" t="s">
        <v>50</v>
      </c>
      <c r="D13" s="715">
        <v>782</v>
      </c>
      <c r="E13" s="715">
        <v>1797</v>
      </c>
      <c r="F13" s="715">
        <v>3563</v>
      </c>
      <c r="G13" s="715">
        <v>5655</v>
      </c>
      <c r="H13" s="715">
        <v>8979</v>
      </c>
      <c r="I13" s="715">
        <v>4845</v>
      </c>
      <c r="J13" s="715">
        <v>3417</v>
      </c>
      <c r="K13" s="715">
        <v>17870</v>
      </c>
    </row>
    <row r="14" spans="2:12">
      <c r="B14" s="1183"/>
      <c r="C14" s="714" t="s">
        <v>51</v>
      </c>
      <c r="D14" s="715">
        <v>3239</v>
      </c>
      <c r="E14" s="715">
        <v>191</v>
      </c>
      <c r="F14" s="715">
        <v>3897</v>
      </c>
      <c r="G14" s="715">
        <v>7899</v>
      </c>
      <c r="H14" s="715">
        <v>9109</v>
      </c>
      <c r="I14" s="715">
        <v>5389</v>
      </c>
      <c r="J14" s="715">
        <v>2711</v>
      </c>
      <c r="K14" s="715">
        <v>25589</v>
      </c>
    </row>
    <row r="15" spans="2:12">
      <c r="B15" s="1183"/>
      <c r="C15" s="714" t="s">
        <v>52</v>
      </c>
      <c r="D15" s="715">
        <v>1989</v>
      </c>
      <c r="E15" s="715">
        <v>265</v>
      </c>
      <c r="F15" s="715">
        <v>2521</v>
      </c>
      <c r="G15" s="715">
        <v>7884</v>
      </c>
      <c r="H15" s="715">
        <v>5821</v>
      </c>
      <c r="I15" s="715">
        <v>5628</v>
      </c>
      <c r="J15" s="715">
        <v>6127</v>
      </c>
      <c r="K15" s="715">
        <v>32166</v>
      </c>
    </row>
    <row r="16" spans="2:12">
      <c r="B16" s="1183"/>
      <c r="C16" s="714" t="s">
        <v>53</v>
      </c>
      <c r="D16" s="715">
        <v>3697</v>
      </c>
      <c r="E16" s="715">
        <v>189</v>
      </c>
      <c r="F16" s="715">
        <v>2058</v>
      </c>
      <c r="G16" s="715">
        <v>1964</v>
      </c>
      <c r="H16" s="715">
        <v>5831</v>
      </c>
      <c r="I16" s="715">
        <v>4393</v>
      </c>
      <c r="J16" s="715">
        <v>2849</v>
      </c>
      <c r="K16" s="715">
        <v>13058</v>
      </c>
    </row>
    <row r="17" spans="2:12">
      <c r="B17" s="1183"/>
      <c r="C17" s="714" t="s">
        <v>54</v>
      </c>
      <c r="D17" s="715">
        <v>6721</v>
      </c>
      <c r="E17" s="715">
        <v>1959</v>
      </c>
      <c r="F17" s="715">
        <v>3947</v>
      </c>
      <c r="G17" s="715">
        <v>7593</v>
      </c>
      <c r="H17" s="715">
        <v>10422</v>
      </c>
      <c r="I17" s="715">
        <v>7905</v>
      </c>
      <c r="J17" s="715">
        <v>4232</v>
      </c>
      <c r="K17" s="715">
        <v>21602</v>
      </c>
    </row>
    <row r="18" spans="2:12">
      <c r="B18" s="1183"/>
      <c r="C18" s="714" t="s">
        <v>55</v>
      </c>
      <c r="D18" s="715">
        <v>3732</v>
      </c>
      <c r="E18" s="715">
        <v>3963</v>
      </c>
      <c r="F18" s="715">
        <v>3060</v>
      </c>
      <c r="G18" s="715">
        <v>3915</v>
      </c>
      <c r="H18" s="715">
        <v>6673</v>
      </c>
      <c r="I18" s="715">
        <v>6609</v>
      </c>
      <c r="J18" s="715">
        <v>3809</v>
      </c>
      <c r="K18" s="715">
        <v>25720</v>
      </c>
    </row>
    <row r="19" spans="2:12">
      <c r="B19" s="1184"/>
      <c r="C19" s="714" t="s">
        <v>56</v>
      </c>
      <c r="D19" s="716">
        <v>13021</v>
      </c>
      <c r="E19" s="716">
        <v>4674</v>
      </c>
      <c r="F19" s="716">
        <v>14207</v>
      </c>
      <c r="G19" s="716">
        <v>5401</v>
      </c>
      <c r="H19" s="716">
        <v>4262</v>
      </c>
      <c r="I19" s="716">
        <v>6605</v>
      </c>
      <c r="J19" s="716">
        <v>3221</v>
      </c>
      <c r="K19" s="716">
        <v>29764</v>
      </c>
    </row>
    <row r="20" spans="2:12">
      <c r="B20" s="1182">
        <v>2020</v>
      </c>
      <c r="C20" s="795" t="s">
        <v>47</v>
      </c>
      <c r="D20" s="713">
        <v>31969</v>
      </c>
      <c r="E20" s="713">
        <v>9523</v>
      </c>
      <c r="F20" s="713">
        <v>11858</v>
      </c>
      <c r="G20" s="713">
        <v>26644</v>
      </c>
      <c r="H20" s="713">
        <v>20885</v>
      </c>
      <c r="I20" s="713">
        <v>69989</v>
      </c>
      <c r="J20" s="713">
        <v>9809</v>
      </c>
      <c r="K20" s="713">
        <v>84322</v>
      </c>
      <c r="L20" s="794"/>
    </row>
    <row r="21" spans="2:12">
      <c r="B21" s="1183"/>
      <c r="C21" s="796" t="s">
        <v>48</v>
      </c>
      <c r="D21" s="715">
        <v>4489</v>
      </c>
      <c r="E21" s="715">
        <v>10329</v>
      </c>
      <c r="F21" s="715">
        <v>2828</v>
      </c>
      <c r="G21" s="715">
        <v>9266</v>
      </c>
      <c r="H21" s="715">
        <v>42590</v>
      </c>
      <c r="I21" s="715">
        <v>10720</v>
      </c>
      <c r="J21" s="715">
        <v>38445</v>
      </c>
      <c r="K21" s="715">
        <v>43787</v>
      </c>
      <c r="L21" s="794"/>
    </row>
    <row r="22" spans="2:12">
      <c r="B22" s="1183"/>
      <c r="C22" s="796" t="s">
        <v>49</v>
      </c>
      <c r="D22" s="715">
        <v>1582</v>
      </c>
      <c r="E22" s="715">
        <v>3358</v>
      </c>
      <c r="F22" s="715">
        <v>2601</v>
      </c>
      <c r="G22" s="715">
        <v>5934</v>
      </c>
      <c r="H22" s="715">
        <v>18230</v>
      </c>
      <c r="I22" s="715">
        <v>6607</v>
      </c>
      <c r="J22" s="715">
        <v>43038</v>
      </c>
      <c r="K22" s="715">
        <v>25883</v>
      </c>
      <c r="L22" s="794"/>
    </row>
    <row r="23" spans="2:12">
      <c r="B23" s="1183"/>
      <c r="C23" s="796" t="s">
        <v>57</v>
      </c>
      <c r="D23" s="715">
        <v>2355</v>
      </c>
      <c r="E23" s="715">
        <v>3103</v>
      </c>
      <c r="F23" s="715">
        <v>2746</v>
      </c>
      <c r="G23" s="715">
        <v>4070</v>
      </c>
      <c r="H23" s="715">
        <v>7142</v>
      </c>
      <c r="I23" s="715">
        <v>5226</v>
      </c>
      <c r="J23" s="715">
        <v>31643</v>
      </c>
      <c r="K23" s="715">
        <v>17186</v>
      </c>
      <c r="L23" s="794"/>
    </row>
    <row r="24" spans="2:12">
      <c r="B24" s="1183"/>
      <c r="C24" s="796" t="s">
        <v>58</v>
      </c>
      <c r="D24" s="715">
        <v>5195</v>
      </c>
      <c r="E24" s="715">
        <v>1348</v>
      </c>
      <c r="F24" s="715">
        <v>3683</v>
      </c>
      <c r="G24" s="715">
        <v>3222</v>
      </c>
      <c r="H24" s="715">
        <v>7718</v>
      </c>
      <c r="I24" s="715">
        <v>5399</v>
      </c>
      <c r="J24" s="715">
        <v>7540</v>
      </c>
      <c r="K24" s="715">
        <v>19876</v>
      </c>
      <c r="L24" s="794"/>
    </row>
    <row r="25" spans="2:12">
      <c r="B25" s="1183"/>
      <c r="C25" s="796" t="s">
        <v>50</v>
      </c>
      <c r="D25" s="715">
        <v>2850</v>
      </c>
      <c r="E25" s="715">
        <v>1874</v>
      </c>
      <c r="F25" s="715">
        <v>1092</v>
      </c>
      <c r="G25" s="715">
        <v>5486</v>
      </c>
      <c r="H25" s="715">
        <v>4973</v>
      </c>
      <c r="I25" s="715">
        <v>6273</v>
      </c>
      <c r="J25" s="715">
        <v>3084</v>
      </c>
      <c r="K25" s="715">
        <v>13264</v>
      </c>
      <c r="L25" s="794"/>
    </row>
    <row r="26" spans="2:12">
      <c r="B26" s="1183"/>
      <c r="C26" s="796" t="s">
        <v>51</v>
      </c>
      <c r="D26" s="715">
        <v>5043</v>
      </c>
      <c r="E26" s="715">
        <v>2863</v>
      </c>
      <c r="F26" s="715">
        <v>713</v>
      </c>
      <c r="G26" s="715">
        <v>3545</v>
      </c>
      <c r="H26" s="715">
        <v>4646</v>
      </c>
      <c r="I26" s="715">
        <v>5924</v>
      </c>
      <c r="J26" s="715">
        <v>2240</v>
      </c>
      <c r="K26" s="715">
        <v>30069</v>
      </c>
      <c r="L26" s="794"/>
    </row>
    <row r="27" spans="2:12">
      <c r="B27" s="1183"/>
      <c r="C27" s="796" t="s">
        <v>52</v>
      </c>
      <c r="D27" s="715">
        <v>3028</v>
      </c>
      <c r="E27" s="715">
        <v>1766</v>
      </c>
      <c r="F27" s="715">
        <v>1141</v>
      </c>
      <c r="G27" s="715">
        <v>3287</v>
      </c>
      <c r="H27" s="715">
        <v>8806</v>
      </c>
      <c r="I27" s="715">
        <v>5906</v>
      </c>
      <c r="J27" s="715">
        <v>1175</v>
      </c>
      <c r="K27" s="715">
        <v>33679</v>
      </c>
      <c r="L27" s="794"/>
    </row>
    <row r="28" spans="2:12">
      <c r="B28" s="1183"/>
      <c r="C28" s="796" t="s">
        <v>53</v>
      </c>
      <c r="D28" s="715">
        <v>3671</v>
      </c>
      <c r="E28" s="715">
        <v>2109</v>
      </c>
      <c r="F28" s="715">
        <v>2178</v>
      </c>
      <c r="G28" s="715">
        <v>2380</v>
      </c>
      <c r="H28" s="715">
        <v>4583</v>
      </c>
      <c r="I28" s="715">
        <v>6005</v>
      </c>
      <c r="J28" s="715">
        <v>444</v>
      </c>
      <c r="K28" s="715">
        <v>22526</v>
      </c>
      <c r="L28" s="794"/>
    </row>
    <row r="29" spans="2:12">
      <c r="B29" s="1183"/>
      <c r="C29" s="796" t="s">
        <v>54</v>
      </c>
      <c r="D29" s="715"/>
      <c r="E29" s="715"/>
      <c r="F29" s="715"/>
      <c r="G29" s="715"/>
      <c r="H29" s="715"/>
      <c r="I29" s="715"/>
      <c r="J29" s="715"/>
      <c r="K29" s="715"/>
      <c r="L29" s="794"/>
    </row>
    <row r="30" spans="2:12">
      <c r="B30" s="1184"/>
      <c r="C30" s="797" t="s">
        <v>55</v>
      </c>
      <c r="D30" s="716"/>
      <c r="E30" s="716"/>
      <c r="F30" s="716"/>
      <c r="G30" s="716"/>
      <c r="H30" s="716"/>
      <c r="I30" s="716"/>
      <c r="J30" s="716"/>
      <c r="K30" s="716"/>
      <c r="L30" s="794"/>
    </row>
    <row r="31" spans="2:12">
      <c r="B31" s="710" t="s">
        <v>509</v>
      </c>
      <c r="C31" s="722"/>
    </row>
    <row r="32" spans="2:12">
      <c r="C32" s="722"/>
    </row>
    <row r="33" spans="3:3">
      <c r="C33" s="726"/>
    </row>
  </sheetData>
  <mergeCells count="9">
    <mergeCell ref="B1:K1"/>
    <mergeCell ref="B20:B30"/>
    <mergeCell ref="D6:K6"/>
    <mergeCell ref="B2:K2"/>
    <mergeCell ref="B3:K3"/>
    <mergeCell ref="B4:K4"/>
    <mergeCell ref="B8:B19"/>
    <mergeCell ref="B6:B7"/>
    <mergeCell ref="C6:C7"/>
  </mergeCells>
  <printOptions horizontalCentered="1"/>
  <pageMargins left="0.70866141732283472" right="0.70866141732283472" top="0.74803149606299213" bottom="0.74803149606299213" header="0.31496062992125984" footer="0.31496062992125984"/>
  <pageSetup paperSize="126"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1C843-0650-4DD0-8F3B-A1512F693BCF}">
  <sheetPr>
    <tabColor theme="5" tint="0.79998168889431442"/>
    <pageSetUpPr fitToPage="1"/>
  </sheetPr>
  <dimension ref="A1:J31"/>
  <sheetViews>
    <sheetView topLeftCell="A16" workbookViewId="0">
      <selection activeCell="C28" sqref="C28:J28"/>
    </sheetView>
  </sheetViews>
  <sheetFormatPr baseColWidth="10" defaultRowHeight="14.25" customHeight="1"/>
  <cols>
    <col min="1" max="1" width="6.4375" customWidth="1"/>
    <col min="2" max="10" width="8.5625" customWidth="1"/>
  </cols>
  <sheetData>
    <row r="1" spans="1:10" ht="14.25" customHeight="1">
      <c r="A1" s="1057" t="s">
        <v>597</v>
      </c>
      <c r="B1" s="1057"/>
      <c r="C1" s="1057"/>
      <c r="D1" s="1057"/>
      <c r="E1" s="1057"/>
      <c r="F1" s="1057"/>
      <c r="G1" s="1057"/>
      <c r="H1" s="1057"/>
      <c r="I1" s="1057"/>
      <c r="J1" s="1057"/>
    </row>
    <row r="2" spans="1:10" ht="14.25" customHeight="1">
      <c r="A2" s="1057" t="s">
        <v>596</v>
      </c>
      <c r="B2" s="1057"/>
      <c r="C2" s="1057"/>
      <c r="D2" s="1057"/>
      <c r="E2" s="1057"/>
      <c r="F2" s="1057"/>
      <c r="G2" s="1057"/>
      <c r="H2" s="1057"/>
      <c r="I2" s="1057"/>
      <c r="J2" s="1057"/>
    </row>
    <row r="3" spans="1:10" ht="14.25" customHeight="1">
      <c r="A3" s="1154" t="s">
        <v>679</v>
      </c>
      <c r="B3" s="1154"/>
      <c r="C3" s="1154"/>
      <c r="D3" s="1154"/>
      <c r="E3" s="1154"/>
      <c r="F3" s="1154"/>
      <c r="G3" s="1154"/>
      <c r="H3" s="1154"/>
      <c r="I3" s="1154"/>
      <c r="J3" s="1154"/>
    </row>
    <row r="4" spans="1:10" ht="14.25" customHeight="1">
      <c r="A4" s="1057" t="s">
        <v>167</v>
      </c>
      <c r="B4" s="1057"/>
      <c r="C4" s="1057"/>
      <c r="D4" s="1057"/>
      <c r="E4" s="1057"/>
      <c r="F4" s="1057"/>
      <c r="G4" s="1057"/>
      <c r="H4" s="1057"/>
      <c r="I4" s="1057"/>
      <c r="J4" s="1057"/>
    </row>
    <row r="5" spans="1:10" ht="14.25" customHeight="1">
      <c r="A5" s="752"/>
      <c r="B5" s="752"/>
      <c r="C5" s="752"/>
      <c r="D5" s="752"/>
      <c r="E5" s="752"/>
      <c r="F5" s="753"/>
      <c r="G5" s="752"/>
      <c r="H5" s="752"/>
      <c r="I5" s="752"/>
      <c r="J5" s="752"/>
    </row>
    <row r="6" spans="1:10" ht="14.25" customHeight="1">
      <c r="A6" s="1193" t="s">
        <v>161</v>
      </c>
      <c r="B6" s="1193" t="s">
        <v>96</v>
      </c>
      <c r="C6" s="1180" t="s">
        <v>503</v>
      </c>
      <c r="D6" s="1186"/>
      <c r="E6" s="1186"/>
      <c r="F6" s="1186"/>
      <c r="G6" s="1186"/>
      <c r="H6" s="1186"/>
      <c r="I6" s="1186"/>
      <c r="J6" s="1181"/>
    </row>
    <row r="7" spans="1:10" ht="56.25" customHeight="1">
      <c r="A7" s="1193"/>
      <c r="B7" s="1193"/>
      <c r="C7" s="851" t="s">
        <v>525</v>
      </c>
      <c r="D7" s="850" t="s">
        <v>173</v>
      </c>
      <c r="E7" s="850" t="s">
        <v>206</v>
      </c>
      <c r="F7" s="850" t="s">
        <v>517</v>
      </c>
      <c r="G7" s="850" t="s">
        <v>511</v>
      </c>
      <c r="H7" s="850" t="s">
        <v>467</v>
      </c>
      <c r="I7" s="851" t="s">
        <v>512</v>
      </c>
      <c r="J7" s="793" t="s">
        <v>205</v>
      </c>
    </row>
    <row r="8" spans="1:10" ht="14.25" customHeight="1">
      <c r="A8" s="1182">
        <v>2019</v>
      </c>
      <c r="B8" s="712" t="s">
        <v>47</v>
      </c>
      <c r="C8" s="713">
        <v>21041</v>
      </c>
      <c r="D8" s="713">
        <v>10071</v>
      </c>
      <c r="E8" s="713">
        <v>13400</v>
      </c>
      <c r="F8" s="713">
        <v>188</v>
      </c>
      <c r="G8" s="713">
        <v>0</v>
      </c>
      <c r="H8" s="713">
        <v>0</v>
      </c>
      <c r="I8" s="713">
        <v>1031</v>
      </c>
      <c r="J8" s="713">
        <v>52316</v>
      </c>
    </row>
    <row r="9" spans="1:10" ht="14.25" customHeight="1">
      <c r="A9" s="1183"/>
      <c r="B9" s="714" t="s">
        <v>48</v>
      </c>
      <c r="C9" s="715">
        <v>7144</v>
      </c>
      <c r="D9" s="715">
        <v>8497</v>
      </c>
      <c r="E9" s="715">
        <v>9693</v>
      </c>
      <c r="F9" s="715">
        <v>7802</v>
      </c>
      <c r="G9" s="715">
        <v>0</v>
      </c>
      <c r="H9" s="715">
        <v>0</v>
      </c>
      <c r="I9" s="715">
        <v>0</v>
      </c>
      <c r="J9" s="715">
        <v>30385</v>
      </c>
    </row>
    <row r="10" spans="1:10" ht="14.25" customHeight="1">
      <c r="A10" s="1183"/>
      <c r="B10" s="714" t="s">
        <v>49</v>
      </c>
      <c r="C10" s="715">
        <v>1160</v>
      </c>
      <c r="D10" s="715">
        <v>8734</v>
      </c>
      <c r="E10" s="715">
        <v>10214</v>
      </c>
      <c r="F10" s="715">
        <v>7313</v>
      </c>
      <c r="G10" s="715">
        <v>0</v>
      </c>
      <c r="H10" s="715">
        <v>0</v>
      </c>
      <c r="I10" s="715">
        <v>0</v>
      </c>
      <c r="J10" s="715">
        <v>57261</v>
      </c>
    </row>
    <row r="11" spans="1:10" ht="14.25" customHeight="1">
      <c r="A11" s="1183"/>
      <c r="B11" s="714" t="s">
        <v>57</v>
      </c>
      <c r="C11" s="715">
        <v>506</v>
      </c>
      <c r="D11" s="715">
        <v>5894</v>
      </c>
      <c r="E11" s="715">
        <v>12767</v>
      </c>
      <c r="F11" s="715">
        <v>0</v>
      </c>
      <c r="G11" s="715">
        <v>0</v>
      </c>
      <c r="H11" s="715">
        <v>334</v>
      </c>
      <c r="I11" s="715">
        <v>0</v>
      </c>
      <c r="J11" s="715">
        <v>63273</v>
      </c>
    </row>
    <row r="12" spans="1:10" ht="14.25" customHeight="1">
      <c r="A12" s="1183"/>
      <c r="B12" s="714" t="s">
        <v>58</v>
      </c>
      <c r="C12" s="715">
        <v>12920</v>
      </c>
      <c r="D12" s="715">
        <v>9141</v>
      </c>
      <c r="E12" s="715">
        <v>7587</v>
      </c>
      <c r="F12" s="715">
        <v>596</v>
      </c>
      <c r="G12" s="715">
        <v>41</v>
      </c>
      <c r="H12" s="715">
        <v>560</v>
      </c>
      <c r="I12" s="715">
        <v>0</v>
      </c>
      <c r="J12" s="715">
        <v>48768</v>
      </c>
    </row>
    <row r="13" spans="1:10" ht="14.25" customHeight="1">
      <c r="A13" s="1183"/>
      <c r="B13" s="714" t="s">
        <v>50</v>
      </c>
      <c r="C13" s="715">
        <v>10434</v>
      </c>
      <c r="D13" s="715">
        <v>10048</v>
      </c>
      <c r="E13" s="715">
        <v>16822</v>
      </c>
      <c r="F13" s="715">
        <v>7312</v>
      </c>
      <c r="G13" s="715">
        <v>0</v>
      </c>
      <c r="H13" s="715">
        <v>0</v>
      </c>
      <c r="I13" s="715">
        <v>0</v>
      </c>
      <c r="J13" s="715">
        <v>20534</v>
      </c>
    </row>
    <row r="14" spans="1:10" ht="14.25" customHeight="1">
      <c r="A14" s="1183"/>
      <c r="B14" s="714" t="s">
        <v>51</v>
      </c>
      <c r="C14" s="715">
        <v>0</v>
      </c>
      <c r="D14" s="715">
        <v>11449</v>
      </c>
      <c r="E14" s="715">
        <v>15262</v>
      </c>
      <c r="F14" s="715">
        <v>15596</v>
      </c>
      <c r="G14" s="715">
        <v>0</v>
      </c>
      <c r="H14" s="715">
        <v>0</v>
      </c>
      <c r="I14" s="715">
        <v>0</v>
      </c>
      <c r="J14" s="715">
        <v>43173</v>
      </c>
    </row>
    <row r="15" spans="1:10" ht="14.25" customHeight="1">
      <c r="A15" s="1183"/>
      <c r="B15" s="714" t="s">
        <v>52</v>
      </c>
      <c r="C15" s="715">
        <v>1036</v>
      </c>
      <c r="D15" s="715">
        <v>13325</v>
      </c>
      <c r="E15" s="715">
        <v>10869</v>
      </c>
      <c r="F15" s="715">
        <v>9696</v>
      </c>
      <c r="G15" s="715">
        <v>171</v>
      </c>
      <c r="H15" s="715">
        <v>0</v>
      </c>
      <c r="I15" s="715">
        <v>0</v>
      </c>
      <c r="J15" s="715">
        <v>53902</v>
      </c>
    </row>
    <row r="16" spans="1:10" ht="14.25" customHeight="1">
      <c r="A16" s="1183"/>
      <c r="B16" s="714" t="s">
        <v>53</v>
      </c>
      <c r="C16" s="715">
        <v>10007</v>
      </c>
      <c r="D16" s="715">
        <v>6635</v>
      </c>
      <c r="E16" s="715">
        <v>14838</v>
      </c>
      <c r="F16" s="715">
        <v>0</v>
      </c>
      <c r="G16" s="715">
        <v>1</v>
      </c>
      <c r="H16" s="715">
        <v>1023</v>
      </c>
      <c r="I16" s="715">
        <v>1289</v>
      </c>
      <c r="J16" s="715">
        <v>70749</v>
      </c>
    </row>
    <row r="17" spans="1:10" ht="14.25" customHeight="1">
      <c r="A17" s="1183"/>
      <c r="B17" s="714" t="s">
        <v>54</v>
      </c>
      <c r="C17" s="715">
        <v>491</v>
      </c>
      <c r="D17" s="715">
        <v>0</v>
      </c>
      <c r="E17" s="715">
        <v>1002</v>
      </c>
      <c r="F17" s="715">
        <v>0</v>
      </c>
      <c r="G17" s="715">
        <v>27</v>
      </c>
      <c r="H17" s="715">
        <v>261</v>
      </c>
      <c r="I17" s="715">
        <v>176</v>
      </c>
      <c r="J17" s="715">
        <v>26137</v>
      </c>
    </row>
    <row r="18" spans="1:10" ht="14.25" customHeight="1">
      <c r="A18" s="1183"/>
      <c r="B18" s="714" t="s">
        <v>55</v>
      </c>
      <c r="C18" s="715">
        <v>998</v>
      </c>
      <c r="D18" s="715">
        <v>7263</v>
      </c>
      <c r="E18" s="715">
        <v>15225</v>
      </c>
      <c r="F18" s="715">
        <v>8515</v>
      </c>
      <c r="G18" s="715">
        <v>478</v>
      </c>
      <c r="H18" s="715">
        <v>0</v>
      </c>
      <c r="I18" s="715">
        <v>0</v>
      </c>
      <c r="J18" s="715">
        <v>27099</v>
      </c>
    </row>
    <row r="19" spans="1:10" ht="14.25" customHeight="1">
      <c r="A19" s="1184"/>
      <c r="B19" s="714" t="s">
        <v>56</v>
      </c>
      <c r="C19" s="716">
        <v>20428</v>
      </c>
      <c r="D19" s="716">
        <v>6923</v>
      </c>
      <c r="E19" s="716">
        <v>6410</v>
      </c>
      <c r="F19" s="716">
        <v>11099</v>
      </c>
      <c r="G19" s="716">
        <v>0</v>
      </c>
      <c r="H19" s="716">
        <v>0</v>
      </c>
      <c r="I19" s="716">
        <v>4066</v>
      </c>
      <c r="J19" s="716">
        <v>39262</v>
      </c>
    </row>
    <row r="20" spans="1:10" ht="14.25" customHeight="1">
      <c r="A20" s="1182">
        <v>2020</v>
      </c>
      <c r="B20" s="795" t="s">
        <v>47</v>
      </c>
      <c r="C20" s="713">
        <v>14488</v>
      </c>
      <c r="D20" s="713">
        <v>13801</v>
      </c>
      <c r="E20" s="713">
        <v>6127</v>
      </c>
      <c r="F20" s="713">
        <v>0</v>
      </c>
      <c r="G20" s="713">
        <v>0</v>
      </c>
      <c r="H20" s="713">
        <v>0</v>
      </c>
      <c r="I20" s="713">
        <v>1213</v>
      </c>
      <c r="J20" s="713">
        <v>98108</v>
      </c>
    </row>
    <row r="21" spans="1:10" ht="14.25" customHeight="1">
      <c r="A21" s="1183"/>
      <c r="B21" s="796" t="s">
        <v>48</v>
      </c>
      <c r="C21" s="715">
        <v>0</v>
      </c>
      <c r="D21" s="715">
        <v>5514</v>
      </c>
      <c r="E21" s="715">
        <v>6032</v>
      </c>
      <c r="F21" s="715">
        <v>301</v>
      </c>
      <c r="G21" s="715">
        <v>0</v>
      </c>
      <c r="H21" s="715">
        <v>820</v>
      </c>
      <c r="I21" s="715">
        <v>10000</v>
      </c>
      <c r="J21" s="715">
        <v>21293</v>
      </c>
    </row>
    <row r="22" spans="1:10" ht="14.25" customHeight="1">
      <c r="A22" s="1183"/>
      <c r="B22" s="796" t="s">
        <v>49</v>
      </c>
      <c r="C22" s="715">
        <v>28</v>
      </c>
      <c r="D22" s="715">
        <v>13555</v>
      </c>
      <c r="E22" s="715">
        <v>11595</v>
      </c>
      <c r="F22" s="715">
        <v>3021</v>
      </c>
      <c r="G22" s="715">
        <v>0</v>
      </c>
      <c r="H22" s="715">
        <v>0</v>
      </c>
      <c r="I22" s="715">
        <v>1025</v>
      </c>
      <c r="J22" s="715">
        <v>41270</v>
      </c>
    </row>
    <row r="23" spans="1:10" ht="14.25" customHeight="1">
      <c r="A23" s="1183"/>
      <c r="B23" s="796" t="s">
        <v>57</v>
      </c>
      <c r="C23" s="715">
        <v>588</v>
      </c>
      <c r="D23" s="715">
        <v>8294</v>
      </c>
      <c r="E23" s="715">
        <v>12053</v>
      </c>
      <c r="F23" s="715">
        <v>6536</v>
      </c>
      <c r="G23" s="715">
        <v>869</v>
      </c>
      <c r="H23" s="715">
        <v>0</v>
      </c>
      <c r="I23" s="715">
        <v>0</v>
      </c>
      <c r="J23" s="715">
        <v>74123</v>
      </c>
    </row>
    <row r="24" spans="1:10" ht="14.25" customHeight="1">
      <c r="A24" s="1183"/>
      <c r="B24" s="796" t="s">
        <v>58</v>
      </c>
      <c r="C24" s="715">
        <v>15781</v>
      </c>
      <c r="D24" s="715">
        <v>3855</v>
      </c>
      <c r="E24" s="715">
        <v>202</v>
      </c>
      <c r="F24" s="715">
        <v>3865</v>
      </c>
      <c r="G24" s="715">
        <v>353</v>
      </c>
      <c r="H24" s="715">
        <v>2030</v>
      </c>
      <c r="I24" s="715">
        <v>1097</v>
      </c>
      <c r="J24" s="715">
        <v>37599</v>
      </c>
    </row>
    <row r="25" spans="1:10" ht="14.25" customHeight="1">
      <c r="A25" s="1183"/>
      <c r="B25" s="796" t="s">
        <v>50</v>
      </c>
      <c r="C25" s="715">
        <v>13122</v>
      </c>
      <c r="D25" s="715">
        <v>7413</v>
      </c>
      <c r="E25" s="715">
        <v>8484</v>
      </c>
      <c r="F25" s="715">
        <v>3352</v>
      </c>
      <c r="G25" s="715">
        <v>406</v>
      </c>
      <c r="H25" s="715">
        <v>2000</v>
      </c>
      <c r="I25" s="715">
        <v>737</v>
      </c>
      <c r="J25" s="715">
        <v>24917</v>
      </c>
    </row>
    <row r="26" spans="1:10" ht="14.25" customHeight="1">
      <c r="A26" s="1183"/>
      <c r="B26" s="796" t="s">
        <v>51</v>
      </c>
      <c r="C26" s="715">
        <v>1012</v>
      </c>
      <c r="D26" s="715">
        <v>15461</v>
      </c>
      <c r="E26" s="715">
        <v>22752</v>
      </c>
      <c r="F26" s="715">
        <v>3946</v>
      </c>
      <c r="G26" s="715">
        <v>1081</v>
      </c>
      <c r="H26" s="715">
        <v>1485</v>
      </c>
      <c r="I26" s="715">
        <v>6153</v>
      </c>
      <c r="J26" s="715">
        <v>44521</v>
      </c>
    </row>
    <row r="27" spans="1:10" ht="14.25" customHeight="1">
      <c r="A27" s="1183"/>
      <c r="B27" s="796" t="s">
        <v>52</v>
      </c>
      <c r="C27" s="715">
        <v>15372</v>
      </c>
      <c r="D27" s="715">
        <v>7576</v>
      </c>
      <c r="E27" s="715">
        <v>12395</v>
      </c>
      <c r="F27" s="715">
        <v>1224</v>
      </c>
      <c r="G27" s="715">
        <v>145</v>
      </c>
      <c r="H27" s="715">
        <v>195</v>
      </c>
      <c r="I27" s="715">
        <v>1060</v>
      </c>
      <c r="J27" s="715">
        <v>48019</v>
      </c>
    </row>
    <row r="28" spans="1:10" ht="14.25" customHeight="1">
      <c r="A28" s="1183"/>
      <c r="B28" s="796" t="s">
        <v>53</v>
      </c>
      <c r="C28" s="715">
        <v>0</v>
      </c>
      <c r="D28" s="715">
        <v>12616</v>
      </c>
      <c r="E28" s="715">
        <v>13573</v>
      </c>
      <c r="F28" s="715">
        <v>10939</v>
      </c>
      <c r="G28" s="715">
        <v>0</v>
      </c>
      <c r="H28" s="715">
        <v>0</v>
      </c>
      <c r="I28" s="715">
        <v>8990</v>
      </c>
      <c r="J28" s="715">
        <v>51165</v>
      </c>
    </row>
    <row r="29" spans="1:10" ht="14.25" customHeight="1">
      <c r="A29" s="1183"/>
      <c r="B29" s="796" t="s">
        <v>54</v>
      </c>
      <c r="C29" s="715"/>
      <c r="D29" s="715"/>
      <c r="E29" s="715"/>
      <c r="F29" s="715"/>
      <c r="G29" s="715"/>
      <c r="H29" s="715"/>
      <c r="I29" s="715"/>
      <c r="J29" s="715"/>
    </row>
    <row r="30" spans="1:10" ht="14.25" customHeight="1">
      <c r="A30" s="1184"/>
      <c r="B30" s="797" t="s">
        <v>55</v>
      </c>
      <c r="C30" s="716"/>
      <c r="D30" s="716"/>
      <c r="E30" s="716"/>
      <c r="F30" s="716"/>
      <c r="G30" s="716"/>
      <c r="H30" s="716"/>
      <c r="I30" s="716"/>
      <c r="J30" s="716"/>
    </row>
    <row r="31" spans="1:10" ht="14.25" customHeight="1">
      <c r="A31" s="710" t="s">
        <v>509</v>
      </c>
      <c r="B31" s="722"/>
      <c r="C31" s="599"/>
      <c r="D31" s="599"/>
      <c r="E31" s="599"/>
      <c r="F31" s="599"/>
      <c r="G31" s="599"/>
      <c r="H31" s="599"/>
      <c r="I31" s="599"/>
      <c r="J31" s="599"/>
    </row>
  </sheetData>
  <mergeCells count="9">
    <mergeCell ref="A8:A19"/>
    <mergeCell ref="A20:A30"/>
    <mergeCell ref="A1:J1"/>
    <mergeCell ref="A2:J2"/>
    <mergeCell ref="A3:J3"/>
    <mergeCell ref="A4:J4"/>
    <mergeCell ref="A6:A7"/>
    <mergeCell ref="B6:B7"/>
    <mergeCell ref="C6:J6"/>
  </mergeCells>
  <pageMargins left="0.70866141732283472" right="0.70866141732283472" top="0.74803149606299213" bottom="0.74803149606299213" header="0.31496062992125984" footer="0.31496062992125984"/>
  <pageSetup paperSize="126"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0BD57-7FCC-4A91-A57A-C0F1E2C02BC6}">
  <sheetPr>
    <tabColor theme="5" tint="0.79998168889431442"/>
    <pageSetUpPr fitToPage="1"/>
  </sheetPr>
  <dimension ref="A1:F31"/>
  <sheetViews>
    <sheetView workbookViewId="0">
      <selection activeCell="A3" sqref="A3:F3"/>
    </sheetView>
  </sheetViews>
  <sheetFormatPr baseColWidth="10" defaultRowHeight="17.5"/>
  <cols>
    <col min="1" max="5" width="10" customWidth="1"/>
  </cols>
  <sheetData>
    <row r="1" spans="1:6" ht="14.25" customHeight="1">
      <c r="A1" s="1057" t="s">
        <v>600</v>
      </c>
      <c r="B1" s="1057"/>
      <c r="C1" s="1057"/>
      <c r="D1" s="1057"/>
      <c r="E1" s="1057"/>
      <c r="F1" s="1057"/>
    </row>
    <row r="2" spans="1:6" ht="14.25" customHeight="1">
      <c r="A2" s="1057" t="s">
        <v>641</v>
      </c>
      <c r="B2" s="1057"/>
      <c r="C2" s="1057"/>
      <c r="D2" s="1057"/>
      <c r="E2" s="1057"/>
      <c r="F2" s="1057"/>
    </row>
    <row r="3" spans="1:6" ht="14.25" customHeight="1">
      <c r="A3" s="1154" t="s">
        <v>679</v>
      </c>
      <c r="B3" s="1154"/>
      <c r="C3" s="1154"/>
      <c r="D3" s="1154"/>
      <c r="E3" s="1154"/>
      <c r="F3" s="1154"/>
    </row>
    <row r="4" spans="1:6" ht="14.25" customHeight="1">
      <c r="A4" s="1057" t="s">
        <v>167</v>
      </c>
      <c r="B4" s="1057"/>
      <c r="C4" s="1057"/>
      <c r="D4" s="1057"/>
      <c r="E4" s="1057"/>
      <c r="F4" s="1057"/>
    </row>
    <row r="5" spans="1:6" ht="14.25" customHeight="1">
      <c r="A5" s="752"/>
      <c r="B5" s="752"/>
      <c r="C5" s="753"/>
      <c r="D5" s="752"/>
      <c r="E5" s="752"/>
    </row>
    <row r="6" spans="1:6" ht="14.25" customHeight="1">
      <c r="A6" s="1193" t="s">
        <v>161</v>
      </c>
      <c r="B6" s="1193" t="s">
        <v>96</v>
      </c>
      <c r="C6" s="1194" t="s">
        <v>639</v>
      </c>
      <c r="D6" s="1194"/>
      <c r="E6" s="1194"/>
      <c r="F6" s="793" t="s">
        <v>640</v>
      </c>
    </row>
    <row r="7" spans="1:6" ht="22" customHeight="1">
      <c r="A7" s="1193"/>
      <c r="B7" s="1193"/>
      <c r="C7" s="850" t="s">
        <v>517</v>
      </c>
      <c r="D7" s="850" t="s">
        <v>511</v>
      </c>
      <c r="E7" s="850" t="s">
        <v>467</v>
      </c>
      <c r="F7" s="793" t="s">
        <v>511</v>
      </c>
    </row>
    <row r="8" spans="1:6" ht="14.25" customHeight="1">
      <c r="A8" s="1182">
        <v>2019</v>
      </c>
      <c r="B8" s="712" t="s">
        <v>47</v>
      </c>
      <c r="C8" s="713">
        <v>8003</v>
      </c>
      <c r="D8" s="713">
        <v>1839</v>
      </c>
      <c r="E8" s="713">
        <v>448</v>
      </c>
      <c r="F8" s="713">
        <v>0</v>
      </c>
    </row>
    <row r="9" spans="1:6" ht="14.25" customHeight="1">
      <c r="A9" s="1183"/>
      <c r="B9" s="714" t="s">
        <v>48</v>
      </c>
      <c r="C9" s="715">
        <v>9040</v>
      </c>
      <c r="D9" s="715">
        <v>2177</v>
      </c>
      <c r="E9" s="715">
        <v>475</v>
      </c>
      <c r="F9" s="715">
        <v>0</v>
      </c>
    </row>
    <row r="10" spans="1:6" ht="14.25" customHeight="1">
      <c r="A10" s="1183"/>
      <c r="B10" s="714" t="s">
        <v>49</v>
      </c>
      <c r="C10" s="715">
        <v>745</v>
      </c>
      <c r="D10" s="715">
        <v>2130</v>
      </c>
      <c r="E10" s="715">
        <v>473</v>
      </c>
      <c r="F10" s="715">
        <v>0</v>
      </c>
    </row>
    <row r="11" spans="1:6" ht="14.25" customHeight="1">
      <c r="A11" s="1183"/>
      <c r="B11" s="714" t="s">
        <v>57</v>
      </c>
      <c r="C11" s="715">
        <v>199</v>
      </c>
      <c r="D11" s="715">
        <v>1711</v>
      </c>
      <c r="E11" s="715">
        <v>465</v>
      </c>
      <c r="F11" s="715">
        <v>0</v>
      </c>
    </row>
    <row r="12" spans="1:6" ht="14.25" customHeight="1">
      <c r="A12" s="1183"/>
      <c r="B12" s="714" t="s">
        <v>58</v>
      </c>
      <c r="C12" s="715">
        <v>85</v>
      </c>
      <c r="D12" s="715">
        <v>1013</v>
      </c>
      <c r="E12" s="715">
        <v>543</v>
      </c>
      <c r="F12" s="715">
        <v>342</v>
      </c>
    </row>
    <row r="13" spans="1:6" ht="14.25" customHeight="1">
      <c r="A13" s="1183"/>
      <c r="B13" s="714" t="s">
        <v>50</v>
      </c>
      <c r="C13" s="715">
        <v>0</v>
      </c>
      <c r="D13" s="715">
        <v>792</v>
      </c>
      <c r="E13" s="715">
        <v>453</v>
      </c>
      <c r="F13" s="715">
        <v>223</v>
      </c>
    </row>
    <row r="14" spans="1:6" ht="14.25" customHeight="1">
      <c r="A14" s="1183"/>
      <c r="B14" s="714" t="s">
        <v>51</v>
      </c>
      <c r="C14" s="715">
        <v>0</v>
      </c>
      <c r="D14" s="715">
        <v>1333</v>
      </c>
      <c r="E14" s="715">
        <v>514</v>
      </c>
      <c r="F14" s="715">
        <v>0</v>
      </c>
    </row>
    <row r="15" spans="1:6" ht="14.25" customHeight="1">
      <c r="A15" s="1183"/>
      <c r="B15" s="714" t="s">
        <v>52</v>
      </c>
      <c r="C15" s="715">
        <v>0</v>
      </c>
      <c r="D15" s="715">
        <v>847</v>
      </c>
      <c r="E15" s="715">
        <v>470</v>
      </c>
      <c r="F15" s="715">
        <v>230</v>
      </c>
    </row>
    <row r="16" spans="1:6" ht="14.25" customHeight="1">
      <c r="A16" s="1183"/>
      <c r="B16" s="714" t="s">
        <v>53</v>
      </c>
      <c r="C16" s="715">
        <v>0</v>
      </c>
      <c r="D16" s="715">
        <v>1361</v>
      </c>
      <c r="E16" s="715">
        <v>417</v>
      </c>
      <c r="F16" s="715">
        <v>44</v>
      </c>
    </row>
    <row r="17" spans="1:6" ht="14.25" customHeight="1">
      <c r="A17" s="1183"/>
      <c r="B17" s="714" t="s">
        <v>54</v>
      </c>
      <c r="C17" s="715">
        <v>3835</v>
      </c>
      <c r="D17" s="715">
        <v>1557</v>
      </c>
      <c r="E17" s="715">
        <v>565</v>
      </c>
      <c r="F17" s="715">
        <v>110</v>
      </c>
    </row>
    <row r="18" spans="1:6" ht="14.25" customHeight="1">
      <c r="A18" s="1183"/>
      <c r="B18" s="714" t="s">
        <v>55</v>
      </c>
      <c r="C18" s="715">
        <v>5858</v>
      </c>
      <c r="D18" s="715">
        <v>679</v>
      </c>
      <c r="E18" s="715">
        <v>400</v>
      </c>
      <c r="F18" s="715">
        <v>82</v>
      </c>
    </row>
    <row r="19" spans="1:6" ht="14.25" customHeight="1">
      <c r="A19" s="1184"/>
      <c r="B19" s="714" t="s">
        <v>56</v>
      </c>
      <c r="C19" s="716">
        <v>5953</v>
      </c>
      <c r="D19" s="716">
        <v>571</v>
      </c>
      <c r="E19" s="716">
        <v>287</v>
      </c>
      <c r="F19" s="716">
        <v>86</v>
      </c>
    </row>
    <row r="20" spans="1:6" ht="14.25" customHeight="1">
      <c r="A20" s="1182">
        <v>2020</v>
      </c>
      <c r="B20" s="795" t="s">
        <v>47</v>
      </c>
      <c r="C20" s="713">
        <v>12304</v>
      </c>
      <c r="D20" s="713">
        <v>930</v>
      </c>
      <c r="E20" s="713">
        <v>361</v>
      </c>
      <c r="F20" s="713">
        <v>145</v>
      </c>
    </row>
    <row r="21" spans="1:6" ht="14.25" customHeight="1">
      <c r="A21" s="1183"/>
      <c r="B21" s="796" t="s">
        <v>48</v>
      </c>
      <c r="C21" s="715">
        <v>1221</v>
      </c>
      <c r="D21" s="715">
        <v>1667</v>
      </c>
      <c r="E21" s="715">
        <v>563</v>
      </c>
      <c r="F21" s="715">
        <v>0</v>
      </c>
    </row>
    <row r="22" spans="1:6" ht="14.25" customHeight="1">
      <c r="A22" s="1183"/>
      <c r="B22" s="796" t="s">
        <v>49</v>
      </c>
      <c r="C22" s="715">
        <v>1</v>
      </c>
      <c r="D22" s="715">
        <v>1372</v>
      </c>
      <c r="E22" s="715">
        <v>480</v>
      </c>
      <c r="F22" s="715">
        <v>616</v>
      </c>
    </row>
    <row r="23" spans="1:6" ht="14.25" customHeight="1">
      <c r="A23" s="1183"/>
      <c r="B23" s="796" t="s">
        <v>57</v>
      </c>
      <c r="C23" s="715">
        <v>0</v>
      </c>
      <c r="D23" s="715">
        <v>764</v>
      </c>
      <c r="E23" s="715">
        <v>211</v>
      </c>
      <c r="F23" s="715">
        <v>340</v>
      </c>
    </row>
    <row r="24" spans="1:6" ht="14.25" customHeight="1">
      <c r="A24" s="1183"/>
      <c r="B24" s="796" t="s">
        <v>58</v>
      </c>
      <c r="C24" s="715">
        <v>0</v>
      </c>
      <c r="D24" s="715">
        <v>761</v>
      </c>
      <c r="E24" s="715">
        <v>293</v>
      </c>
      <c r="F24" s="715">
        <v>134</v>
      </c>
    </row>
    <row r="25" spans="1:6" ht="14.25" customHeight="1">
      <c r="A25" s="1183"/>
      <c r="B25" s="796" t="s">
        <v>50</v>
      </c>
      <c r="C25" s="715">
        <v>0</v>
      </c>
      <c r="D25" s="715">
        <v>688</v>
      </c>
      <c r="E25" s="715">
        <v>238</v>
      </c>
      <c r="F25" s="715">
        <v>1119</v>
      </c>
    </row>
    <row r="26" spans="1:6" ht="14.25" customHeight="1">
      <c r="A26" s="1183"/>
      <c r="B26" s="796" t="s">
        <v>51</v>
      </c>
      <c r="C26" s="715">
        <v>0</v>
      </c>
      <c r="D26" s="715">
        <v>617</v>
      </c>
      <c r="E26" s="715">
        <v>244</v>
      </c>
      <c r="F26" s="715">
        <v>165</v>
      </c>
    </row>
    <row r="27" spans="1:6" ht="14.25" customHeight="1">
      <c r="A27" s="1183"/>
      <c r="B27" s="796" t="s">
        <v>52</v>
      </c>
      <c r="C27" s="715">
        <v>0</v>
      </c>
      <c r="D27" s="715">
        <v>627</v>
      </c>
      <c r="E27" s="715">
        <v>195</v>
      </c>
      <c r="F27" s="715">
        <v>0</v>
      </c>
    </row>
    <row r="28" spans="1:6" ht="14.25" customHeight="1">
      <c r="A28" s="1183"/>
      <c r="B28" s="796" t="s">
        <v>53</v>
      </c>
      <c r="C28" s="715">
        <v>0</v>
      </c>
      <c r="D28" s="715">
        <v>534</v>
      </c>
      <c r="E28" s="715">
        <v>171</v>
      </c>
      <c r="F28" s="715">
        <v>78</v>
      </c>
    </row>
    <row r="29" spans="1:6" ht="14.25" customHeight="1">
      <c r="A29" s="1183"/>
      <c r="B29" s="796" t="s">
        <v>54</v>
      </c>
      <c r="C29" s="715"/>
      <c r="D29" s="715"/>
      <c r="E29" s="715"/>
      <c r="F29" s="715"/>
    </row>
    <row r="30" spans="1:6" ht="14.25" customHeight="1">
      <c r="A30" s="1184"/>
      <c r="B30" s="797" t="s">
        <v>55</v>
      </c>
      <c r="C30" s="716"/>
      <c r="D30" s="716"/>
      <c r="E30" s="716"/>
      <c r="F30" s="716"/>
    </row>
    <row r="31" spans="1:6" ht="14.25" customHeight="1">
      <c r="A31" s="710" t="s">
        <v>509</v>
      </c>
      <c r="B31" s="722"/>
      <c r="C31" s="599"/>
      <c r="D31" s="599"/>
      <c r="E31" s="599"/>
    </row>
  </sheetData>
  <mergeCells count="9">
    <mergeCell ref="A20:A30"/>
    <mergeCell ref="A6:A7"/>
    <mergeCell ref="B6:B7"/>
    <mergeCell ref="C6:E6"/>
    <mergeCell ref="A1:F1"/>
    <mergeCell ref="A2:F2"/>
    <mergeCell ref="A3:F3"/>
    <mergeCell ref="A4:F4"/>
    <mergeCell ref="A8:A19"/>
  </mergeCells>
  <pageMargins left="0.70866141732283472" right="0.70866141732283472" top="0.74803149606299213" bottom="0.74803149606299213" header="0.31496062992125984" footer="0.31496062992125984"/>
  <pageSetup paperSize="12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pageSetUpPr fitToPage="1"/>
  </sheetPr>
  <dimension ref="A1:G18"/>
  <sheetViews>
    <sheetView zoomScale="90" zoomScaleNormal="90" workbookViewId="0">
      <selection activeCell="G11" sqref="G11"/>
    </sheetView>
  </sheetViews>
  <sheetFormatPr baseColWidth="10" defaultRowHeight="17.5"/>
  <cols>
    <col min="1" max="5" width="12.375" customWidth="1"/>
  </cols>
  <sheetData>
    <row r="1" spans="1:7">
      <c r="A1" s="1030" t="s">
        <v>104</v>
      </c>
      <c r="B1" s="1030"/>
      <c r="C1" s="1030"/>
      <c r="D1" s="1030"/>
      <c r="E1" s="1030"/>
    </row>
    <row r="2" spans="1:7">
      <c r="A2" s="1031"/>
      <c r="B2" s="1031"/>
      <c r="C2" s="1031"/>
      <c r="D2" s="1031"/>
      <c r="E2" s="1031"/>
    </row>
    <row r="3" spans="1:7" ht="27.75" customHeight="1">
      <c r="A3" s="1032" t="s">
        <v>694</v>
      </c>
      <c r="B3" s="1032"/>
      <c r="C3" s="1032"/>
      <c r="D3" s="1032"/>
      <c r="E3" s="1032"/>
      <c r="G3" s="216" t="s">
        <v>409</v>
      </c>
    </row>
    <row r="4" spans="1:7" ht="18.75" customHeight="1">
      <c r="A4" s="1032"/>
      <c r="B4" s="1032"/>
      <c r="C4" s="1032"/>
      <c r="D4" s="1032"/>
      <c r="E4" s="1032"/>
    </row>
    <row r="5" spans="1:7" ht="27.75" customHeight="1">
      <c r="A5" s="1032"/>
      <c r="B5" s="1032"/>
      <c r="C5" s="1032"/>
      <c r="D5" s="1032"/>
      <c r="E5" s="1032"/>
    </row>
    <row r="6" spans="1:7" ht="36.75" customHeight="1">
      <c r="A6" s="1032"/>
      <c r="B6" s="1032"/>
      <c r="C6" s="1032"/>
      <c r="D6" s="1032"/>
      <c r="E6" s="1032"/>
    </row>
    <row r="7" spans="1:7" ht="36.75" customHeight="1">
      <c r="A7" s="1032"/>
      <c r="B7" s="1032"/>
      <c r="C7" s="1032"/>
      <c r="D7" s="1032"/>
      <c r="E7" s="1032"/>
    </row>
    <row r="8" spans="1:7" ht="39.75" customHeight="1">
      <c r="A8" s="1032"/>
      <c r="B8" s="1032"/>
      <c r="C8" s="1032"/>
      <c r="D8" s="1032"/>
      <c r="E8" s="1032"/>
    </row>
    <row r="9" spans="1:7" ht="39.75" customHeight="1">
      <c r="A9" s="1032"/>
      <c r="B9" s="1032"/>
      <c r="C9" s="1032"/>
      <c r="D9" s="1032"/>
      <c r="E9" s="1032"/>
      <c r="G9" s="216"/>
    </row>
    <row r="10" spans="1:7" ht="39.75" customHeight="1">
      <c r="A10" s="1032"/>
      <c r="B10" s="1032"/>
      <c r="C10" s="1032"/>
      <c r="D10" s="1032"/>
      <c r="E10" s="1032"/>
    </row>
    <row r="11" spans="1:7" ht="409.5" customHeight="1">
      <c r="A11" s="1032"/>
      <c r="B11" s="1032"/>
      <c r="C11" s="1032"/>
      <c r="D11" s="1032"/>
      <c r="E11" s="1032"/>
    </row>
    <row r="12" spans="1:7" ht="29.25" customHeight="1">
      <c r="C12" s="131"/>
    </row>
    <row r="13" spans="1:7">
      <c r="C13" s="131"/>
    </row>
    <row r="14" spans="1:7">
      <c r="C14" s="131"/>
    </row>
    <row r="15" spans="1:7">
      <c r="C15" s="131"/>
    </row>
    <row r="16" spans="1:7">
      <c r="C16" s="131"/>
    </row>
    <row r="17" spans="3:3">
      <c r="C17" s="131"/>
    </row>
    <row r="18" spans="3:3">
      <c r="C18" s="131"/>
    </row>
  </sheetData>
  <mergeCells count="3">
    <mergeCell ref="A1:E1"/>
    <mergeCell ref="A2:E2"/>
    <mergeCell ref="A3:E11"/>
  </mergeCells>
  <pageMargins left="0.70866141732283472" right="0.70866141732283472" top="0.74803149606299213" bottom="0.74803149606299213" header="0.31496062992125984" footer="0.31496062992125984"/>
  <pageSetup paperSize="126" orientation="portrait" r:id="rId1"/>
  <headerFooter differentFirst="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5" tint="0.79998168889431442"/>
    <pageSetUpPr fitToPage="1"/>
  </sheetPr>
  <dimension ref="B1:F9"/>
  <sheetViews>
    <sheetView zoomScaleNormal="100" workbookViewId="0">
      <selection activeCell="G7" sqref="G7"/>
    </sheetView>
  </sheetViews>
  <sheetFormatPr baseColWidth="10" defaultRowHeight="17.5"/>
  <cols>
    <col min="1" max="1" width="3.75" customWidth="1"/>
    <col min="2" max="2" width="22.25" style="147" customWidth="1"/>
    <col min="3" max="5" width="11.9375" customWidth="1"/>
  </cols>
  <sheetData>
    <row r="1" spans="2:6">
      <c r="B1" s="1057" t="s">
        <v>627</v>
      </c>
      <c r="C1" s="1057"/>
      <c r="D1" s="1057"/>
      <c r="E1" s="1057"/>
    </row>
    <row r="2" spans="2:6">
      <c r="B2" s="1057" t="s">
        <v>607</v>
      </c>
      <c r="C2" s="1057"/>
      <c r="D2" s="1057"/>
      <c r="E2" s="1057"/>
    </row>
    <row r="3" spans="2:6">
      <c r="B3" s="1195" t="s">
        <v>180</v>
      </c>
      <c r="C3" s="1195"/>
      <c r="D3" s="1195"/>
      <c r="E3" s="1195"/>
    </row>
    <row r="4" spans="2:6">
      <c r="B4" s="1200"/>
      <c r="C4" s="1202" t="s">
        <v>106</v>
      </c>
      <c r="D4" s="1203"/>
      <c r="E4" s="1204"/>
    </row>
    <row r="5" spans="2:6" ht="38.25" customHeight="1">
      <c r="B5" s="1201"/>
      <c r="C5" s="858" t="s">
        <v>604</v>
      </c>
      <c r="D5" s="859" t="s">
        <v>606</v>
      </c>
      <c r="E5" s="858" t="s">
        <v>605</v>
      </c>
    </row>
    <row r="6" spans="2:6" ht="44.25" customHeight="1">
      <c r="B6" s="962" t="s">
        <v>682</v>
      </c>
      <c r="C6" s="837">
        <v>0.01</v>
      </c>
      <c r="D6" s="837">
        <v>9.9000000000000005E-2</v>
      </c>
      <c r="E6" s="863">
        <v>4.4999999999999998E-2</v>
      </c>
      <c r="F6" s="274"/>
    </row>
    <row r="7" spans="2:6">
      <c r="B7" s="1197" t="s">
        <v>181</v>
      </c>
      <c r="C7" s="1198"/>
      <c r="D7" s="1198"/>
      <c r="E7" s="1199"/>
    </row>
    <row r="8" spans="2:6" ht="43.5" customHeight="1">
      <c r="B8" s="1196" t="s">
        <v>683</v>
      </c>
      <c r="C8" s="1196"/>
      <c r="D8" s="1196"/>
      <c r="E8" s="1196"/>
    </row>
    <row r="9" spans="2:6">
      <c r="C9" s="274"/>
    </row>
  </sheetData>
  <mergeCells count="7">
    <mergeCell ref="B1:E1"/>
    <mergeCell ref="B3:E3"/>
    <mergeCell ref="B8:E8"/>
    <mergeCell ref="B7:E7"/>
    <mergeCell ref="B4:B5"/>
    <mergeCell ref="C4:E4"/>
    <mergeCell ref="B2:E2"/>
  </mergeCells>
  <pageMargins left="0.70866141732283472" right="0.70866141732283472" top="0.74803149606299213" bottom="0.74803149606299213" header="0.31496062992125984" footer="0.31496062992125984"/>
  <pageSetup paperSize="126" orientation="portrait" r:id="rId1"/>
  <headerFooter>
    <oddFooter>&amp;C&amp;11&amp;A</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3">
    <tabColor theme="5" tint="0.79998168889431442"/>
  </sheetPr>
  <dimension ref="A1:G42"/>
  <sheetViews>
    <sheetView topLeftCell="A13" zoomScaleNormal="100" workbookViewId="0">
      <selection activeCell="C45" sqref="C45"/>
    </sheetView>
  </sheetViews>
  <sheetFormatPr baseColWidth="10" defaultColWidth="11.0625" defaultRowHeight="15" customHeight="1"/>
  <cols>
    <col min="1" max="1" width="6" style="501" customWidth="1"/>
    <col min="2" max="6" width="9.8125" style="501" customWidth="1"/>
    <col min="7" max="7" width="6.25" style="516" customWidth="1"/>
    <col min="8" max="16384" width="11.0625" style="501"/>
  </cols>
  <sheetData>
    <row r="1" spans="1:7" ht="15" customHeight="1">
      <c r="A1" s="1043"/>
      <c r="B1" s="1043"/>
      <c r="C1" s="1043"/>
      <c r="D1" s="1043"/>
      <c r="E1" s="1043"/>
      <c r="F1" s="1043"/>
      <c r="G1" s="1043"/>
    </row>
    <row r="2" spans="1:7" s="502" customFormat="1" ht="15" customHeight="1">
      <c r="A2" s="1043" t="s">
        <v>402</v>
      </c>
      <c r="B2" s="1043"/>
      <c r="C2" s="1043"/>
      <c r="D2" s="1043"/>
      <c r="E2" s="1043"/>
      <c r="F2" s="1043"/>
      <c r="G2" s="1043"/>
    </row>
    <row r="3" spans="1:7" s="502" customFormat="1" ht="15" customHeight="1">
      <c r="A3" s="1043" t="s">
        <v>360</v>
      </c>
      <c r="B3" s="1043"/>
      <c r="C3" s="1043"/>
      <c r="D3" s="1043"/>
      <c r="E3" s="1043"/>
      <c r="F3" s="1043"/>
      <c r="G3" s="1043"/>
    </row>
    <row r="4" spans="1:7" s="502" customFormat="1" ht="15" customHeight="1">
      <c r="A4" s="1043"/>
      <c r="B4" s="1043"/>
      <c r="C4" s="1043"/>
      <c r="D4" s="1043"/>
      <c r="E4" s="1043"/>
      <c r="F4" s="1043"/>
      <c r="G4" s="1043"/>
    </row>
    <row r="5" spans="1:7" s="502" customFormat="1" ht="15" customHeight="1">
      <c r="A5" s="503" t="s">
        <v>29</v>
      </c>
      <c r="B5" s="504" t="s">
        <v>18</v>
      </c>
      <c r="C5" s="504"/>
      <c r="D5" s="504"/>
      <c r="E5" s="504"/>
      <c r="F5" s="504"/>
      <c r="G5" s="505" t="s">
        <v>19</v>
      </c>
    </row>
    <row r="6" spans="1:7" s="502" customFormat="1" ht="15" customHeight="1">
      <c r="A6" s="506"/>
      <c r="B6" s="506"/>
      <c r="C6" s="506"/>
      <c r="D6" s="506"/>
      <c r="E6" s="506"/>
      <c r="F6" s="506"/>
      <c r="G6" s="137"/>
    </row>
    <row r="7" spans="1:7" s="502" customFormat="1" ht="15.75" customHeight="1">
      <c r="A7" s="518" t="s">
        <v>414</v>
      </c>
      <c r="B7" s="1207" t="s">
        <v>548</v>
      </c>
      <c r="C7" s="1206"/>
      <c r="D7" s="1206"/>
      <c r="E7" s="1206"/>
      <c r="F7" s="1206"/>
      <c r="G7" s="755">
        <v>28</v>
      </c>
    </row>
    <row r="8" spans="1:7" s="502" customFormat="1" ht="15.75" customHeight="1">
      <c r="A8" s="518" t="s">
        <v>420</v>
      </c>
      <c r="B8" s="1205" t="s">
        <v>184</v>
      </c>
      <c r="C8" s="1205"/>
      <c r="D8" s="1205"/>
      <c r="E8" s="1205"/>
      <c r="F8" s="1205"/>
      <c r="G8" s="755">
        <v>29</v>
      </c>
    </row>
    <row r="9" spans="1:7" s="502" customFormat="1" ht="15.75" customHeight="1">
      <c r="A9" s="518" t="s">
        <v>421</v>
      </c>
      <c r="B9" s="1205" t="s">
        <v>185</v>
      </c>
      <c r="C9" s="1205"/>
      <c r="D9" s="1205"/>
      <c r="E9" s="1205"/>
      <c r="F9" s="1205"/>
      <c r="G9" s="755">
        <v>30</v>
      </c>
    </row>
    <row r="10" spans="1:7" s="502" customFormat="1" ht="30" customHeight="1">
      <c r="A10" s="518" t="s">
        <v>422</v>
      </c>
      <c r="B10" s="1205" t="s">
        <v>186</v>
      </c>
      <c r="C10" s="1205"/>
      <c r="D10" s="1205"/>
      <c r="E10" s="1205"/>
      <c r="F10" s="1205"/>
      <c r="G10" s="755">
        <v>31</v>
      </c>
    </row>
    <row r="11" spans="1:7" s="502" customFormat="1" ht="30" customHeight="1">
      <c r="A11" s="518" t="s">
        <v>415</v>
      </c>
      <c r="B11" s="1205" t="s">
        <v>187</v>
      </c>
      <c r="C11" s="1205"/>
      <c r="D11" s="1205"/>
      <c r="E11" s="1205"/>
      <c r="F11" s="1205"/>
      <c r="G11" s="755">
        <v>32</v>
      </c>
    </row>
    <row r="12" spans="1:7" s="502" customFormat="1" ht="30" customHeight="1">
      <c r="A12" s="518" t="s">
        <v>416</v>
      </c>
      <c r="B12" s="1209" t="s">
        <v>188</v>
      </c>
      <c r="C12" s="1209"/>
      <c r="D12" s="1209"/>
      <c r="E12" s="1209"/>
      <c r="F12" s="1209"/>
      <c r="G12" s="755">
        <v>33</v>
      </c>
    </row>
    <row r="13" spans="1:7" s="502" customFormat="1" ht="15" customHeight="1">
      <c r="A13" s="518" t="s">
        <v>412</v>
      </c>
      <c r="B13" s="1205" t="s">
        <v>189</v>
      </c>
      <c r="C13" s="1205"/>
      <c r="D13" s="1205"/>
      <c r="E13" s="1205"/>
      <c r="F13" s="1205"/>
      <c r="G13" s="755">
        <v>34</v>
      </c>
    </row>
    <row r="14" spans="1:7" s="502" customFormat="1" ht="15" customHeight="1">
      <c r="A14" s="518" t="s">
        <v>413</v>
      </c>
      <c r="B14" s="1209" t="s">
        <v>475</v>
      </c>
      <c r="C14" s="1209"/>
      <c r="D14" s="1209"/>
      <c r="E14" s="1209"/>
      <c r="F14" s="1209"/>
      <c r="G14" s="755">
        <v>35</v>
      </c>
    </row>
    <row r="15" spans="1:7" s="502" customFormat="1" ht="15" customHeight="1">
      <c r="A15" s="518" t="s">
        <v>374</v>
      </c>
      <c r="B15" s="1211" t="s">
        <v>224</v>
      </c>
      <c r="C15" s="1211"/>
      <c r="D15" s="1211"/>
      <c r="E15" s="1211"/>
      <c r="F15" s="1211"/>
      <c r="G15" s="755">
        <v>36</v>
      </c>
    </row>
    <row r="16" spans="1:7" s="502" customFormat="1" ht="15" customHeight="1">
      <c r="A16" s="518" t="s">
        <v>375</v>
      </c>
      <c r="B16" s="1206" t="s">
        <v>391</v>
      </c>
      <c r="C16" s="1206"/>
      <c r="D16" s="1206"/>
      <c r="E16" s="1206"/>
      <c r="F16" s="1206"/>
      <c r="G16" s="755">
        <v>37</v>
      </c>
    </row>
    <row r="17" spans="1:7" s="502" customFormat="1" ht="15" customHeight="1">
      <c r="A17" s="518" t="s">
        <v>376</v>
      </c>
      <c r="B17" s="1211" t="s">
        <v>230</v>
      </c>
      <c r="C17" s="1211"/>
      <c r="D17" s="1211"/>
      <c r="E17" s="1211"/>
      <c r="F17" s="1211"/>
      <c r="G17" s="755">
        <v>38</v>
      </c>
    </row>
    <row r="18" spans="1:7" s="502" customFormat="1" ht="15" customHeight="1">
      <c r="A18" s="518" t="s">
        <v>377</v>
      </c>
      <c r="B18" s="1205" t="s">
        <v>392</v>
      </c>
      <c r="C18" s="1205"/>
      <c r="D18" s="1205"/>
      <c r="E18" s="1205"/>
      <c r="F18" s="1205"/>
      <c r="G18" s="755">
        <v>39</v>
      </c>
    </row>
    <row r="19" spans="1:7" s="502" customFormat="1" ht="15" customHeight="1">
      <c r="A19" s="518" t="s">
        <v>381</v>
      </c>
      <c r="B19" s="1205" t="s">
        <v>397</v>
      </c>
      <c r="C19" s="1205"/>
      <c r="D19" s="1205"/>
      <c r="E19" s="1205"/>
      <c r="F19" s="1205"/>
      <c r="G19" s="755">
        <v>40</v>
      </c>
    </row>
    <row r="20" spans="1:7" s="502" customFormat="1" ht="15" customHeight="1">
      <c r="A20" s="518" t="s">
        <v>382</v>
      </c>
      <c r="B20" s="1205" t="s">
        <v>103</v>
      </c>
      <c r="C20" s="1205"/>
      <c r="D20" s="1205"/>
      <c r="E20" s="1205"/>
      <c r="F20" s="1205"/>
      <c r="G20" s="755">
        <v>41</v>
      </c>
    </row>
    <row r="21" spans="1:7" s="502" customFormat="1" ht="15" customHeight="1">
      <c r="A21" s="518" t="s">
        <v>386</v>
      </c>
      <c r="B21" s="1205" t="s">
        <v>398</v>
      </c>
      <c r="C21" s="1205"/>
      <c r="D21" s="1205"/>
      <c r="E21" s="1205"/>
      <c r="F21" s="1205"/>
      <c r="G21" s="755">
        <v>42</v>
      </c>
    </row>
    <row r="22" spans="1:7" s="502" customFormat="1" ht="15" customHeight="1">
      <c r="A22" s="507"/>
      <c r="B22" s="507"/>
      <c r="C22" s="507"/>
      <c r="D22" s="507"/>
      <c r="E22" s="507"/>
      <c r="F22" s="507"/>
      <c r="G22" s="519"/>
    </row>
    <row r="23" spans="1:7" s="502" customFormat="1" ht="15" customHeight="1">
      <c r="A23" s="508" t="s">
        <v>190</v>
      </c>
      <c r="B23" s="508" t="s">
        <v>18</v>
      </c>
      <c r="C23" s="508"/>
      <c r="D23" s="508"/>
      <c r="E23" s="508"/>
      <c r="F23" s="508"/>
      <c r="G23" s="756" t="s">
        <v>19</v>
      </c>
    </row>
    <row r="24" spans="1:7" s="502" customFormat="1" ht="15" customHeight="1">
      <c r="A24" s="526"/>
      <c r="B24" s="507"/>
      <c r="C24" s="507"/>
      <c r="D24" s="507"/>
      <c r="E24" s="507"/>
      <c r="F24" s="507"/>
      <c r="G24" s="137"/>
    </row>
    <row r="25" spans="1:7" s="502" customFormat="1" ht="15.75" customHeight="1">
      <c r="A25" s="515" t="s">
        <v>414</v>
      </c>
      <c r="B25" s="1207" t="s">
        <v>549</v>
      </c>
      <c r="C25" s="1206"/>
      <c r="D25" s="1206"/>
      <c r="E25" s="1206"/>
      <c r="F25" s="1206"/>
      <c r="G25" s="755">
        <v>28</v>
      </c>
    </row>
    <row r="26" spans="1:7" s="502" customFormat="1" ht="15.75" customHeight="1">
      <c r="A26" s="515" t="s">
        <v>420</v>
      </c>
      <c r="B26" s="1205" t="s">
        <v>395</v>
      </c>
      <c r="C26" s="1205"/>
      <c r="D26" s="1205"/>
      <c r="E26" s="1205"/>
      <c r="F26" s="1205"/>
      <c r="G26" s="755">
        <v>29</v>
      </c>
    </row>
    <row r="27" spans="1:7" s="502" customFormat="1" ht="30" customHeight="1">
      <c r="A27" s="515" t="s">
        <v>421</v>
      </c>
      <c r="B27" s="1205" t="s">
        <v>191</v>
      </c>
      <c r="C27" s="1205"/>
      <c r="D27" s="1205"/>
      <c r="E27" s="1205"/>
      <c r="F27" s="1205"/>
      <c r="G27" s="755">
        <v>31</v>
      </c>
    </row>
    <row r="28" spans="1:7" s="502" customFormat="1" ht="15.75" customHeight="1">
      <c r="A28" s="527" t="s">
        <v>422</v>
      </c>
      <c r="B28" s="1209" t="s">
        <v>474</v>
      </c>
      <c r="C28" s="1209"/>
      <c r="D28" s="1209"/>
      <c r="E28" s="1209"/>
      <c r="F28" s="1209"/>
      <c r="G28" s="755">
        <v>35</v>
      </c>
    </row>
    <row r="29" spans="1:7" s="502" customFormat="1" ht="15.75" customHeight="1">
      <c r="A29" s="527" t="s">
        <v>415</v>
      </c>
      <c r="B29" s="1210" t="s">
        <v>399</v>
      </c>
      <c r="C29" s="1210"/>
      <c r="D29" s="1210"/>
      <c r="E29" s="1210"/>
      <c r="F29" s="1210"/>
      <c r="G29" s="755">
        <v>36</v>
      </c>
    </row>
    <row r="30" spans="1:7" s="502" customFormat="1" ht="15.75" customHeight="1">
      <c r="A30" s="527" t="s">
        <v>416</v>
      </c>
      <c r="B30" s="1211" t="s">
        <v>192</v>
      </c>
      <c r="C30" s="1211"/>
      <c r="D30" s="1211"/>
      <c r="E30" s="1211"/>
      <c r="F30" s="1211"/>
      <c r="G30" s="755">
        <v>37</v>
      </c>
    </row>
    <row r="31" spans="1:7" s="502" customFormat="1" ht="15.75" customHeight="1">
      <c r="A31" s="527" t="s">
        <v>412</v>
      </c>
      <c r="B31" s="1211" t="s">
        <v>230</v>
      </c>
      <c r="C31" s="1211"/>
      <c r="D31" s="1211"/>
      <c r="E31" s="1211"/>
      <c r="F31" s="1211"/>
      <c r="G31" s="755">
        <v>38</v>
      </c>
    </row>
    <row r="32" spans="1:7" s="502" customFormat="1" ht="15.75" customHeight="1">
      <c r="A32" s="527" t="s">
        <v>413</v>
      </c>
      <c r="B32" s="1039" t="s">
        <v>392</v>
      </c>
      <c r="C32" s="1039"/>
      <c r="D32" s="1039"/>
      <c r="E32" s="1039"/>
      <c r="F32" s="1039"/>
      <c r="G32" s="755">
        <v>39</v>
      </c>
    </row>
    <row r="33" spans="1:7" s="502" customFormat="1" ht="15.75" customHeight="1">
      <c r="A33" s="527" t="s">
        <v>374</v>
      </c>
      <c r="B33" s="1205" t="s">
        <v>400</v>
      </c>
      <c r="C33" s="1205"/>
      <c r="D33" s="1205"/>
      <c r="E33" s="1205"/>
      <c r="F33" s="1205"/>
      <c r="G33" s="755">
        <v>40</v>
      </c>
    </row>
    <row r="34" spans="1:7" s="502" customFormat="1" ht="30" customHeight="1">
      <c r="A34" s="527" t="s">
        <v>375</v>
      </c>
      <c r="B34" s="1205" t="s">
        <v>193</v>
      </c>
      <c r="C34" s="1205"/>
      <c r="D34" s="1205"/>
      <c r="E34" s="1205"/>
      <c r="F34" s="1205"/>
      <c r="G34" s="755">
        <v>42</v>
      </c>
    </row>
    <row r="35" spans="1:7" s="502" customFormat="1" ht="15.75" customHeight="1">
      <c r="A35" s="527" t="s">
        <v>376</v>
      </c>
      <c r="B35" s="1206" t="s">
        <v>194</v>
      </c>
      <c r="C35" s="1206"/>
      <c r="D35" s="1206"/>
      <c r="E35" s="1206"/>
      <c r="F35" s="1206"/>
      <c r="G35" s="755">
        <v>43</v>
      </c>
    </row>
    <row r="36" spans="1:7" s="502" customFormat="1" ht="15" customHeight="1">
      <c r="A36" s="510"/>
      <c r="G36" s="511"/>
    </row>
    <row r="37" spans="1:7" s="502" customFormat="1" ht="12" customHeight="1">
      <c r="A37" s="510"/>
      <c r="C37" s="512"/>
      <c r="D37" s="512"/>
      <c r="E37" s="512"/>
      <c r="F37" s="512"/>
      <c r="G37" s="513"/>
    </row>
    <row r="38" spans="1:7" s="502" customFormat="1" ht="12" customHeight="1">
      <c r="A38" s="510"/>
      <c r="C38" s="512"/>
      <c r="D38" s="512"/>
      <c r="E38" s="512"/>
      <c r="F38" s="512"/>
      <c r="G38" s="513"/>
    </row>
    <row r="39" spans="1:7" s="502" customFormat="1" ht="12" customHeight="1">
      <c r="A39" s="514"/>
      <c r="C39" s="512"/>
      <c r="D39" s="512"/>
      <c r="E39" s="512"/>
      <c r="F39" s="512"/>
      <c r="G39" s="513"/>
    </row>
    <row r="40" spans="1:7" s="502" customFormat="1" ht="12" customHeight="1">
      <c r="B40" s="240"/>
      <c r="C40" s="512"/>
      <c r="D40" s="512"/>
      <c r="E40" s="512"/>
      <c r="F40" s="512"/>
      <c r="G40" s="513"/>
    </row>
    <row r="42" spans="1:7" ht="15" customHeight="1">
      <c r="A42" s="515"/>
      <c r="B42" s="1208"/>
      <c r="C42" s="1208"/>
      <c r="D42" s="1208"/>
      <c r="E42" s="1208"/>
      <c r="F42" s="1208"/>
    </row>
  </sheetData>
  <mergeCells count="31">
    <mergeCell ref="B17:F17"/>
    <mergeCell ref="B13:F13"/>
    <mergeCell ref="B14:F14"/>
    <mergeCell ref="B15:F15"/>
    <mergeCell ref="B16:F16"/>
    <mergeCell ref="A1:G1"/>
    <mergeCell ref="A2:G2"/>
    <mergeCell ref="A4:G4"/>
    <mergeCell ref="A3:G3"/>
    <mergeCell ref="B12:F12"/>
    <mergeCell ref="B11:F11"/>
    <mergeCell ref="B7:F7"/>
    <mergeCell ref="B10:F10"/>
    <mergeCell ref="B9:F9"/>
    <mergeCell ref="B8:F8"/>
    <mergeCell ref="B42:F42"/>
    <mergeCell ref="B28:F28"/>
    <mergeCell ref="B29:F29"/>
    <mergeCell ref="B30:F30"/>
    <mergeCell ref="B31:F31"/>
    <mergeCell ref="B32:F32"/>
    <mergeCell ref="B33:F33"/>
    <mergeCell ref="B18:F18"/>
    <mergeCell ref="B19:F19"/>
    <mergeCell ref="B21:F21"/>
    <mergeCell ref="B20:F20"/>
    <mergeCell ref="B35:F35"/>
    <mergeCell ref="B34:F34"/>
    <mergeCell ref="B27:F27"/>
    <mergeCell ref="B25:F25"/>
    <mergeCell ref="B26:F26"/>
  </mergeCells>
  <hyperlinks>
    <hyperlink ref="G7" location="'28'!A1" display="'28'!A1" xr:uid="{00000000-0004-0000-1800-000000000000}"/>
    <hyperlink ref="G25" location="'28'!A1" display="'28'!A1" xr:uid="{00000000-0004-0000-1800-00000F000000}"/>
    <hyperlink ref="G26" location="'29'!A1" display="'29'!A1" xr:uid="{00000000-0004-0000-1800-000010000000}"/>
    <hyperlink ref="G27" location="'31'!A1" display="'31'!A1" xr:uid="{00000000-0004-0000-1800-000011000000}"/>
    <hyperlink ref="G28" location="'35'!A1" display="'35'!A1" xr:uid="{00000000-0004-0000-1800-000012000000}"/>
    <hyperlink ref="G29" location="'36'!A1" display="'36'!A1" xr:uid="{00000000-0004-0000-1800-000013000000}"/>
    <hyperlink ref="G30" location="'37'!A1" display="'37'!A1" xr:uid="{00000000-0004-0000-1800-000014000000}"/>
    <hyperlink ref="G31" location="'38'!A1" display="'38'!A1" xr:uid="{00000000-0004-0000-1800-000015000000}"/>
    <hyperlink ref="G32" location="'39'!A1" display="'39'!A1" xr:uid="{00000000-0004-0000-1800-000016000000}"/>
    <hyperlink ref="G33" location="'40'!A1" display="'40'!A1" xr:uid="{00000000-0004-0000-1800-000017000000}"/>
    <hyperlink ref="G34" location="'42'!A1" display="'42'!A1" xr:uid="{00000000-0004-0000-1800-000018000000}"/>
    <hyperlink ref="G35" location="'43'!A1" display="'43'!A1" xr:uid="{00000000-0004-0000-1800-000019000000}"/>
    <hyperlink ref="G8:G21" location="'28'!A1" display="'28'!A1" xr:uid="{C206FB4C-469D-4D51-B307-698A893D01D3}"/>
    <hyperlink ref="G8" location="'29'!A1" display="'29'!A1" xr:uid="{45A33B44-3CB0-4291-AEDD-9B80BAF3073E}"/>
    <hyperlink ref="G9" location="'30'!A1" display="'30'!A1" xr:uid="{63EFE06D-E625-439D-9856-C2D7DCD0C0A2}"/>
    <hyperlink ref="G10" location="'31'!A1" display="'31'!A1" xr:uid="{C90B7F52-6280-4A7B-A7FB-AA0385871CDF}"/>
    <hyperlink ref="G11" location="'32'!A1" display="'32'!A1" xr:uid="{8711ECFA-4417-4E5B-8FE7-02FBF0B6AA25}"/>
    <hyperlink ref="G12" location="'33'!A1" display="'33'!A1" xr:uid="{D265DD4B-041D-473F-BA76-504F0155FADC}"/>
    <hyperlink ref="G13" location="'34'!A1" display="'34'!A1" xr:uid="{1C344E7B-029A-48C4-BEB3-909EE8C5955A}"/>
    <hyperlink ref="G14" location="'35'!A1" display="'35'!A1" xr:uid="{616D8014-BC23-41F3-B1A2-8B6D7DAE2B80}"/>
    <hyperlink ref="G15" location="'36'!A1" display="'36'!A1" xr:uid="{1F15E282-1DD7-43A7-9847-66B0C277DD48}"/>
    <hyperlink ref="G16" location="'37'!A1" display="'37'!A1" xr:uid="{04F564A1-6D9D-4CAE-B8A5-CF70002BF926}"/>
    <hyperlink ref="G17" location="'38'!A1" display="'38'!A1" xr:uid="{95C335D1-61F7-4E6B-86C6-73E8749206CB}"/>
    <hyperlink ref="G18" location="'39'!A1" display="'39'!A1" xr:uid="{D9DB192E-867F-4559-9FA9-A8F0CCD390CC}"/>
    <hyperlink ref="G19" location="'40'!A1" display="'40'!A1" xr:uid="{32B55C19-360C-4292-BFBF-3D6A968AD127}"/>
    <hyperlink ref="G20" location="'41'!A1" display="'41'!A1" xr:uid="{BDA2B9E2-95CC-43D0-B43F-7301A569DFB7}"/>
    <hyperlink ref="G21" location="'42'!A1" display="'42'!A1" xr:uid="{50B2C092-D3E4-4C24-94EE-AA1DCB55C09B}"/>
  </hyperlinks>
  <pageMargins left="0.70866141732283472" right="0.70866141732283472" top="0.70866141732283472" bottom="0.74803149606299213" header="0.31496062992125984" footer="0.31496062992125984"/>
  <pageSetup paperSize="126" orientation="portrait" r:id="rId1"/>
  <headerFooter differentFirst="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4">
    <tabColor theme="5" tint="0.79998168889431442"/>
    <pageSetUpPr fitToPage="1"/>
  </sheetPr>
  <dimension ref="C1:S41"/>
  <sheetViews>
    <sheetView zoomScaleNormal="100" workbookViewId="0">
      <selection activeCell="K12" sqref="K12"/>
    </sheetView>
  </sheetViews>
  <sheetFormatPr baseColWidth="10" defaultColWidth="10.9375" defaultRowHeight="11.5"/>
  <cols>
    <col min="1" max="2" width="0.8125" style="1" customWidth="1"/>
    <col min="3" max="8" width="10.0625" style="1" customWidth="1"/>
    <col min="9" max="9" width="1.5625" style="35" customWidth="1"/>
    <col min="10" max="15" width="10.9375" style="35" customWidth="1"/>
    <col min="16" max="19" width="10.9375" style="35"/>
    <col min="20" max="16384" width="10.9375" style="1"/>
  </cols>
  <sheetData>
    <row r="1" spans="3:19" s="23" customFormat="1" ht="13">
      <c r="C1" s="1051" t="s">
        <v>0</v>
      </c>
      <c r="D1" s="1051"/>
      <c r="E1" s="1051"/>
      <c r="F1" s="1051"/>
      <c r="G1" s="1051"/>
      <c r="H1" s="1051"/>
      <c r="I1" s="180"/>
      <c r="J1" s="180"/>
      <c r="K1" s="180"/>
      <c r="L1" s="180"/>
      <c r="M1" s="180"/>
      <c r="N1" s="180"/>
      <c r="O1" s="180"/>
      <c r="P1" s="180"/>
      <c r="Q1" s="180"/>
      <c r="R1" s="180"/>
      <c r="S1" s="180"/>
    </row>
    <row r="2" spans="3:19" s="23" customFormat="1" ht="13">
      <c r="C2" s="28"/>
      <c r="D2" s="28"/>
      <c r="E2" s="28"/>
      <c r="F2" s="28"/>
      <c r="G2" s="28"/>
      <c r="H2" s="28"/>
      <c r="I2" s="180"/>
      <c r="J2" s="180"/>
      <c r="K2" s="180"/>
      <c r="L2" s="180"/>
      <c r="M2" s="180"/>
      <c r="N2" s="180"/>
      <c r="O2" s="180"/>
      <c r="P2" s="180"/>
      <c r="Q2" s="180"/>
      <c r="R2" s="180"/>
      <c r="S2" s="180"/>
    </row>
    <row r="3" spans="3:19" s="23" customFormat="1" ht="13.5" customHeight="1">
      <c r="C3" s="1137" t="s">
        <v>612</v>
      </c>
      <c r="D3" s="1137"/>
      <c r="E3" s="1137"/>
      <c r="F3" s="1137"/>
      <c r="G3" s="1137"/>
      <c r="H3" s="1137"/>
      <c r="I3" s="180"/>
      <c r="J3" s="180"/>
      <c r="K3" s="180"/>
      <c r="L3" s="180"/>
      <c r="M3" s="180"/>
      <c r="N3" s="180"/>
      <c r="O3" s="180"/>
      <c r="P3" s="180"/>
      <c r="Q3" s="180"/>
      <c r="R3" s="180"/>
      <c r="S3" s="180"/>
    </row>
    <row r="4" spans="3:19" s="23" customFormat="1" ht="13">
      <c r="C4" s="1057" t="s">
        <v>33</v>
      </c>
      <c r="D4" s="1057"/>
      <c r="E4" s="1057"/>
      <c r="F4" s="1057"/>
      <c r="G4" s="1057"/>
      <c r="H4" s="1057"/>
      <c r="I4" s="241"/>
      <c r="J4" s="180"/>
      <c r="K4" s="180"/>
      <c r="L4" s="180"/>
      <c r="M4" s="180"/>
      <c r="N4" s="180"/>
      <c r="O4" s="180"/>
      <c r="P4" s="180"/>
      <c r="Q4" s="180"/>
      <c r="R4" s="180"/>
      <c r="S4" s="180"/>
    </row>
    <row r="5" spans="3:19" s="36" customFormat="1" ht="30" customHeight="1">
      <c r="C5" s="242" t="s">
        <v>34</v>
      </c>
      <c r="D5" s="242" t="s">
        <v>195</v>
      </c>
      <c r="E5" s="242" t="s">
        <v>6</v>
      </c>
      <c r="F5" s="242" t="s">
        <v>13</v>
      </c>
      <c r="G5" s="242" t="s">
        <v>110</v>
      </c>
      <c r="H5" s="242" t="s">
        <v>196</v>
      </c>
      <c r="I5" s="34"/>
      <c r="J5" s="180"/>
      <c r="K5" s="243"/>
      <c r="L5" s="34"/>
      <c r="M5" s="34"/>
      <c r="N5" s="34"/>
      <c r="O5" s="34"/>
      <c r="P5" s="34"/>
      <c r="Q5" s="34"/>
      <c r="R5" s="34"/>
      <c r="S5" s="34"/>
    </row>
    <row r="6" spans="3:19" s="36" customFormat="1" ht="15.75" customHeight="1">
      <c r="C6" s="489">
        <v>43952</v>
      </c>
      <c r="D6" s="644">
        <v>314.73</v>
      </c>
      <c r="E6" s="644">
        <v>1186.8599999999999</v>
      </c>
      <c r="F6" s="644">
        <v>1161.96</v>
      </c>
      <c r="G6" s="644">
        <v>182.25</v>
      </c>
      <c r="H6" s="644">
        <v>339.62</v>
      </c>
      <c r="I6" s="34"/>
      <c r="K6" s="865"/>
      <c r="L6" s="244"/>
      <c r="M6" s="34"/>
      <c r="N6" s="244"/>
      <c r="O6" s="34"/>
      <c r="P6" s="34"/>
      <c r="Q6" s="34"/>
      <c r="R6" s="34"/>
      <c r="S6" s="34"/>
    </row>
    <row r="7" spans="3:19" s="36" customFormat="1" ht="15.75" customHeight="1">
      <c r="C7" s="489">
        <v>43983</v>
      </c>
      <c r="D7" s="644">
        <v>312.91000000000003</v>
      </c>
      <c r="E7" s="644">
        <v>1188.48</v>
      </c>
      <c r="F7" s="644">
        <v>1163.51</v>
      </c>
      <c r="G7" s="644">
        <v>182.5</v>
      </c>
      <c r="H7" s="644">
        <v>337.87</v>
      </c>
      <c r="I7" s="216"/>
      <c r="K7" s="865"/>
      <c r="L7" s="246"/>
      <c r="M7" s="246"/>
      <c r="N7" s="246"/>
      <c r="O7" s="247"/>
      <c r="R7" s="248"/>
      <c r="S7" s="34"/>
    </row>
    <row r="8" spans="3:19" s="36" customFormat="1" ht="15.75" customHeight="1">
      <c r="C8" s="489">
        <v>44013</v>
      </c>
      <c r="D8" s="644">
        <v>312</v>
      </c>
      <c r="E8" s="644">
        <v>1163.2</v>
      </c>
      <c r="F8" s="644">
        <v>1160.0999999999999</v>
      </c>
      <c r="G8" s="644">
        <v>182.5</v>
      </c>
      <c r="H8" s="644">
        <v>315</v>
      </c>
      <c r="J8" s="579"/>
      <c r="K8" s="216"/>
      <c r="L8" s="246"/>
      <c r="M8" s="246"/>
      <c r="N8" s="246"/>
      <c r="O8" s="247"/>
      <c r="R8" s="249"/>
      <c r="S8" s="34"/>
    </row>
    <row r="9" spans="3:19" s="36" customFormat="1" ht="15.75" customHeight="1">
      <c r="C9" s="489">
        <v>44044</v>
      </c>
      <c r="D9" s="644">
        <v>311.3</v>
      </c>
      <c r="E9" s="644">
        <v>1171.03</v>
      </c>
      <c r="F9" s="644">
        <v>1164.8699999999999</v>
      </c>
      <c r="G9" s="644">
        <v>184.66</v>
      </c>
      <c r="H9" s="644">
        <v>317.45999999999998</v>
      </c>
      <c r="I9" s="244"/>
      <c r="K9" s="243"/>
      <c r="L9" s="244"/>
      <c r="M9" s="250"/>
      <c r="N9" s="244"/>
      <c r="O9" s="34"/>
      <c r="P9" s="34"/>
      <c r="Q9" s="34"/>
      <c r="R9" s="34"/>
      <c r="S9" s="34"/>
    </row>
    <row r="10" spans="3:19" s="36" customFormat="1" ht="15.75" customHeight="1">
      <c r="C10" s="489">
        <v>44075</v>
      </c>
      <c r="D10" s="644">
        <v>309.14999999999998</v>
      </c>
      <c r="E10" s="644">
        <v>1162.3800000000001</v>
      </c>
      <c r="F10" s="644">
        <v>1164.74</v>
      </c>
      <c r="G10" s="644">
        <v>186.03</v>
      </c>
      <c r="H10" s="644">
        <v>306.79000000000002</v>
      </c>
      <c r="I10" s="251"/>
      <c r="J10" s="194"/>
      <c r="K10" s="252"/>
      <c r="L10" s="252"/>
      <c r="M10" s="252"/>
      <c r="N10" s="252"/>
      <c r="O10" s="252"/>
      <c r="P10" s="244"/>
      <c r="Q10" s="34"/>
      <c r="R10" s="34"/>
      <c r="S10" s="34"/>
    </row>
    <row r="11" spans="3:19" s="36" customFormat="1" ht="15.75" customHeight="1">
      <c r="C11" s="489">
        <v>44105</v>
      </c>
      <c r="D11" s="961">
        <v>304.24</v>
      </c>
      <c r="E11" s="644">
        <v>1158.82</v>
      </c>
      <c r="F11" s="644">
        <v>1162.5999999999999</v>
      </c>
      <c r="G11" s="961">
        <v>184.47</v>
      </c>
      <c r="H11" s="961">
        <v>300.45</v>
      </c>
      <c r="I11" s="216"/>
      <c r="K11" s="252"/>
      <c r="L11" s="252"/>
      <c r="M11" s="252"/>
      <c r="N11" s="252"/>
      <c r="O11" s="252"/>
      <c r="P11" s="34"/>
      <c r="Q11" s="34"/>
      <c r="R11" s="34"/>
      <c r="S11" s="34"/>
    </row>
    <row r="12" spans="3:19" s="36" customFormat="1" ht="15.75" customHeight="1">
      <c r="C12" s="489">
        <v>44136</v>
      </c>
      <c r="D12" s="961">
        <v>303.33</v>
      </c>
      <c r="E12" s="644">
        <v>1144.6300000000001</v>
      </c>
      <c r="F12" s="644">
        <v>1156.54</v>
      </c>
      <c r="G12" s="961">
        <v>184.77</v>
      </c>
      <c r="H12" s="961">
        <v>291.43</v>
      </c>
      <c r="I12" s="244"/>
      <c r="J12" s="245"/>
      <c r="K12" s="243"/>
      <c r="L12" s="34"/>
      <c r="M12" s="34"/>
      <c r="N12" s="34"/>
      <c r="O12" s="34"/>
      <c r="P12" s="34"/>
      <c r="Q12" s="34"/>
      <c r="R12" s="34"/>
      <c r="S12" s="34"/>
    </row>
    <row r="13" spans="3:19" s="36" customFormat="1" ht="15.75" customHeight="1">
      <c r="C13" s="489">
        <v>44166</v>
      </c>
      <c r="D13" s="644"/>
      <c r="E13" s="644"/>
      <c r="F13" s="644"/>
      <c r="G13" s="644"/>
      <c r="H13" s="644"/>
      <c r="I13" s="244"/>
      <c r="J13" s="245"/>
      <c r="K13" s="243"/>
      <c r="L13" s="34"/>
      <c r="M13" s="34"/>
      <c r="N13" s="34"/>
      <c r="O13" s="34"/>
      <c r="P13" s="34"/>
      <c r="Q13" s="34"/>
      <c r="R13" s="34"/>
      <c r="S13" s="34"/>
    </row>
    <row r="14" spans="3:19" s="36" customFormat="1" ht="15.75" customHeight="1">
      <c r="C14" s="489">
        <v>44197</v>
      </c>
      <c r="D14" s="1004"/>
      <c r="E14" s="1004"/>
      <c r="F14" s="1004"/>
      <c r="G14" s="1004"/>
      <c r="H14" s="1004"/>
      <c r="I14" s="253"/>
      <c r="J14" s="245"/>
      <c r="K14" s="254"/>
      <c r="L14" s="34"/>
      <c r="M14" s="244"/>
      <c r="N14" s="34"/>
      <c r="O14" s="34"/>
      <c r="P14" s="34"/>
      <c r="Q14" s="34"/>
      <c r="R14" s="34"/>
      <c r="S14" s="34"/>
    </row>
    <row r="15" spans="3:19" s="36" customFormat="1" ht="15.75" customHeight="1">
      <c r="C15" s="489">
        <v>44228</v>
      </c>
      <c r="D15" s="644"/>
      <c r="E15" s="644"/>
      <c r="F15" s="644"/>
      <c r="G15" s="644"/>
      <c r="H15" s="644"/>
      <c r="I15" s="257"/>
      <c r="J15" s="245"/>
      <c r="K15" s="255"/>
      <c r="L15" s="34"/>
      <c r="M15" s="34"/>
      <c r="N15" s="34"/>
      <c r="O15" s="34"/>
      <c r="P15" s="34"/>
      <c r="Q15" s="34"/>
      <c r="R15" s="34"/>
      <c r="S15" s="34"/>
    </row>
    <row r="16" spans="3:19" s="36" customFormat="1" ht="15.75" customHeight="1">
      <c r="C16" s="489">
        <v>44256</v>
      </c>
      <c r="D16" s="644"/>
      <c r="E16" s="644"/>
      <c r="F16" s="644"/>
      <c r="G16" s="644"/>
      <c r="H16" s="644"/>
      <c r="I16" s="256"/>
      <c r="J16" s="245"/>
      <c r="K16" s="255"/>
      <c r="L16" s="34"/>
      <c r="M16" s="244"/>
      <c r="N16" s="244"/>
      <c r="O16" s="244"/>
      <c r="P16" s="34"/>
      <c r="Q16" s="34"/>
      <c r="R16" s="34"/>
      <c r="S16" s="34"/>
    </row>
    <row r="17" spans="3:19" s="36" customFormat="1" ht="15.75" customHeight="1">
      <c r="C17" s="489">
        <v>44287</v>
      </c>
      <c r="D17" s="644"/>
      <c r="E17" s="644"/>
      <c r="F17" s="644"/>
      <c r="G17" s="644"/>
      <c r="H17" s="644"/>
      <c r="I17" s="256"/>
      <c r="J17" s="256"/>
      <c r="K17" s="256"/>
      <c r="L17" s="256"/>
      <c r="M17" s="256"/>
      <c r="N17" s="244"/>
      <c r="O17" s="34"/>
      <c r="P17" s="34"/>
      <c r="Q17" s="34"/>
      <c r="R17" s="34"/>
      <c r="S17" s="34"/>
    </row>
    <row r="18" spans="3:19" s="36" customFormat="1" ht="26.25" customHeight="1">
      <c r="C18" s="1123" t="s">
        <v>168</v>
      </c>
      <c r="D18" s="1123"/>
      <c r="E18" s="1123"/>
      <c r="F18" s="1123"/>
      <c r="G18" s="1123"/>
      <c r="H18" s="1123"/>
      <c r="K18" s="257"/>
      <c r="L18" s="34"/>
      <c r="M18" s="34"/>
      <c r="N18" s="34"/>
      <c r="O18" s="34"/>
      <c r="P18" s="34"/>
      <c r="Q18" s="34"/>
      <c r="R18" s="34"/>
      <c r="S18" s="34"/>
    </row>
    <row r="19" spans="3:19" ht="15" customHeight="1">
      <c r="I19" s="134"/>
    </row>
    <row r="20" spans="3:19" ht="9.75" customHeight="1">
      <c r="I20" s="134"/>
    </row>
    <row r="21" spans="3:19" ht="15" customHeight="1">
      <c r="I21" s="134"/>
    </row>
    <row r="22" spans="3:19" ht="15" customHeight="1">
      <c r="I22" s="134"/>
    </row>
    <row r="23" spans="3:19" ht="15" customHeight="1">
      <c r="I23" s="134"/>
    </row>
    <row r="24" spans="3:19" ht="15" customHeight="1">
      <c r="I24" s="134"/>
    </row>
    <row r="25" spans="3:19" ht="15" customHeight="1">
      <c r="I25" s="134"/>
    </row>
    <row r="26" spans="3:19" ht="15" customHeight="1">
      <c r="I26" s="134"/>
    </row>
    <row r="27" spans="3:19" ht="15" customHeight="1">
      <c r="I27" s="258"/>
    </row>
    <row r="28" spans="3:19" ht="15" customHeight="1">
      <c r="I28" s="180"/>
    </row>
    <row r="29" spans="3:19" ht="15" customHeight="1"/>
    <row r="30" spans="3:19" ht="15" customHeight="1">
      <c r="J30" s="181"/>
      <c r="K30" s="181"/>
      <c r="L30" s="181"/>
      <c r="M30" s="181"/>
      <c r="N30" s="181"/>
      <c r="O30" s="181"/>
    </row>
    <row r="31" spans="3:19" ht="14.25" customHeight="1">
      <c r="J31" s="181"/>
      <c r="K31" s="181"/>
      <c r="L31" s="259"/>
      <c r="M31" s="181"/>
      <c r="N31" s="181"/>
      <c r="O31" s="181"/>
    </row>
    <row r="32" spans="3:19" ht="23.25" customHeight="1">
      <c r="J32" s="181"/>
      <c r="K32" s="181"/>
      <c r="L32" s="181"/>
      <c r="M32" s="181"/>
      <c r="N32" s="181"/>
      <c r="O32" s="181"/>
    </row>
    <row r="33" spans="3:14">
      <c r="C33" s="1123" t="s">
        <v>169</v>
      </c>
      <c r="D33" s="1123"/>
      <c r="E33" s="1123"/>
      <c r="F33" s="1123"/>
      <c r="G33" s="1123"/>
      <c r="H33" s="1123"/>
    </row>
    <row r="34" spans="3:14" ht="16" customHeight="1">
      <c r="C34" s="1050"/>
      <c r="D34" s="1050"/>
      <c r="E34" s="1050"/>
      <c r="F34" s="1050"/>
      <c r="G34" s="1050"/>
      <c r="H34" s="1050"/>
    </row>
    <row r="36" spans="3:14" ht="15.65" customHeight="1">
      <c r="C36" s="1049"/>
      <c r="D36" s="1049"/>
      <c r="E36" s="1049"/>
      <c r="F36" s="1049"/>
      <c r="G36" s="1049"/>
      <c r="H36" s="1049"/>
    </row>
    <row r="41" spans="3:14">
      <c r="H41" s="16"/>
      <c r="I41" s="260"/>
      <c r="J41" s="260"/>
      <c r="K41" s="260"/>
      <c r="L41" s="260"/>
      <c r="M41" s="260"/>
      <c r="N41" s="260"/>
    </row>
  </sheetData>
  <mergeCells count="7">
    <mergeCell ref="C36:H36"/>
    <mergeCell ref="C1:H1"/>
    <mergeCell ref="C3:H3"/>
    <mergeCell ref="C4:H4"/>
    <mergeCell ref="C18:H18"/>
    <mergeCell ref="C34:H34"/>
    <mergeCell ref="C33:H33"/>
  </mergeCells>
  <pageMargins left="0.70866141732283472" right="0.70866141732283472" top="0.74803149606299213" bottom="0.74803149606299213" header="0.31496062992125984" footer="0.31496062992125984"/>
  <pageSetup orientation="portrait" r:id="rId1"/>
  <headerFooter>
    <oddFooter>&amp;C&amp;10&amp;A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5">
    <tabColor theme="5" tint="0.79998168889431442"/>
    <pageSetUpPr fitToPage="1"/>
  </sheetPr>
  <dimension ref="B1:R47"/>
  <sheetViews>
    <sheetView topLeftCell="B1" zoomScaleNormal="100" workbookViewId="0">
      <selection activeCell="C14" sqref="C14"/>
    </sheetView>
  </sheetViews>
  <sheetFormatPr baseColWidth="10" defaultColWidth="10.9375" defaultRowHeight="11.5"/>
  <cols>
    <col min="1" max="1" width="0.75" style="1" customWidth="1"/>
    <col min="2" max="2" width="12.5625" style="1" customWidth="1"/>
    <col min="3" max="6" width="10.0625" style="1" customWidth="1"/>
    <col min="7" max="7" width="10.625" style="1" customWidth="1"/>
    <col min="8" max="13" width="10.9375" style="115" customWidth="1"/>
    <col min="14" max="18" width="10.9375" style="115"/>
    <col min="19" max="16384" width="10.9375" style="1"/>
  </cols>
  <sheetData>
    <row r="1" spans="2:18" s="23" customFormat="1" ht="13">
      <c r="B1" s="1057" t="s">
        <v>1</v>
      </c>
      <c r="C1" s="1057"/>
      <c r="D1" s="1057"/>
      <c r="E1" s="1057"/>
      <c r="F1" s="1057"/>
      <c r="G1" s="1057"/>
      <c r="H1" s="109"/>
      <c r="I1" s="109"/>
      <c r="J1" s="109"/>
      <c r="K1" s="109"/>
      <c r="L1" s="109"/>
      <c r="M1" s="109"/>
      <c r="N1" s="109"/>
      <c r="O1" s="109"/>
      <c r="P1" s="109"/>
      <c r="Q1" s="109"/>
      <c r="R1" s="109"/>
    </row>
    <row r="2" spans="2:18" s="23" customFormat="1" ht="13">
      <c r="B2" s="28"/>
      <c r="C2" s="28"/>
      <c r="D2" s="28"/>
      <c r="E2" s="28"/>
      <c r="F2" s="28"/>
      <c r="H2" s="109"/>
      <c r="I2" s="109"/>
      <c r="J2" s="109"/>
      <c r="K2" s="109"/>
      <c r="L2" s="109"/>
      <c r="M2" s="109"/>
      <c r="N2" s="109"/>
      <c r="O2" s="109"/>
      <c r="P2" s="109"/>
      <c r="Q2" s="109"/>
      <c r="R2" s="109"/>
    </row>
    <row r="3" spans="2:18" s="23" customFormat="1" ht="13">
      <c r="B3" s="1051" t="s">
        <v>184</v>
      </c>
      <c r="C3" s="1051"/>
      <c r="D3" s="1051"/>
      <c r="E3" s="1051"/>
      <c r="F3" s="1051"/>
      <c r="G3" s="1051"/>
      <c r="H3" s="109"/>
      <c r="I3" s="109"/>
      <c r="J3" s="109"/>
      <c r="K3" s="109"/>
      <c r="L3" s="109"/>
      <c r="M3" s="109"/>
      <c r="N3" s="109"/>
      <c r="O3" s="109"/>
      <c r="P3" s="109"/>
      <c r="Q3" s="109"/>
      <c r="R3" s="109"/>
    </row>
    <row r="4" spans="2:18" s="23" customFormat="1" ht="13">
      <c r="B4" s="1058" t="s">
        <v>690</v>
      </c>
      <c r="C4" s="1058"/>
      <c r="D4" s="1058"/>
      <c r="E4" s="1058"/>
      <c r="F4" s="1058"/>
      <c r="G4" s="1058"/>
      <c r="H4" s="109"/>
      <c r="I4" s="109"/>
      <c r="J4" s="109"/>
      <c r="K4" s="109"/>
      <c r="L4" s="109"/>
      <c r="M4" s="109"/>
      <c r="N4" s="109"/>
      <c r="O4" s="109"/>
      <c r="P4" s="109"/>
      <c r="Q4" s="109"/>
      <c r="R4" s="109"/>
    </row>
    <row r="5" spans="2:18" s="36" customFormat="1" ht="25.5" customHeight="1">
      <c r="B5" s="261" t="s">
        <v>5</v>
      </c>
      <c r="C5" s="261" t="s">
        <v>195</v>
      </c>
      <c r="D5" s="261" t="s">
        <v>6</v>
      </c>
      <c r="E5" s="261" t="s">
        <v>13</v>
      </c>
      <c r="F5" s="261" t="s">
        <v>196</v>
      </c>
      <c r="G5" s="261" t="s">
        <v>197</v>
      </c>
      <c r="H5" s="262"/>
      <c r="I5" s="198"/>
      <c r="J5" s="198"/>
      <c r="K5" s="198"/>
      <c r="L5" s="198"/>
      <c r="M5" s="198"/>
      <c r="N5" s="198"/>
      <c r="O5" s="117"/>
      <c r="P5" s="117"/>
      <c r="Q5" s="117"/>
      <c r="R5" s="117"/>
    </row>
    <row r="6" spans="2:18" s="36" customFormat="1" ht="15.75" customHeight="1">
      <c r="B6" s="536" t="s">
        <v>198</v>
      </c>
      <c r="C6" s="644">
        <v>130.05799999999999</v>
      </c>
      <c r="D6" s="644">
        <v>888.16300000000001</v>
      </c>
      <c r="E6" s="644">
        <v>883.69299999999998</v>
      </c>
      <c r="F6" s="644">
        <v>134.52799999999999</v>
      </c>
      <c r="G6" s="645">
        <f t="shared" ref="G6:G12" si="0">+F6/E6</f>
        <v>0.15223386402291292</v>
      </c>
      <c r="H6" s="537"/>
      <c r="I6" s="204"/>
      <c r="J6" s="198"/>
      <c r="K6" s="198"/>
      <c r="L6" s="198"/>
      <c r="M6" s="198"/>
      <c r="N6" s="198"/>
      <c r="O6" s="117"/>
      <c r="P6" s="117"/>
      <c r="Q6" s="117"/>
      <c r="R6" s="117"/>
    </row>
    <row r="7" spans="2:18" s="36" customFormat="1" ht="15.75" customHeight="1">
      <c r="B7" s="536" t="s">
        <v>199</v>
      </c>
      <c r="C7" s="644">
        <v>134.52799999999999</v>
      </c>
      <c r="D7" s="644">
        <v>867.96600000000001</v>
      </c>
      <c r="E7" s="644">
        <v>864.69399999999996</v>
      </c>
      <c r="F7" s="644">
        <v>137.80000000000001</v>
      </c>
      <c r="G7" s="645">
        <f t="shared" si="0"/>
        <v>0.1593627341001557</v>
      </c>
      <c r="H7" s="537"/>
      <c r="I7" s="864"/>
      <c r="J7" s="198"/>
      <c r="K7" s="198"/>
      <c r="L7" s="198"/>
      <c r="M7" s="198"/>
      <c r="N7" s="198"/>
      <c r="O7" s="117"/>
      <c r="P7" s="117"/>
      <c r="Q7" s="117"/>
      <c r="R7" s="117"/>
    </row>
    <row r="8" spans="2:18" s="36" customFormat="1" ht="15.75" customHeight="1">
      <c r="B8" s="536" t="s">
        <v>69</v>
      </c>
      <c r="C8" s="644">
        <v>133.41</v>
      </c>
      <c r="D8" s="644">
        <v>990.47</v>
      </c>
      <c r="E8" s="644">
        <v>948.85</v>
      </c>
      <c r="F8" s="644">
        <v>175.03</v>
      </c>
      <c r="G8" s="645">
        <f t="shared" si="0"/>
        <v>0.18446540549085735</v>
      </c>
      <c r="H8" s="537"/>
      <c r="I8"/>
      <c r="J8"/>
      <c r="K8"/>
      <c r="L8"/>
      <c r="M8"/>
      <c r="N8"/>
      <c r="O8"/>
      <c r="P8"/>
      <c r="Q8" s="117"/>
      <c r="R8" s="117"/>
    </row>
    <row r="9" spans="2:18" s="36" customFormat="1" ht="15.75" customHeight="1">
      <c r="B9" s="536" t="s">
        <v>134</v>
      </c>
      <c r="C9" s="644">
        <v>174.77</v>
      </c>
      <c r="D9" s="644">
        <v>1015.57</v>
      </c>
      <c r="E9" s="644">
        <v>980.58</v>
      </c>
      <c r="F9" s="644">
        <v>209.77</v>
      </c>
      <c r="G9" s="645">
        <f t="shared" si="0"/>
        <v>0.21392441208264495</v>
      </c>
      <c r="H9" s="537"/>
      <c r="I9"/>
      <c r="J9"/>
      <c r="K9"/>
      <c r="L9"/>
      <c r="M9"/>
      <c r="N9"/>
      <c r="O9"/>
      <c r="P9"/>
      <c r="Q9" s="117"/>
      <c r="R9" s="117"/>
    </row>
    <row r="10" spans="2:18" s="36" customFormat="1" ht="15.75" customHeight="1">
      <c r="B10" s="538" t="s">
        <v>133</v>
      </c>
      <c r="C10" s="644">
        <v>209.73</v>
      </c>
      <c r="D10" s="644">
        <v>972.21</v>
      </c>
      <c r="E10" s="644">
        <v>968.01</v>
      </c>
      <c r="F10" s="310">
        <v>213.93</v>
      </c>
      <c r="G10" s="645">
        <f t="shared" si="0"/>
        <v>0.22099978306009235</v>
      </c>
      <c r="H10" s="537"/>
      <c r="I10" s="379"/>
      <c r="J10" s="379"/>
      <c r="K10" s="379"/>
      <c r="L10" s="379"/>
      <c r="M10" s="379"/>
      <c r="N10" s="379"/>
      <c r="O10" s="1217"/>
      <c r="P10" s="1218"/>
      <c r="Q10" s="117"/>
      <c r="R10" s="117"/>
    </row>
    <row r="11" spans="2:18" s="134" customFormat="1" ht="15.75" customHeight="1">
      <c r="B11" s="152" t="s">
        <v>451</v>
      </c>
      <c r="C11" s="644">
        <v>311.48</v>
      </c>
      <c r="D11" s="644">
        <v>1123.4100000000001</v>
      </c>
      <c r="E11" s="644">
        <v>1084.1400000000001</v>
      </c>
      <c r="F11" s="644">
        <v>350.46</v>
      </c>
      <c r="G11" s="645">
        <f t="shared" si="0"/>
        <v>0.32326083347169182</v>
      </c>
      <c r="H11" s="216"/>
      <c r="K11" s="204"/>
      <c r="O11" s="346"/>
      <c r="P11" s="346"/>
      <c r="Q11" s="135"/>
      <c r="R11" s="135"/>
    </row>
    <row r="12" spans="2:18" s="134" customFormat="1" ht="15.75" customHeight="1">
      <c r="B12" s="152" t="s">
        <v>490</v>
      </c>
      <c r="C12" s="644">
        <v>351.96</v>
      </c>
      <c r="D12" s="644">
        <v>1080.0899999999999</v>
      </c>
      <c r="E12" s="644">
        <v>1090.45</v>
      </c>
      <c r="F12" s="644">
        <v>341.6</v>
      </c>
      <c r="G12" s="645">
        <f t="shared" si="0"/>
        <v>0.31326516575725616</v>
      </c>
      <c r="H12" s="537"/>
      <c r="I12" s="491"/>
      <c r="J12" s="491"/>
      <c r="K12" s="491"/>
      <c r="L12" s="525"/>
      <c r="M12" s="525"/>
      <c r="N12" s="525"/>
      <c r="O12" s="1213"/>
      <c r="P12" s="1214"/>
      <c r="Q12" s="135"/>
      <c r="R12" s="135"/>
    </row>
    <row r="13" spans="2:18" s="134" customFormat="1" ht="15.75" customHeight="1">
      <c r="B13" s="538" t="s">
        <v>608</v>
      </c>
      <c r="C13" s="904">
        <v>340.76</v>
      </c>
      <c r="D13" s="904">
        <v>1123.3499999999999</v>
      </c>
      <c r="E13" s="904">
        <v>1144.29</v>
      </c>
      <c r="F13" s="904">
        <v>319.83</v>
      </c>
      <c r="G13" s="645">
        <f>+F13/E13</f>
        <v>0.27950082583960362</v>
      </c>
      <c r="H13" s="537"/>
      <c r="I13" s="379"/>
      <c r="J13" s="379"/>
      <c r="K13" s="1217"/>
      <c r="L13" s="1218"/>
      <c r="M13" s="672"/>
      <c r="N13" s="672"/>
      <c r="O13" s="672"/>
      <c r="P13" s="673"/>
      <c r="Q13" s="135"/>
      <c r="R13" s="135"/>
    </row>
    <row r="14" spans="2:18" s="134" customFormat="1" ht="15.75" customHeight="1">
      <c r="B14" s="538" t="s">
        <v>570</v>
      </c>
      <c r="C14" s="904">
        <v>319.83</v>
      </c>
      <c r="D14" s="904">
        <v>1116.19</v>
      </c>
      <c r="E14" s="904">
        <v>1132.68</v>
      </c>
      <c r="F14" s="961">
        <v>303.33</v>
      </c>
      <c r="G14" s="645">
        <f>+F14/E14</f>
        <v>0.26779849560334779</v>
      </c>
      <c r="H14" s="925"/>
      <c r="I14" s="926"/>
      <c r="J14" s="927"/>
      <c r="K14" s="491"/>
      <c r="L14" s="855"/>
      <c r="M14" s="855"/>
      <c r="N14" s="855"/>
      <c r="O14" s="855"/>
      <c r="P14" s="856"/>
      <c r="Q14" s="135"/>
      <c r="R14" s="135"/>
    </row>
    <row r="15" spans="2:18" s="36" customFormat="1" ht="15.75" customHeight="1">
      <c r="B15" s="36" t="s">
        <v>569</v>
      </c>
      <c r="C15" s="961">
        <v>303.33</v>
      </c>
      <c r="D15" s="961">
        <v>1144.6300000000001</v>
      </c>
      <c r="E15" s="904">
        <v>1156.54</v>
      </c>
      <c r="F15" s="961">
        <v>291.43</v>
      </c>
      <c r="G15" s="905">
        <f>+F14/E15</f>
        <v>0.26227367838552923</v>
      </c>
      <c r="H15" s="818"/>
      <c r="I15" s="866"/>
      <c r="J15" s="565"/>
      <c r="K15" s="204"/>
      <c r="L15" s="198"/>
      <c r="M15" s="198"/>
      <c r="N15" s="198"/>
      <c r="O15" s="117"/>
      <c r="P15" s="117"/>
      <c r="Q15" s="117"/>
      <c r="R15" s="117"/>
    </row>
    <row r="16" spans="2:18" s="36" customFormat="1" ht="15.75" customHeight="1">
      <c r="B16" s="1215" t="s">
        <v>169</v>
      </c>
      <c r="C16" s="1215"/>
      <c r="D16" s="1215"/>
      <c r="E16" s="1215"/>
      <c r="F16" s="1215"/>
      <c r="G16" s="1215"/>
      <c r="H16" s="135"/>
      <c r="I16" s="346"/>
      <c r="K16" s="135"/>
      <c r="L16" s="135"/>
      <c r="M16" s="135"/>
      <c r="N16" s="135"/>
      <c r="O16" s="117"/>
      <c r="P16" s="117"/>
      <c r="Q16" s="117"/>
      <c r="R16" s="117"/>
    </row>
    <row r="17" spans="2:18" s="36" customFormat="1" ht="24" customHeight="1">
      <c r="B17" s="1216"/>
      <c r="C17" s="1216"/>
      <c r="D17" s="1216"/>
      <c r="E17" s="1216"/>
      <c r="F17" s="1216"/>
      <c r="G17" s="1216"/>
      <c r="H17" s="135"/>
      <c r="I17" s="346"/>
      <c r="K17" s="135"/>
      <c r="L17" s="135"/>
      <c r="M17" s="135"/>
      <c r="N17" s="135"/>
      <c r="O17" s="117"/>
      <c r="P17" s="117"/>
      <c r="Q17" s="117"/>
      <c r="R17" s="117"/>
    </row>
    <row r="18" spans="2:18" s="36" customFormat="1" ht="15.75" customHeight="1">
      <c r="B18" s="263"/>
      <c r="C18" s="768"/>
      <c r="D18" s="768"/>
      <c r="E18" s="768"/>
      <c r="F18" s="768"/>
      <c r="G18" s="263"/>
      <c r="H18" s="135"/>
      <c r="J18" s="135"/>
      <c r="K18" s="135"/>
      <c r="L18" s="135"/>
      <c r="M18" s="135"/>
      <c r="N18" s="135"/>
      <c r="O18" s="117"/>
      <c r="P18" s="117"/>
      <c r="Q18" s="117"/>
      <c r="R18" s="117"/>
    </row>
    <row r="19" spans="2:18" ht="12.5">
      <c r="C19" s="15"/>
      <c r="D19" s="15"/>
      <c r="E19" s="15"/>
      <c r="F19" s="15"/>
      <c r="G19" s="264"/>
      <c r="H19" s="138"/>
    </row>
    <row r="20" spans="2:18" ht="15" customHeight="1">
      <c r="G20" s="9"/>
      <c r="H20" s="129"/>
    </row>
    <row r="21" spans="2:18" ht="9.75" customHeight="1">
      <c r="G21" s="9"/>
      <c r="H21" s="129"/>
    </row>
    <row r="22" spans="2:18" ht="15" customHeight="1">
      <c r="G22" s="8"/>
    </row>
    <row r="23" spans="2:18" ht="15" customHeight="1">
      <c r="G23" s="8"/>
    </row>
    <row r="24" spans="2:18" ht="15" customHeight="1">
      <c r="G24" s="265"/>
      <c r="H24" s="266"/>
    </row>
    <row r="25" spans="2:18" ht="15" customHeight="1">
      <c r="G25" s="10"/>
      <c r="H25" s="266"/>
      <c r="I25" s="267"/>
    </row>
    <row r="26" spans="2:18" ht="15" customHeight="1">
      <c r="G26" s="10"/>
    </row>
    <row r="27" spans="2:18" ht="15" customHeight="1">
      <c r="G27" s="10"/>
    </row>
    <row r="28" spans="2:18" ht="15" customHeight="1">
      <c r="G28" s="10"/>
    </row>
    <row r="29" spans="2:18" ht="15" customHeight="1">
      <c r="G29" s="10"/>
    </row>
    <row r="30" spans="2:18" ht="15" customHeight="1">
      <c r="G30" s="10"/>
    </row>
    <row r="31" spans="2:18" ht="15" customHeight="1">
      <c r="G31" s="10"/>
      <c r="H31" s="199"/>
      <c r="I31" s="199"/>
      <c r="J31" s="199"/>
      <c r="K31" s="199"/>
      <c r="L31" s="199"/>
      <c r="M31" s="199"/>
    </row>
    <row r="32" spans="2:18" ht="15" customHeight="1">
      <c r="G32" s="10"/>
      <c r="H32" s="199"/>
      <c r="I32" s="199"/>
      <c r="J32" s="268"/>
      <c r="K32" s="199"/>
      <c r="L32" s="199"/>
      <c r="M32" s="199"/>
    </row>
    <row r="33" spans="2:13" ht="15" customHeight="1">
      <c r="G33" s="10"/>
      <c r="H33" s="199"/>
      <c r="I33" s="199"/>
      <c r="J33" s="199"/>
      <c r="K33" s="199"/>
      <c r="L33" s="199"/>
      <c r="M33" s="199"/>
    </row>
    <row r="34" spans="2:13" ht="15" customHeight="1">
      <c r="H34" s="269"/>
      <c r="I34" s="270"/>
      <c r="J34" s="270"/>
      <c r="K34" s="270"/>
      <c r="L34" s="270"/>
      <c r="M34" s="271"/>
    </row>
    <row r="35" spans="2:13" ht="12" customHeight="1">
      <c r="B35" s="1" t="s">
        <v>472</v>
      </c>
    </row>
    <row r="36" spans="2:13" ht="14.25" customHeight="1"/>
    <row r="37" spans="2:13" ht="14.25" customHeight="1">
      <c r="B37" s="1049"/>
      <c r="C37" s="1212"/>
      <c r="D37" s="1212"/>
      <c r="E37" s="1212"/>
      <c r="F37" s="1212"/>
    </row>
    <row r="38" spans="2:13" ht="14.25" customHeight="1"/>
    <row r="39" spans="2:13" ht="14.25" customHeight="1"/>
    <row r="40" spans="2:13" ht="14.25" customHeight="1"/>
    <row r="41" spans="2:13" ht="14.25" customHeight="1"/>
    <row r="42" spans="2:13" ht="14.25" customHeight="1"/>
    <row r="43" spans="2:13" ht="14.25" customHeight="1"/>
    <row r="44" spans="2:13" ht="14.25" customHeight="1"/>
    <row r="45" spans="2:13" ht="14.25" customHeight="1"/>
    <row r="47" spans="2:13">
      <c r="B47" s="16"/>
      <c r="C47" s="16"/>
      <c r="D47" s="16"/>
      <c r="E47" s="16"/>
      <c r="F47" s="16"/>
      <c r="G47" s="16"/>
      <c r="H47" s="114"/>
      <c r="I47" s="114"/>
      <c r="J47" s="114"/>
      <c r="K47" s="114"/>
      <c r="L47" s="114"/>
    </row>
  </sheetData>
  <mergeCells count="9">
    <mergeCell ref="B37:F37"/>
    <mergeCell ref="B1:G1"/>
    <mergeCell ref="B3:G3"/>
    <mergeCell ref="B4:G4"/>
    <mergeCell ref="O12:P12"/>
    <mergeCell ref="B16:G16"/>
    <mergeCell ref="B17:G17"/>
    <mergeCell ref="K13:L13"/>
    <mergeCell ref="O10:P10"/>
  </mergeCells>
  <printOptions horizontalCentered="1"/>
  <pageMargins left="0.59055118110236227" right="0.59055118110236227" top="1.299212598425197" bottom="0.78740157480314965" header="0.51181102362204722" footer="0.59055118110236227"/>
  <pageSetup firstPageNumber="0" orientation="portrait" r:id="rId1"/>
  <headerFooter alignWithMargins="0">
    <oddFooter>&amp;C&amp;10&amp;A</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5" tint="0.79998168889431442"/>
    <pageSetUpPr fitToPage="1"/>
  </sheetPr>
  <dimension ref="B2:L26"/>
  <sheetViews>
    <sheetView zoomScaleNormal="100" workbookViewId="0">
      <selection activeCell="K8" sqref="K8:K20"/>
    </sheetView>
  </sheetViews>
  <sheetFormatPr baseColWidth="10" defaultRowHeight="17.5"/>
  <cols>
    <col min="1" max="1" width="1.4375" customWidth="1"/>
    <col min="2" max="2" width="12.25" customWidth="1"/>
    <col min="3" max="9" width="6.9375" customWidth="1"/>
  </cols>
  <sheetData>
    <row r="2" spans="2:11">
      <c r="B2" s="1061" t="s">
        <v>353</v>
      </c>
      <c r="C2" s="1061"/>
      <c r="D2" s="1061"/>
      <c r="E2" s="1061"/>
      <c r="F2" s="1061"/>
      <c r="G2" s="1061"/>
      <c r="H2" s="1061"/>
      <c r="I2" s="1061"/>
    </row>
    <row r="3" spans="2:11" ht="18" customHeight="1">
      <c r="B3" s="1062" t="s">
        <v>185</v>
      </c>
      <c r="C3" s="1062"/>
      <c r="D3" s="1062"/>
      <c r="E3" s="1062"/>
      <c r="F3" s="1062"/>
      <c r="G3" s="1062"/>
      <c r="H3" s="1062"/>
      <c r="I3" s="1062"/>
    </row>
    <row r="4" spans="2:11" ht="18" customHeight="1">
      <c r="B4" s="1063" t="s">
        <v>690</v>
      </c>
      <c r="C4" s="1063"/>
      <c r="D4" s="1063"/>
      <c r="E4" s="1063"/>
      <c r="F4" s="1063"/>
      <c r="G4" s="1063"/>
      <c r="H4" s="1063"/>
      <c r="I4" s="1063"/>
    </row>
    <row r="5" spans="2:11">
      <c r="B5" s="1060"/>
      <c r="C5" s="1060"/>
      <c r="D5" s="1060"/>
      <c r="E5" s="1060"/>
      <c r="F5" s="1060"/>
      <c r="G5" s="1060"/>
    </row>
    <row r="6" spans="2:11" ht="56.25" customHeight="1">
      <c r="B6" s="678" t="s">
        <v>5</v>
      </c>
      <c r="C6" s="676" t="s">
        <v>71</v>
      </c>
      <c r="D6" s="676" t="s">
        <v>89</v>
      </c>
      <c r="E6" s="956" t="s">
        <v>200</v>
      </c>
      <c r="F6" s="956" t="s">
        <v>9</v>
      </c>
      <c r="G6" s="956" t="s">
        <v>70</v>
      </c>
      <c r="H6" s="677" t="s">
        <v>127</v>
      </c>
      <c r="I6" s="677" t="s">
        <v>491</v>
      </c>
    </row>
    <row r="7" spans="2:11">
      <c r="B7" s="1220" t="s">
        <v>609</v>
      </c>
      <c r="C7" s="1221"/>
      <c r="D7" s="1221"/>
      <c r="E7" s="1221"/>
      <c r="F7" s="1221"/>
      <c r="G7" s="1221"/>
      <c r="H7" s="1221"/>
      <c r="I7" s="1222"/>
    </row>
    <row r="8" spans="2:11" ht="15.75" customHeight="1">
      <c r="B8" s="272" t="s">
        <v>128</v>
      </c>
      <c r="C8" s="928">
        <v>319.83</v>
      </c>
      <c r="D8" s="928">
        <v>56.41</v>
      </c>
      <c r="E8" s="928">
        <v>5.29</v>
      </c>
      <c r="F8" s="928">
        <v>2.37</v>
      </c>
      <c r="G8" s="928">
        <v>0.89</v>
      </c>
      <c r="H8" s="928">
        <v>210.16</v>
      </c>
      <c r="I8" s="928">
        <v>109.66</v>
      </c>
      <c r="K8" s="1005"/>
    </row>
    <row r="9" spans="2:11" ht="15.75" customHeight="1">
      <c r="B9" s="272" t="s">
        <v>6</v>
      </c>
      <c r="C9" s="928">
        <v>1116.19</v>
      </c>
      <c r="D9" s="928">
        <v>345.96</v>
      </c>
      <c r="E9" s="928">
        <v>102</v>
      </c>
      <c r="F9" s="928">
        <v>51</v>
      </c>
      <c r="G9" s="928">
        <v>35.89</v>
      </c>
      <c r="H9" s="928">
        <v>260.77999999999997</v>
      </c>
      <c r="I9" s="928">
        <v>855.41</v>
      </c>
      <c r="K9" s="1005"/>
    </row>
    <row r="10" spans="2:11" ht="15.75" customHeight="1">
      <c r="B10" s="272" t="s">
        <v>124</v>
      </c>
      <c r="C10" s="928">
        <v>165.79</v>
      </c>
      <c r="D10" s="928">
        <v>1.06</v>
      </c>
      <c r="E10" s="928">
        <v>1.2</v>
      </c>
      <c r="F10" s="928">
        <v>0.01</v>
      </c>
      <c r="G10" s="928">
        <v>0.02</v>
      </c>
      <c r="H10" s="928">
        <v>7.6</v>
      </c>
      <c r="I10" s="928">
        <v>158.19999999999999</v>
      </c>
      <c r="K10" s="1005"/>
    </row>
    <row r="11" spans="2:11" ht="15.75" customHeight="1">
      <c r="B11" s="272" t="s">
        <v>13</v>
      </c>
      <c r="C11" s="928">
        <v>1132.68</v>
      </c>
      <c r="D11" s="928">
        <v>307.58</v>
      </c>
      <c r="E11" s="928">
        <v>69</v>
      </c>
      <c r="F11" s="928">
        <v>13.5</v>
      </c>
      <c r="G11" s="928">
        <v>6.35</v>
      </c>
      <c r="H11" s="928">
        <v>278</v>
      </c>
      <c r="I11" s="928">
        <v>854.68</v>
      </c>
      <c r="K11" s="1005"/>
    </row>
    <row r="12" spans="2:11" ht="15.75" customHeight="1">
      <c r="B12" s="272" t="s">
        <v>110</v>
      </c>
      <c r="C12" s="928">
        <v>171.01</v>
      </c>
      <c r="D12" s="928">
        <v>45.17</v>
      </c>
      <c r="E12" s="928">
        <v>34</v>
      </c>
      <c r="F12" s="928">
        <v>38</v>
      </c>
      <c r="G12" s="928">
        <v>29.2</v>
      </c>
      <c r="H12" s="928">
        <v>0.01</v>
      </c>
      <c r="I12" s="928">
        <v>171</v>
      </c>
      <c r="K12" s="1005"/>
    </row>
    <row r="13" spans="2:11" ht="15.75" customHeight="1">
      <c r="B13" s="273" t="s">
        <v>130</v>
      </c>
      <c r="C13" s="928">
        <v>303.33</v>
      </c>
      <c r="D13" s="928">
        <v>50.68</v>
      </c>
      <c r="E13" s="928">
        <v>5.49</v>
      </c>
      <c r="F13" s="928">
        <v>1.87</v>
      </c>
      <c r="G13" s="928">
        <v>1.25</v>
      </c>
      <c r="H13" s="928">
        <v>200.53</v>
      </c>
      <c r="I13" s="928">
        <v>102.81</v>
      </c>
      <c r="K13" s="1005"/>
    </row>
    <row r="14" spans="2:11" ht="15.75" customHeight="1">
      <c r="B14" s="1220" t="s">
        <v>610</v>
      </c>
      <c r="C14" s="1221"/>
      <c r="D14" s="1221"/>
      <c r="E14" s="1221"/>
      <c r="F14" s="1221"/>
      <c r="G14" s="1221"/>
      <c r="H14" s="1221"/>
      <c r="I14" s="1222"/>
      <c r="K14" s="1005"/>
    </row>
    <row r="15" spans="2:11" ht="15.75" customHeight="1">
      <c r="B15" s="272" t="s">
        <v>128</v>
      </c>
      <c r="C15" s="906">
        <v>303.33</v>
      </c>
      <c r="D15" s="906">
        <v>50.68</v>
      </c>
      <c r="E15" s="906">
        <v>5.49</v>
      </c>
      <c r="F15" s="906">
        <v>1.87</v>
      </c>
      <c r="G15" s="906">
        <v>1.25</v>
      </c>
      <c r="H15" s="906">
        <v>200.53</v>
      </c>
      <c r="I15" s="906">
        <v>102.81</v>
      </c>
      <c r="K15" s="1005"/>
    </row>
    <row r="16" spans="2:11" ht="15.75" customHeight="1">
      <c r="B16" s="273" t="s">
        <v>6</v>
      </c>
      <c r="C16" s="906">
        <v>1144.6300000000001</v>
      </c>
      <c r="D16" s="906">
        <v>368.49</v>
      </c>
      <c r="E16" s="906">
        <v>110</v>
      </c>
      <c r="F16" s="906">
        <v>50</v>
      </c>
      <c r="G16" s="906">
        <v>28.5</v>
      </c>
      <c r="H16" s="906">
        <v>260</v>
      </c>
      <c r="I16" s="906">
        <v>884.63</v>
      </c>
      <c r="K16" s="1005"/>
    </row>
    <row r="17" spans="2:12" ht="15.75" customHeight="1">
      <c r="B17" s="273" t="s">
        <v>124</v>
      </c>
      <c r="C17" s="906">
        <v>178.23</v>
      </c>
      <c r="D17" s="906">
        <v>0.64</v>
      </c>
      <c r="E17" s="906">
        <v>1.5</v>
      </c>
      <c r="F17" s="906">
        <v>0.01</v>
      </c>
      <c r="G17" s="906">
        <v>0.02</v>
      </c>
      <c r="H17" s="906">
        <v>13</v>
      </c>
      <c r="I17" s="906">
        <v>165.23</v>
      </c>
      <c r="K17" s="1005"/>
    </row>
    <row r="18" spans="2:12" ht="15.75" customHeight="1">
      <c r="B18" s="273" t="s">
        <v>13</v>
      </c>
      <c r="C18" s="906">
        <v>1156.54</v>
      </c>
      <c r="D18" s="906">
        <v>309.26</v>
      </c>
      <c r="E18" s="906">
        <v>70</v>
      </c>
      <c r="F18" s="906">
        <v>15</v>
      </c>
      <c r="G18" s="906">
        <v>6.1</v>
      </c>
      <c r="H18" s="906">
        <v>282</v>
      </c>
      <c r="I18" s="906">
        <v>874.54</v>
      </c>
      <c r="K18" s="1005"/>
    </row>
    <row r="19" spans="2:12" ht="15.75" customHeight="1">
      <c r="B19" s="273" t="s">
        <v>110</v>
      </c>
      <c r="C19" s="906">
        <v>184.77</v>
      </c>
      <c r="D19" s="906">
        <v>67.31</v>
      </c>
      <c r="E19" s="906">
        <v>39</v>
      </c>
      <c r="F19" s="906">
        <v>34</v>
      </c>
      <c r="G19" s="906">
        <v>22.5</v>
      </c>
      <c r="H19" s="906">
        <v>0.02</v>
      </c>
      <c r="I19" s="906">
        <v>184.75</v>
      </c>
      <c r="J19" s="274"/>
      <c r="K19" s="1005"/>
      <c r="L19" s="274"/>
    </row>
    <row r="20" spans="2:12" ht="15.75" customHeight="1">
      <c r="B20" s="273" t="s">
        <v>130</v>
      </c>
      <c r="C20" s="906">
        <v>291.43</v>
      </c>
      <c r="D20" s="906">
        <v>43.23</v>
      </c>
      <c r="E20" s="906">
        <v>7.99</v>
      </c>
      <c r="F20" s="906">
        <v>2.88</v>
      </c>
      <c r="G20" s="906">
        <v>1.1599999999999999</v>
      </c>
      <c r="H20" s="906">
        <v>191.51</v>
      </c>
      <c r="I20" s="906">
        <v>99.92</v>
      </c>
      <c r="K20" s="1005"/>
    </row>
    <row r="21" spans="2:12">
      <c r="B21" s="14" t="s">
        <v>355</v>
      </c>
      <c r="C21" s="14"/>
      <c r="D21" s="14"/>
      <c r="E21" s="14"/>
      <c r="F21" s="14"/>
      <c r="G21" s="14"/>
      <c r="H21" s="14"/>
    </row>
    <row r="22" spans="2:12" ht="31.5" customHeight="1">
      <c r="B22" s="1219"/>
      <c r="C22" s="1219"/>
      <c r="D22" s="1219"/>
      <c r="E22" s="1219"/>
      <c r="F22" s="1219"/>
      <c r="G22" s="1219"/>
      <c r="H22" s="1219"/>
    </row>
    <row r="23" spans="2:12">
      <c r="C23" s="275"/>
    </row>
    <row r="24" spans="2:12">
      <c r="C24" s="275"/>
    </row>
    <row r="25" spans="2:12">
      <c r="C25" s="275"/>
    </row>
    <row r="26" spans="2:12">
      <c r="C26" s="275"/>
    </row>
  </sheetData>
  <mergeCells count="7">
    <mergeCell ref="B2:I2"/>
    <mergeCell ref="B4:I4"/>
    <mergeCell ref="B22:H22"/>
    <mergeCell ref="B5:G5"/>
    <mergeCell ref="B7:I7"/>
    <mergeCell ref="B14:I14"/>
    <mergeCell ref="B3:I3"/>
  </mergeCells>
  <pageMargins left="0.70866141732283472" right="0.70866141732283472" top="0.74803149606299213" bottom="0.74803149606299213" header="0.31496062992125984" footer="0.31496062992125984"/>
  <pageSetup orientation="portrait" r:id="rId1"/>
  <headerFooter>
    <oddFooter>&amp;C&amp;11&amp;A</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7">
    <tabColor theme="5" tint="0.79998168889431442"/>
    <pageSetUpPr fitToPage="1"/>
  </sheetPr>
  <dimension ref="B1:M41"/>
  <sheetViews>
    <sheetView zoomScaleNormal="100" workbookViewId="0">
      <selection activeCell="F23" sqref="F23"/>
    </sheetView>
  </sheetViews>
  <sheetFormatPr baseColWidth="10" defaultColWidth="10.9375" defaultRowHeight="12.5"/>
  <cols>
    <col min="1" max="1" width="1.625" style="72" customWidth="1"/>
    <col min="2" max="5" width="14.0625" style="72" customWidth="1"/>
    <col min="6" max="8" width="10.9375" style="72" customWidth="1"/>
    <col min="9" max="16384" width="10.9375" style="72"/>
  </cols>
  <sheetData>
    <row r="1" spans="2:13" s="29" customFormat="1" ht="15" customHeight="1">
      <c r="B1" s="1061" t="s">
        <v>45</v>
      </c>
      <c r="C1" s="1061"/>
      <c r="D1" s="1061"/>
      <c r="E1" s="1061"/>
    </row>
    <row r="2" spans="2:13" s="29" customFormat="1" ht="15" customHeight="1">
      <c r="B2" s="30"/>
      <c r="C2" s="30"/>
      <c r="D2" s="30"/>
      <c r="E2" s="30"/>
    </row>
    <row r="3" spans="2:13" s="29" customFormat="1" ht="34.5" customHeight="1">
      <c r="B3" s="1062" t="s">
        <v>462</v>
      </c>
      <c r="C3" s="1062"/>
      <c r="D3" s="1062"/>
      <c r="E3" s="1062"/>
    </row>
    <row r="4" spans="2:13" s="29" customFormat="1" ht="15" customHeight="1">
      <c r="B4" s="1061" t="s">
        <v>516</v>
      </c>
      <c r="C4" s="1061"/>
      <c r="D4" s="1061"/>
      <c r="E4" s="1061"/>
    </row>
    <row r="5" spans="2:13" s="29" customFormat="1" ht="30.75" customHeight="1">
      <c r="B5" s="276" t="s">
        <v>448</v>
      </c>
      <c r="C5" s="277" t="s">
        <v>410</v>
      </c>
      <c r="D5" s="277" t="s">
        <v>411</v>
      </c>
      <c r="E5" s="277" t="s">
        <v>202</v>
      </c>
    </row>
    <row r="6" spans="2:13" s="29" customFormat="1" ht="15.75" customHeight="1">
      <c r="B6" s="96" t="s">
        <v>68</v>
      </c>
      <c r="C6" s="872">
        <v>102.54600000000001</v>
      </c>
      <c r="D6" s="873">
        <v>1379.6980000000001</v>
      </c>
      <c r="E6" s="528">
        <v>134.54430206931522</v>
      </c>
    </row>
    <row r="7" spans="2:13" s="29" customFormat="1" ht="15.75" customHeight="1">
      <c r="B7" s="96" t="s">
        <v>63</v>
      </c>
      <c r="C7" s="872">
        <v>110.233</v>
      </c>
      <c r="D7" s="873">
        <v>1413.644</v>
      </c>
      <c r="E7" s="528">
        <v>128.24145219671061</v>
      </c>
    </row>
    <row r="8" spans="2:13" s="29" customFormat="1" ht="15.75" customHeight="1">
      <c r="B8" s="96" t="s">
        <v>65</v>
      </c>
      <c r="C8" s="872">
        <v>106.34699999999999</v>
      </c>
      <c r="D8" s="873">
        <v>1411.057</v>
      </c>
      <c r="E8" s="528">
        <v>132.68423180719719</v>
      </c>
      <c r="F8" s="278"/>
      <c r="G8" s="278"/>
      <c r="H8" s="278"/>
    </row>
    <row r="9" spans="2:13" s="29" customFormat="1" ht="15.75" customHeight="1">
      <c r="B9" s="96" t="s">
        <v>69</v>
      </c>
      <c r="C9" s="872">
        <v>92.378</v>
      </c>
      <c r="D9" s="873">
        <v>1115.732</v>
      </c>
      <c r="E9" s="528">
        <v>120.77897334863279</v>
      </c>
      <c r="F9" s="278"/>
      <c r="G9" s="278"/>
      <c r="H9" s="278"/>
    </row>
    <row r="10" spans="2:13" s="29" customFormat="1" ht="15.75" customHeight="1">
      <c r="B10" s="96" t="s">
        <v>108</v>
      </c>
      <c r="C10" s="872">
        <v>117.6</v>
      </c>
      <c r="D10" s="873">
        <v>1517.8920000000001</v>
      </c>
      <c r="E10" s="528">
        <v>129.07244897959185</v>
      </c>
      <c r="F10" s="278"/>
      <c r="G10" s="278"/>
      <c r="H10" s="278"/>
    </row>
    <row r="11" spans="2:13" s="29" customFormat="1" ht="15.75" customHeight="1">
      <c r="B11" s="96" t="s">
        <v>159</v>
      </c>
      <c r="C11" s="874">
        <v>92.536000000000001</v>
      </c>
      <c r="D11" s="873">
        <v>1149.0391</v>
      </c>
      <c r="E11" s="528">
        <v>124.1721167977868</v>
      </c>
      <c r="F11" s="278"/>
      <c r="G11" s="278"/>
      <c r="H11" s="278"/>
    </row>
    <row r="12" spans="2:13" ht="15.75" customHeight="1">
      <c r="B12" s="96" t="s">
        <v>365</v>
      </c>
      <c r="C12" s="874">
        <v>86.421000000000006</v>
      </c>
      <c r="D12" s="873">
        <v>1039.675</v>
      </c>
      <c r="E12" s="528">
        <v>120.30351419215236</v>
      </c>
      <c r="F12" s="278"/>
      <c r="G12" s="583"/>
      <c r="H12" s="278"/>
      <c r="I12" s="50"/>
      <c r="J12" s="279"/>
      <c r="K12" s="279"/>
      <c r="L12" s="280"/>
      <c r="M12" s="50"/>
    </row>
    <row r="13" spans="2:13" ht="15" customHeight="1">
      <c r="B13" s="96" t="s">
        <v>453</v>
      </c>
      <c r="C13" s="874">
        <v>81.597999999999999</v>
      </c>
      <c r="D13" s="873">
        <v>1087.9098671827173</v>
      </c>
      <c r="E13" s="529">
        <v>133.32555542816215</v>
      </c>
      <c r="F13" s="278"/>
      <c r="G13" s="278"/>
      <c r="H13" s="278"/>
      <c r="I13" s="50"/>
      <c r="J13" s="279"/>
      <c r="K13" s="279"/>
      <c r="L13" s="280"/>
      <c r="M13" s="50"/>
    </row>
    <row r="14" spans="2:13" ht="15" customHeight="1">
      <c r="B14" s="96" t="s">
        <v>481</v>
      </c>
      <c r="C14" s="874">
        <v>73.856999999999999</v>
      </c>
      <c r="D14" s="873">
        <v>951.06949999999995</v>
      </c>
      <c r="E14" s="529">
        <v>128.77174810782998</v>
      </c>
      <c r="F14" s="278"/>
      <c r="I14" s="50"/>
      <c r="J14" s="279"/>
      <c r="K14" s="279"/>
      <c r="L14" s="280"/>
      <c r="M14" s="50"/>
    </row>
    <row r="15" spans="2:13" ht="15" customHeight="1">
      <c r="B15" s="96" t="s">
        <v>644</v>
      </c>
      <c r="C15" s="875">
        <v>54.679000000000002</v>
      </c>
      <c r="D15" s="873">
        <v>565.88379999999995</v>
      </c>
      <c r="E15" s="788">
        <f>D15/C15*10</f>
        <v>103.49198046782128</v>
      </c>
      <c r="F15" s="278"/>
      <c r="G15" s="278"/>
      <c r="H15" s="278"/>
      <c r="I15" s="50"/>
      <c r="J15" s="279"/>
      <c r="K15" s="279"/>
      <c r="L15" s="280"/>
      <c r="M15" s="50"/>
    </row>
    <row r="16" spans="2:13" ht="29.15" customHeight="1">
      <c r="B16" s="1225" t="s">
        <v>655</v>
      </c>
      <c r="C16" s="1225"/>
      <c r="D16" s="1225"/>
      <c r="E16" s="1225"/>
      <c r="F16" s="278"/>
      <c r="G16" s="278"/>
      <c r="H16" s="278"/>
    </row>
    <row r="17" spans="7:7" ht="12.75" customHeight="1">
      <c r="G17" s="585"/>
    </row>
    <row r="18" spans="7:7" ht="12.75" customHeight="1"/>
    <row r="19" spans="7:7" ht="12.75" customHeight="1"/>
    <row r="20" spans="7:7" ht="12.75" customHeight="1"/>
    <row r="21" spans="7:7" ht="12.75" customHeight="1">
      <c r="G21" s="583"/>
    </row>
    <row r="22" spans="7:7" ht="12.75" customHeight="1"/>
    <row r="23" spans="7:7" ht="12.75" customHeight="1"/>
    <row r="24" spans="7:7" ht="12.75" customHeight="1"/>
    <row r="25" spans="7:7" ht="12.75" customHeight="1"/>
    <row r="26" spans="7:7" ht="12.75" customHeight="1"/>
    <row r="27" spans="7:7" ht="12.75" customHeight="1"/>
    <row r="28" spans="7:7" ht="12.75" customHeight="1"/>
    <row r="29" spans="7:7" ht="12.75" customHeight="1"/>
    <row r="30" spans="7:7" ht="12.75" customHeight="1"/>
    <row r="31" spans="7:7" ht="12.75" customHeight="1"/>
    <row r="32" spans="7:7" ht="12.75" customHeight="1"/>
    <row r="33" spans="2:5" ht="12.75" customHeight="1"/>
    <row r="34" spans="2:5" ht="12.75" customHeight="1">
      <c r="B34" s="1224"/>
      <c r="C34" s="1224"/>
      <c r="D34" s="1224"/>
      <c r="E34" s="1224"/>
    </row>
    <row r="35" spans="2:5" ht="14.5" customHeight="1">
      <c r="B35" s="1224"/>
      <c r="C35" s="1224"/>
      <c r="D35" s="1224"/>
      <c r="E35" s="1224"/>
    </row>
    <row r="36" spans="2:5" ht="12.75" customHeight="1">
      <c r="B36" s="1223" t="s">
        <v>482</v>
      </c>
      <c r="C36" s="1223"/>
      <c r="D36" s="1223"/>
      <c r="E36" s="1223"/>
    </row>
    <row r="37" spans="2:5" ht="12.75" customHeight="1"/>
    <row r="38" spans="2:5" ht="12.75" customHeight="1"/>
    <row r="39" spans="2:5" ht="12.75" customHeight="1"/>
    <row r="40" spans="2:5" ht="12.75" customHeight="1"/>
    <row r="41" spans="2:5" ht="12.75" customHeight="1"/>
  </sheetData>
  <mergeCells count="6">
    <mergeCell ref="B36:E36"/>
    <mergeCell ref="B34:E35"/>
    <mergeCell ref="B1:E1"/>
    <mergeCell ref="B3:E3"/>
    <mergeCell ref="B4:E4"/>
    <mergeCell ref="B16:E16"/>
  </mergeCells>
  <pageMargins left="0.98425196850393704" right="0.98425196850393704" top="0.98425196850393704" bottom="0.98425196850393704" header="0.51181102362204722" footer="0.51181102362204722"/>
  <pageSetup scale="86" orientation="portrait" r:id="rId1"/>
  <headerFooter>
    <oddFooter>&amp;C&amp;11&amp;A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Hoja8">
    <tabColor theme="5" tint="0.79998168889431442"/>
    <pageSetUpPr fitToPage="1"/>
  </sheetPr>
  <dimension ref="B1:L26"/>
  <sheetViews>
    <sheetView zoomScaleNormal="100" zoomScaleSheetLayoutView="50" workbookViewId="0">
      <selection activeCell="E26" sqref="E26"/>
    </sheetView>
  </sheetViews>
  <sheetFormatPr baseColWidth="10" defaultColWidth="10.9375" defaultRowHeight="12.5"/>
  <cols>
    <col min="1" max="1" width="3" style="72" customWidth="1"/>
    <col min="2" max="2" width="12.5625" style="72" customWidth="1"/>
    <col min="3" max="3" width="12.1875" style="72" customWidth="1"/>
    <col min="4" max="4" width="10.8125" style="72" customWidth="1"/>
    <col min="5" max="5" width="7.8125" style="295" bestFit="1" customWidth="1"/>
    <col min="6" max="10" width="7.0625" style="295" customWidth="1"/>
    <col min="11" max="13" width="7.0625" style="72" customWidth="1"/>
    <col min="14" max="14" width="6.625" style="72" customWidth="1"/>
    <col min="15" max="15" width="6.5625" style="72" customWidth="1"/>
    <col min="16" max="16384" width="10.9375" style="72"/>
  </cols>
  <sheetData>
    <row r="1" spans="2:12" s="29" customFormat="1" ht="13">
      <c r="B1" s="1061" t="s">
        <v>3</v>
      </c>
      <c r="C1" s="1061"/>
      <c r="D1" s="1061"/>
      <c r="E1" s="186"/>
      <c r="F1" s="186"/>
      <c r="G1" s="186"/>
      <c r="H1" s="186"/>
      <c r="I1" s="186"/>
      <c r="J1" s="186"/>
    </row>
    <row r="2" spans="2:12" s="29" customFormat="1" ht="13">
      <c r="B2" s="30"/>
      <c r="C2" s="30"/>
      <c r="D2" s="30"/>
      <c r="E2" s="186"/>
      <c r="F2" s="186"/>
      <c r="G2" s="186"/>
      <c r="H2" s="186"/>
      <c r="I2" s="186"/>
      <c r="J2" s="186"/>
    </row>
    <row r="3" spans="2:12" s="29" customFormat="1" ht="36.75" customHeight="1">
      <c r="B3" s="1062" t="s">
        <v>203</v>
      </c>
      <c r="C3" s="1061"/>
      <c r="D3" s="1061"/>
      <c r="E3" s="186"/>
      <c r="F3" s="186"/>
      <c r="G3" s="186"/>
      <c r="H3" s="186"/>
      <c r="I3" s="186"/>
      <c r="J3" s="186"/>
    </row>
    <row r="4" spans="2:12" s="29" customFormat="1" ht="15.75" customHeight="1">
      <c r="B4" s="1061" t="s">
        <v>486</v>
      </c>
      <c r="C4" s="1061"/>
      <c r="D4" s="1061"/>
      <c r="E4" s="186"/>
      <c r="F4" s="186"/>
      <c r="G4" s="186"/>
      <c r="H4" s="186"/>
      <c r="I4" s="186"/>
      <c r="J4" s="186"/>
    </row>
    <row r="5" spans="2:12" s="29" customFormat="1" ht="30" customHeight="1">
      <c r="B5" s="276" t="s">
        <v>11</v>
      </c>
      <c r="C5" s="276" t="s">
        <v>12</v>
      </c>
      <c r="D5" s="277" t="s">
        <v>32</v>
      </c>
      <c r="E5" s="186"/>
      <c r="F5" s="186"/>
      <c r="G5" s="186"/>
      <c r="H5" s="186"/>
      <c r="I5" s="186"/>
      <c r="J5" s="186"/>
    </row>
    <row r="6" spans="2:12" ht="15.75" customHeight="1">
      <c r="B6" s="1226" t="s">
        <v>484</v>
      </c>
      <c r="C6" s="898" t="s">
        <v>204</v>
      </c>
      <c r="D6" s="281">
        <v>123</v>
      </c>
      <c r="E6" s="282"/>
      <c r="F6" s="287"/>
      <c r="G6" s="283"/>
      <c r="H6" s="284"/>
      <c r="I6" s="285"/>
      <c r="J6" s="285"/>
      <c r="K6" s="280"/>
      <c r="L6" s="50"/>
    </row>
    <row r="7" spans="2:12" ht="15.75" customHeight="1">
      <c r="B7" s="1226"/>
      <c r="C7" s="898" t="s">
        <v>173</v>
      </c>
      <c r="D7" s="281">
        <v>622</v>
      </c>
      <c r="E7" s="282"/>
      <c r="F7" s="287"/>
      <c r="G7" s="283"/>
      <c r="H7" s="284"/>
      <c r="I7" s="285"/>
      <c r="J7" s="285"/>
      <c r="K7" s="280"/>
      <c r="L7" s="50"/>
    </row>
    <row r="8" spans="2:12" ht="15.75" customHeight="1">
      <c r="B8" s="1226"/>
      <c r="C8" s="898" t="s">
        <v>205</v>
      </c>
      <c r="D8" s="281">
        <v>5023</v>
      </c>
      <c r="E8" s="282"/>
      <c r="F8" s="287"/>
      <c r="G8" s="283"/>
      <c r="H8" s="284"/>
      <c r="I8" s="285"/>
      <c r="J8" s="285"/>
      <c r="K8" s="280"/>
      <c r="L8" s="50"/>
    </row>
    <row r="9" spans="2:12" ht="15.75" customHeight="1">
      <c r="B9" s="1226"/>
      <c r="C9" s="898" t="s">
        <v>206</v>
      </c>
      <c r="D9" s="281">
        <v>33261</v>
      </c>
      <c r="E9" s="282"/>
      <c r="F9" s="287"/>
      <c r="G9" s="283"/>
      <c r="H9" s="284"/>
      <c r="I9" s="285"/>
      <c r="J9" s="285"/>
      <c r="K9" s="280"/>
      <c r="L9" s="50"/>
    </row>
    <row r="10" spans="2:12" ht="15.75" customHeight="1">
      <c r="B10" s="1226"/>
      <c r="C10" s="898" t="s">
        <v>176</v>
      </c>
      <c r="D10" s="281">
        <v>24481</v>
      </c>
      <c r="E10" s="282"/>
      <c r="F10" s="287"/>
      <c r="G10" s="283"/>
      <c r="H10" s="284"/>
      <c r="I10" s="285"/>
      <c r="J10" s="285"/>
      <c r="K10" s="280"/>
      <c r="L10" s="50"/>
    </row>
    <row r="11" spans="2:12" ht="15.75" customHeight="1">
      <c r="B11" s="1226"/>
      <c r="C11" s="898" t="s">
        <v>467</v>
      </c>
      <c r="D11" s="281">
        <v>6866</v>
      </c>
      <c r="E11" s="282"/>
      <c r="F11" s="287"/>
      <c r="G11" s="283"/>
      <c r="H11" s="284"/>
      <c r="I11" s="285"/>
      <c r="J11" s="285"/>
      <c r="K11" s="280"/>
      <c r="L11" s="50"/>
    </row>
    <row r="12" spans="2:12" ht="15.75" customHeight="1">
      <c r="B12" s="1226"/>
      <c r="C12" s="898" t="s">
        <v>177</v>
      </c>
      <c r="D12" s="281">
        <v>9394</v>
      </c>
      <c r="E12" s="282"/>
      <c r="F12" s="287"/>
      <c r="G12" s="283"/>
      <c r="H12" s="284"/>
      <c r="I12" s="285"/>
      <c r="J12" s="285"/>
      <c r="K12" s="280"/>
      <c r="L12" s="50"/>
    </row>
    <row r="13" spans="2:12" ht="15.75" customHeight="1">
      <c r="B13" s="1226"/>
      <c r="C13" s="898" t="s">
        <v>178</v>
      </c>
      <c r="D13" s="281">
        <v>222</v>
      </c>
      <c r="E13" s="282"/>
      <c r="F13" s="287"/>
      <c r="G13" s="288"/>
      <c r="H13" s="284"/>
      <c r="I13" s="285"/>
      <c r="J13" s="285"/>
      <c r="K13" s="280"/>
      <c r="L13" s="50"/>
    </row>
    <row r="14" spans="2:12" ht="15.75" customHeight="1">
      <c r="B14" s="1226"/>
      <c r="C14" s="898" t="s">
        <v>44</v>
      </c>
      <c r="D14" s="281">
        <v>436</v>
      </c>
      <c r="E14" s="282"/>
      <c r="F14" s="287"/>
      <c r="G14" s="288"/>
      <c r="H14" s="284"/>
      <c r="I14" s="285"/>
      <c r="J14" s="285"/>
      <c r="K14" s="280"/>
      <c r="L14" s="50"/>
    </row>
    <row r="15" spans="2:12" ht="15.75" customHeight="1">
      <c r="B15" s="1226"/>
      <c r="C15" s="898" t="s">
        <v>7</v>
      </c>
      <c r="D15" s="897">
        <v>80428</v>
      </c>
      <c r="E15" s="282"/>
      <c r="F15" s="287"/>
      <c r="G15" s="289"/>
      <c r="H15" s="284"/>
      <c r="I15" s="285"/>
      <c r="J15" s="285"/>
      <c r="K15" s="280"/>
      <c r="L15" s="50"/>
    </row>
    <row r="16" spans="2:12" ht="15.75" customHeight="1">
      <c r="B16" s="1226" t="s">
        <v>646</v>
      </c>
      <c r="C16" s="896" t="s">
        <v>204</v>
      </c>
      <c r="D16" s="897">
        <v>105</v>
      </c>
      <c r="E16" s="282"/>
      <c r="F16" s="289"/>
      <c r="G16" s="288"/>
      <c r="H16" s="291"/>
      <c r="I16" s="285"/>
      <c r="J16" s="289"/>
      <c r="K16" s="280"/>
      <c r="L16" s="279"/>
    </row>
    <row r="17" spans="2:12" ht="15.75" customHeight="1">
      <c r="B17" s="1226"/>
      <c r="C17" s="649" t="s">
        <v>173</v>
      </c>
      <c r="D17" s="281">
        <v>643</v>
      </c>
      <c r="E17" s="282"/>
      <c r="F17" s="289"/>
      <c r="G17" s="288"/>
      <c r="H17" s="291"/>
      <c r="I17" s="285"/>
      <c r="J17" s="289"/>
      <c r="K17" s="280"/>
      <c r="L17" s="279"/>
    </row>
    <row r="18" spans="2:12" ht="15.75" customHeight="1">
      <c r="B18" s="1226"/>
      <c r="C18" s="649" t="s">
        <v>205</v>
      </c>
      <c r="D18" s="281">
        <v>4481</v>
      </c>
      <c r="E18" s="282"/>
      <c r="F18" s="289"/>
      <c r="G18" s="288"/>
      <c r="H18" s="291"/>
      <c r="I18" s="285"/>
      <c r="J18" s="289"/>
      <c r="K18" s="280"/>
      <c r="L18" s="279"/>
    </row>
    <row r="19" spans="2:12" ht="15.75" customHeight="1">
      <c r="B19" s="1226"/>
      <c r="C19" s="649" t="s">
        <v>206</v>
      </c>
      <c r="D19" s="281">
        <v>22482</v>
      </c>
      <c r="E19" s="282"/>
      <c r="F19" s="584"/>
      <c r="G19" s="288"/>
      <c r="H19" s="291"/>
      <c r="I19" s="285"/>
      <c r="J19" s="289"/>
      <c r="K19" s="280"/>
      <c r="L19" s="279"/>
    </row>
    <row r="20" spans="2:12" ht="15.75" customHeight="1">
      <c r="B20" s="1226"/>
      <c r="C20" s="649" t="s">
        <v>176</v>
      </c>
      <c r="D20" s="281">
        <v>20660</v>
      </c>
      <c r="E20" s="282"/>
      <c r="F20" s="584"/>
      <c r="G20" s="288"/>
      <c r="H20" s="291"/>
      <c r="I20" s="285"/>
      <c r="J20" s="289"/>
      <c r="K20" s="280"/>
      <c r="L20" s="279"/>
    </row>
    <row r="21" spans="2:12" ht="15.75" customHeight="1">
      <c r="B21" s="1226"/>
      <c r="C21" s="72" t="s">
        <v>467</v>
      </c>
      <c r="D21" s="281">
        <v>6877</v>
      </c>
      <c r="E21" s="282"/>
      <c r="F21" s="584"/>
      <c r="G21" s="288"/>
      <c r="H21" s="291"/>
      <c r="I21" s="285"/>
      <c r="J21" s="289"/>
      <c r="K21" s="280"/>
      <c r="L21" s="279"/>
    </row>
    <row r="22" spans="2:12" ht="15.75" customHeight="1">
      <c r="B22" s="1226"/>
      <c r="C22" s="649" t="s">
        <v>177</v>
      </c>
      <c r="D22" s="281">
        <v>8793</v>
      </c>
      <c r="E22" s="282"/>
      <c r="F22" s="289"/>
      <c r="G22" s="288"/>
      <c r="H22" s="291"/>
      <c r="I22" s="285"/>
      <c r="J22" s="289"/>
      <c r="K22" s="280"/>
      <c r="L22" s="279"/>
    </row>
    <row r="23" spans="2:12" ht="15.75" customHeight="1">
      <c r="B23" s="1226"/>
      <c r="C23" s="649" t="s">
        <v>178</v>
      </c>
      <c r="D23" s="281">
        <v>109</v>
      </c>
      <c r="E23" s="282"/>
      <c r="F23" s="289"/>
      <c r="G23" s="292"/>
      <c r="H23" s="291"/>
      <c r="I23" s="285"/>
      <c r="J23" s="285"/>
      <c r="K23" s="280"/>
      <c r="L23" s="293"/>
    </row>
    <row r="24" spans="2:12" ht="15.75" customHeight="1">
      <c r="B24" s="1226"/>
      <c r="C24" s="649" t="s">
        <v>44</v>
      </c>
      <c r="D24" s="96">
        <v>436</v>
      </c>
      <c r="E24" s="282"/>
      <c r="F24" s="289"/>
      <c r="G24" s="289"/>
      <c r="H24" s="291"/>
      <c r="I24" s="285"/>
      <c r="J24" s="285"/>
      <c r="K24" s="280"/>
      <c r="L24" s="293"/>
    </row>
    <row r="25" spans="2:12" ht="17.25" customHeight="1">
      <c r="B25" s="1227"/>
      <c r="C25" s="650" t="s">
        <v>7</v>
      </c>
      <c r="D25" s="651">
        <f>SUM(D16:D24)</f>
        <v>64586</v>
      </c>
      <c r="E25" s="294"/>
      <c r="F25" s="294"/>
      <c r="G25" s="294"/>
      <c r="H25" s="294"/>
      <c r="I25" s="294"/>
      <c r="J25" s="294"/>
      <c r="K25" s="58"/>
      <c r="L25" s="293"/>
    </row>
    <row r="26" spans="2:12" ht="36" customHeight="1">
      <c r="B26" s="1066" t="s">
        <v>628</v>
      </c>
      <c r="C26" s="1067"/>
      <c r="D26" s="1068"/>
      <c r="E26" s="652"/>
      <c r="F26" s="652"/>
    </row>
  </sheetData>
  <mergeCells count="6">
    <mergeCell ref="B26:D26"/>
    <mergeCell ref="B1:D1"/>
    <mergeCell ref="B3:D3"/>
    <mergeCell ref="B4:D4"/>
    <mergeCell ref="B6:B15"/>
    <mergeCell ref="B16:B25"/>
  </mergeCells>
  <printOptions horizontalCentered="1"/>
  <pageMargins left="0.6692913385826772" right="0.35433070866141736" top="0.78740157480314965" bottom="0.78740157480314965" header="0.51181102362204722" footer="0.59055118110236227"/>
  <pageSetup firstPageNumber="0" orientation="portrait" r:id="rId1"/>
  <headerFooter alignWithMargins="0">
    <oddFooter>&amp;C&amp;10&amp;A</oddFooter>
  </headerFooter>
  <ignoredErrors>
    <ignoredError sqref="D25" formulaRange="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Hoja9">
    <tabColor theme="5" tint="0.79998168889431442"/>
    <pageSetUpPr fitToPage="1"/>
  </sheetPr>
  <dimension ref="B1:Q26"/>
  <sheetViews>
    <sheetView zoomScaleNormal="100" zoomScaleSheetLayoutView="50" workbookViewId="0">
      <selection activeCell="A31" sqref="A31"/>
    </sheetView>
  </sheetViews>
  <sheetFormatPr baseColWidth="10" defaultColWidth="10.9375" defaultRowHeight="12.5"/>
  <cols>
    <col min="1" max="1" width="1.75" style="72" customWidth="1"/>
    <col min="2" max="2" width="9" style="72" customWidth="1"/>
    <col min="3" max="3" width="12.1875" style="72" customWidth="1"/>
    <col min="4" max="5" width="10.8125" style="72" customWidth="1"/>
    <col min="6" max="6" width="13.9375" style="72" customWidth="1"/>
    <col min="7" max="7" width="10.9375" style="295" customWidth="1"/>
    <col min="8" max="11" width="10.9375" style="72" customWidth="1"/>
    <col min="12" max="14" width="10.9375" style="297" customWidth="1"/>
    <col min="15" max="16" width="10.9375" style="72" customWidth="1"/>
    <col min="17" max="16384" width="10.9375" style="72"/>
  </cols>
  <sheetData>
    <row r="1" spans="2:17" s="29" customFormat="1" ht="13">
      <c r="B1" s="1061" t="s">
        <v>37</v>
      </c>
      <c r="C1" s="1061"/>
      <c r="D1" s="1061"/>
      <c r="E1" s="1061"/>
      <c r="F1" s="1061"/>
      <c r="G1" s="186"/>
      <c r="L1" s="296"/>
      <c r="M1" s="296"/>
      <c r="N1" s="296"/>
    </row>
    <row r="2" spans="2:17" s="29" customFormat="1" ht="13">
      <c r="B2" s="30"/>
      <c r="C2" s="30"/>
      <c r="D2" s="30"/>
      <c r="E2" s="30"/>
      <c r="F2" s="30"/>
      <c r="G2" s="186"/>
      <c r="L2" s="296"/>
      <c r="M2" s="296"/>
      <c r="N2" s="296"/>
    </row>
    <row r="3" spans="2:17" s="29" customFormat="1" ht="29.25" customHeight="1">
      <c r="B3" s="1062" t="s">
        <v>207</v>
      </c>
      <c r="C3" s="1061"/>
      <c r="D3" s="1061"/>
      <c r="E3" s="1061"/>
      <c r="F3" s="1061"/>
      <c r="G3" s="186"/>
      <c r="L3" s="296"/>
      <c r="M3" s="296"/>
      <c r="N3" s="296"/>
    </row>
    <row r="4" spans="2:17" s="29" customFormat="1" ht="17.25" customHeight="1">
      <c r="B4" s="1061" t="s">
        <v>645</v>
      </c>
      <c r="C4" s="1061"/>
      <c r="D4" s="1061"/>
      <c r="E4" s="1061"/>
      <c r="F4" s="1061"/>
      <c r="G4" s="186"/>
      <c r="L4" s="296"/>
      <c r="M4" s="296"/>
      <c r="N4" s="296"/>
    </row>
    <row r="5" spans="2:17" s="29" customFormat="1" ht="30" customHeight="1">
      <c r="B5" s="242" t="s">
        <v>11</v>
      </c>
      <c r="C5" s="276" t="s">
        <v>12</v>
      </c>
      <c r="D5" s="277" t="s">
        <v>32</v>
      </c>
      <c r="E5" s="277" t="s">
        <v>30</v>
      </c>
      <c r="F5" s="277" t="s">
        <v>31</v>
      </c>
      <c r="G5" s="186"/>
      <c r="L5" s="296"/>
      <c r="M5" s="296"/>
      <c r="N5" s="296"/>
    </row>
    <row r="6" spans="2:17" ht="15.75" customHeight="1">
      <c r="B6" s="1227" t="s">
        <v>481</v>
      </c>
      <c r="C6" s="653" t="s">
        <v>204</v>
      </c>
      <c r="D6" s="659">
        <v>123</v>
      </c>
      <c r="E6" s="660">
        <v>599.79999999999995</v>
      </c>
      <c r="F6" s="661">
        <f>E6/D6*10</f>
        <v>48.764227642276417</v>
      </c>
      <c r="G6" s="282"/>
      <c r="H6" s="298"/>
      <c r="I6" s="299"/>
      <c r="J6" s="299"/>
      <c r="K6" s="299"/>
    </row>
    <row r="7" spans="2:17" ht="15.75" customHeight="1">
      <c r="B7" s="1229"/>
      <c r="C7" s="653" t="s">
        <v>173</v>
      </c>
      <c r="D7" s="659">
        <v>622</v>
      </c>
      <c r="E7" s="660">
        <v>7728.6</v>
      </c>
      <c r="F7" s="661">
        <f t="shared" ref="F7:F15" si="0">E7/D7*10</f>
        <v>124.25401929260451</v>
      </c>
      <c r="G7" s="282"/>
      <c r="H7" s="298"/>
      <c r="I7" s="299"/>
      <c r="J7" s="299"/>
      <c r="K7" s="299"/>
    </row>
    <row r="8" spans="2:17" ht="15.75" customHeight="1">
      <c r="B8" s="1229"/>
      <c r="C8" s="653" t="s">
        <v>205</v>
      </c>
      <c r="D8" s="659">
        <v>4065</v>
      </c>
      <c r="E8" s="660">
        <v>54555</v>
      </c>
      <c r="F8" s="661">
        <f t="shared" si="0"/>
        <v>134.20664206642067</v>
      </c>
      <c r="G8" s="282"/>
      <c r="H8" s="298"/>
      <c r="I8" s="299"/>
      <c r="J8" s="299"/>
      <c r="K8" s="299"/>
    </row>
    <row r="9" spans="2:17" ht="15.75" customHeight="1">
      <c r="B9" s="1229"/>
      <c r="C9" s="653" t="s">
        <v>206</v>
      </c>
      <c r="D9" s="659">
        <v>30933</v>
      </c>
      <c r="E9" s="660">
        <v>409157</v>
      </c>
      <c r="F9" s="661">
        <f t="shared" si="0"/>
        <v>132.27200724145735</v>
      </c>
      <c r="G9" s="282"/>
      <c r="H9" s="302"/>
      <c r="I9" s="299"/>
      <c r="J9" s="299"/>
      <c r="K9" s="299"/>
    </row>
    <row r="10" spans="2:17" ht="15.75" customHeight="1">
      <c r="B10" s="1229"/>
      <c r="C10" s="653" t="s">
        <v>176</v>
      </c>
      <c r="D10" s="659">
        <v>22114</v>
      </c>
      <c r="E10" s="660">
        <v>276288.2</v>
      </c>
      <c r="F10" s="661">
        <f t="shared" si="0"/>
        <v>124.93813873564258</v>
      </c>
      <c r="G10" s="282"/>
      <c r="H10" s="302"/>
      <c r="I10" s="299"/>
      <c r="J10" s="299"/>
      <c r="K10" s="299"/>
    </row>
    <row r="11" spans="2:17" ht="15.75" customHeight="1">
      <c r="B11" s="1229"/>
      <c r="C11" s="72" t="s">
        <v>467</v>
      </c>
      <c r="D11" s="659">
        <v>6494</v>
      </c>
      <c r="E11" s="660">
        <v>87160.6</v>
      </c>
      <c r="F11" s="661">
        <f t="shared" si="0"/>
        <v>134.21712349861411</v>
      </c>
      <c r="G11" s="282"/>
      <c r="H11" s="302"/>
      <c r="I11" s="299"/>
      <c r="J11" s="299"/>
      <c r="K11" s="299"/>
    </row>
    <row r="12" spans="2:17" ht="15.75" customHeight="1">
      <c r="B12" s="1229"/>
      <c r="C12" s="653" t="s">
        <v>177</v>
      </c>
      <c r="D12" s="659">
        <v>8899</v>
      </c>
      <c r="E12" s="660">
        <v>110983.6</v>
      </c>
      <c r="F12" s="661">
        <f t="shared" si="0"/>
        <v>124.71468704348803</v>
      </c>
      <c r="G12" s="282"/>
      <c r="H12" s="471"/>
      <c r="I12" s="472"/>
      <c r="J12" s="472"/>
      <c r="K12" s="472"/>
      <c r="L12" s="473"/>
      <c r="M12" s="473"/>
      <c r="N12" s="473"/>
      <c r="O12" s="473"/>
      <c r="P12" s="473"/>
      <c r="Q12" s="473"/>
    </row>
    <row r="13" spans="2:17" ht="15.75" customHeight="1">
      <c r="B13" s="1229"/>
      <c r="C13" s="653" t="s">
        <v>178</v>
      </c>
      <c r="D13" s="659">
        <v>222</v>
      </c>
      <c r="E13" s="660">
        <v>3330</v>
      </c>
      <c r="F13" s="661">
        <f t="shared" si="0"/>
        <v>150</v>
      </c>
      <c r="G13" s="282"/>
      <c r="H13" s="471"/>
      <c r="I13" s="472"/>
      <c r="J13" s="472"/>
      <c r="K13" s="472"/>
      <c r="L13" s="473"/>
      <c r="M13" s="473"/>
      <c r="N13" s="473"/>
      <c r="O13" s="473"/>
      <c r="P13" s="473"/>
      <c r="Q13" s="473"/>
    </row>
    <row r="14" spans="2:17" ht="15.75" customHeight="1">
      <c r="B14" s="1229"/>
      <c r="C14" s="653" t="s">
        <v>44</v>
      </c>
      <c r="D14" s="659">
        <v>385</v>
      </c>
      <c r="E14" s="660">
        <v>1266.7</v>
      </c>
      <c r="F14" s="661">
        <f t="shared" si="0"/>
        <v>32.9012987012987</v>
      </c>
      <c r="G14" s="282"/>
      <c r="H14" s="471"/>
      <c r="I14" s="472"/>
      <c r="J14" s="472"/>
      <c r="K14" s="472"/>
      <c r="L14" s="473"/>
      <c r="M14" s="473"/>
      <c r="N14" s="473"/>
      <c r="O14" s="473"/>
      <c r="P14" s="473"/>
      <c r="Q14" s="473"/>
    </row>
    <row r="15" spans="2:17" ht="15.75" customHeight="1">
      <c r="B15" s="1230"/>
      <c r="C15" s="653" t="s">
        <v>7</v>
      </c>
      <c r="D15" s="659">
        <v>73857</v>
      </c>
      <c r="E15" s="660">
        <v>951069.5</v>
      </c>
      <c r="F15" s="661">
        <f t="shared" si="0"/>
        <v>128.77174810783001</v>
      </c>
      <c r="G15" s="282"/>
      <c r="H15" s="471"/>
      <c r="I15" s="474"/>
      <c r="J15" s="472"/>
      <c r="K15" s="472"/>
      <c r="L15" s="473"/>
      <c r="M15" s="473"/>
      <c r="N15" s="473"/>
      <c r="O15" s="473"/>
      <c r="P15" s="473"/>
      <c r="Q15" s="473"/>
    </row>
    <row r="16" spans="2:17" ht="15.75" customHeight="1">
      <c r="B16" s="1227" t="s">
        <v>644</v>
      </c>
      <c r="C16" s="653" t="s">
        <v>204</v>
      </c>
      <c r="D16" s="660">
        <v>105</v>
      </c>
      <c r="E16" s="660">
        <f>4161/10</f>
        <v>416.1</v>
      </c>
      <c r="F16" s="661">
        <v>39.628571428571426</v>
      </c>
      <c r="G16" s="300"/>
      <c r="H16" s="471"/>
      <c r="I16" s="474"/>
      <c r="J16" s="472"/>
      <c r="K16" s="474"/>
      <c r="L16" s="475"/>
      <c r="M16" s="476"/>
      <c r="N16" s="477"/>
      <c r="O16" s="473"/>
      <c r="P16" s="473"/>
      <c r="Q16" s="473"/>
    </row>
    <row r="17" spans="2:17" ht="15.75" customHeight="1">
      <c r="B17" s="1229"/>
      <c r="C17" s="653" t="s">
        <v>173</v>
      </c>
      <c r="D17" s="660">
        <v>643</v>
      </c>
      <c r="E17" s="660">
        <f>4954/10</f>
        <v>495.4</v>
      </c>
      <c r="F17" s="661">
        <v>7.7045101088646968</v>
      </c>
      <c r="G17" s="300"/>
      <c r="H17" s="471"/>
      <c r="I17" s="474"/>
      <c r="J17" s="472"/>
      <c r="K17" s="474"/>
      <c r="L17" s="475"/>
      <c r="M17" s="476"/>
      <c r="N17" s="477"/>
      <c r="O17" s="473"/>
      <c r="P17" s="473"/>
      <c r="Q17" s="473"/>
    </row>
    <row r="18" spans="2:17" ht="15.75" customHeight="1">
      <c r="B18" s="1229"/>
      <c r="C18" s="653" t="s">
        <v>205</v>
      </c>
      <c r="D18" s="660">
        <v>3608</v>
      </c>
      <c r="E18" s="660">
        <f>240756/10</f>
        <v>24075.599999999999</v>
      </c>
      <c r="F18" s="661">
        <v>66.728381374722844</v>
      </c>
      <c r="G18" s="300"/>
      <c r="H18" s="471"/>
      <c r="I18" s="474"/>
      <c r="J18" s="472"/>
      <c r="K18" s="474"/>
      <c r="L18" s="475"/>
      <c r="M18" s="476"/>
      <c r="N18" s="477"/>
      <c r="O18" s="473"/>
      <c r="P18" s="473"/>
      <c r="Q18" s="473"/>
    </row>
    <row r="19" spans="2:17" ht="15.75" customHeight="1">
      <c r="B19" s="1229"/>
      <c r="C19" s="653" t="s">
        <v>206</v>
      </c>
      <c r="D19" s="660">
        <v>19962</v>
      </c>
      <c r="E19" s="660">
        <f>1919762/10</f>
        <v>191976.2</v>
      </c>
      <c r="F19" s="661">
        <v>96.170824566676686</v>
      </c>
      <c r="G19" s="300"/>
      <c r="H19" s="471"/>
      <c r="I19" s="474"/>
      <c r="J19" s="472"/>
      <c r="K19" s="474"/>
      <c r="L19" s="475"/>
      <c r="M19" s="476"/>
      <c r="N19" s="477"/>
      <c r="O19" s="473"/>
      <c r="P19" s="473"/>
      <c r="Q19" s="473"/>
    </row>
    <row r="20" spans="2:17" ht="15.75" customHeight="1">
      <c r="B20" s="1229"/>
      <c r="C20" s="653" t="s">
        <v>176</v>
      </c>
      <c r="D20" s="660">
        <v>15580</v>
      </c>
      <c r="E20" s="660">
        <f>1711689/10</f>
        <v>171168.9</v>
      </c>
      <c r="F20" s="661">
        <v>109.86450577663672</v>
      </c>
      <c r="G20" s="300"/>
      <c r="H20" s="302"/>
      <c r="I20" s="300"/>
      <c r="J20" s="299"/>
      <c r="K20" s="300"/>
      <c r="L20" s="303"/>
      <c r="M20" s="304"/>
      <c r="N20" s="305"/>
    </row>
    <row r="21" spans="2:17" ht="15.75" customHeight="1">
      <c r="B21" s="1229"/>
      <c r="C21" s="72" t="s">
        <v>467</v>
      </c>
      <c r="D21" s="660">
        <v>5999</v>
      </c>
      <c r="E21" s="660">
        <f>729980/10</f>
        <v>72998</v>
      </c>
      <c r="F21" s="661">
        <v>121.68361393565594</v>
      </c>
      <c r="G21" s="300"/>
      <c r="H21" s="302"/>
      <c r="I21" s="300"/>
      <c r="J21" s="299"/>
      <c r="K21" s="300"/>
      <c r="L21" s="303"/>
      <c r="M21" s="304"/>
      <c r="N21" s="305"/>
    </row>
    <row r="22" spans="2:17" ht="15.75" customHeight="1">
      <c r="B22" s="1229"/>
      <c r="C22" s="653" t="s">
        <v>177</v>
      </c>
      <c r="D22" s="660">
        <v>8288</v>
      </c>
      <c r="E22" s="660">
        <f>1022879/10</f>
        <v>102287.9</v>
      </c>
      <c r="F22" s="661">
        <v>123.41686776061776</v>
      </c>
      <c r="G22" s="300"/>
      <c r="H22" s="302"/>
      <c r="I22" s="300"/>
      <c r="J22" s="299"/>
      <c r="K22" s="300"/>
      <c r="L22" s="303"/>
      <c r="M22" s="304"/>
      <c r="N22" s="305"/>
    </row>
    <row r="23" spans="2:17" ht="15.75" customHeight="1">
      <c r="B23" s="1229"/>
      <c r="C23" s="653" t="s">
        <v>178</v>
      </c>
      <c r="D23" s="660">
        <v>109</v>
      </c>
      <c r="E23" s="660">
        <f>11990/10</f>
        <v>1199</v>
      </c>
      <c r="F23" s="661">
        <v>110</v>
      </c>
      <c r="G23" s="300"/>
      <c r="H23" s="302"/>
      <c r="I23" s="300"/>
      <c r="J23" s="299"/>
      <c r="K23" s="300"/>
      <c r="L23" s="303"/>
      <c r="M23" s="304"/>
      <c r="N23" s="305"/>
    </row>
    <row r="24" spans="2:17" ht="15.75" customHeight="1">
      <c r="B24" s="1229"/>
      <c r="C24" s="653" t="s">
        <v>44</v>
      </c>
      <c r="D24" s="660">
        <v>385</v>
      </c>
      <c r="E24" s="660">
        <f>12667/10</f>
        <v>1266.7</v>
      </c>
      <c r="F24" s="661">
        <v>32.9012987012987</v>
      </c>
      <c r="G24" s="300"/>
      <c r="H24" s="302"/>
      <c r="I24" s="300"/>
      <c r="J24" s="299"/>
      <c r="K24" s="300"/>
      <c r="L24" s="303"/>
      <c r="M24" s="304"/>
      <c r="N24" s="305"/>
    </row>
    <row r="25" spans="2:17" ht="18.75" customHeight="1">
      <c r="B25" s="1230"/>
      <c r="C25" s="653" t="s">
        <v>7</v>
      </c>
      <c r="D25" s="660">
        <f>SUM(D16:D24)</f>
        <v>54679</v>
      </c>
      <c r="E25" s="660">
        <f>SUM(E16:E24)</f>
        <v>565883.79999999993</v>
      </c>
      <c r="F25" s="661">
        <f t="shared" ref="F25" si="1">E25/D25*10</f>
        <v>103.49198046782128</v>
      </c>
      <c r="G25" s="300"/>
      <c r="H25" s="300"/>
      <c r="I25" s="300"/>
      <c r="J25" s="300"/>
      <c r="K25" s="300"/>
    </row>
    <row r="26" spans="2:17" ht="25.5" customHeight="1">
      <c r="B26" s="1228" t="s">
        <v>656</v>
      </c>
      <c r="C26" s="1228"/>
      <c r="D26" s="1228"/>
      <c r="E26" s="1228"/>
      <c r="F26" s="1228"/>
      <c r="G26" s="300"/>
      <c r="H26" s="658"/>
    </row>
  </sheetData>
  <mergeCells count="6">
    <mergeCell ref="B26:F26"/>
    <mergeCell ref="B1:F1"/>
    <mergeCell ref="B3:F3"/>
    <mergeCell ref="B4:F4"/>
    <mergeCell ref="B6:B15"/>
    <mergeCell ref="B16:B25"/>
  </mergeCells>
  <printOptions horizontalCentered="1"/>
  <pageMargins left="0.6692913385826772" right="0.35433070866141736" top="0.78740157480314965" bottom="0.78740157480314965" header="0.51181102362204722" footer="0.59055118110236227"/>
  <pageSetup firstPageNumber="0" orientation="portrait" r:id="rId1"/>
  <headerFooter alignWithMargins="0">
    <oddFooter>&amp;C&amp;10&amp;A</oddFooter>
  </headerFooter>
  <ignoredErrors>
    <ignoredError sqref="D25" formulaRange="1"/>
    <ignoredError sqref="E16:E23" unlockedFormula="1"/>
  </ignoredError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Hoja10">
    <tabColor theme="5" tint="0.79998168889431442"/>
    <pageSetUpPr fitToPage="1"/>
  </sheetPr>
  <dimension ref="B1:J34"/>
  <sheetViews>
    <sheetView topLeftCell="B1" zoomScaleNormal="100" workbookViewId="0">
      <selection activeCell="B26" sqref="B26:E26"/>
    </sheetView>
  </sheetViews>
  <sheetFormatPr baseColWidth="10" defaultRowHeight="16.5" customHeight="1"/>
  <cols>
    <col min="1" max="1" width="3.0625" customWidth="1"/>
    <col min="2" max="2" width="23.0625" customWidth="1"/>
    <col min="3" max="5" width="10.625" customWidth="1"/>
    <col min="6" max="10" width="10.9375" style="307" customWidth="1"/>
  </cols>
  <sheetData>
    <row r="1" spans="2:7" ht="16.5" customHeight="1">
      <c r="B1" s="1061" t="s">
        <v>74</v>
      </c>
      <c r="C1" s="1061"/>
      <c r="D1" s="1061"/>
      <c r="E1" s="1061"/>
      <c r="F1" s="306"/>
    </row>
    <row r="2" spans="2:7" ht="16.5" customHeight="1">
      <c r="B2" s="61"/>
      <c r="C2" s="61"/>
      <c r="D2" s="61"/>
      <c r="E2" s="61"/>
      <c r="F2" s="306"/>
    </row>
    <row r="3" spans="2:7" ht="16.5" customHeight="1">
      <c r="B3" s="1096" t="s">
        <v>208</v>
      </c>
      <c r="C3" s="1097"/>
      <c r="D3" s="1097"/>
      <c r="E3" s="1097"/>
    </row>
    <row r="4" spans="2:7" ht="16.5" customHeight="1">
      <c r="B4" s="1231" t="s">
        <v>499</v>
      </c>
      <c r="C4" s="1098"/>
      <c r="D4" s="1098"/>
      <c r="E4" s="1098"/>
    </row>
    <row r="5" spans="2:7" ht="16.5" customHeight="1">
      <c r="B5" s="1232"/>
      <c r="C5" s="1232"/>
      <c r="D5" s="1232"/>
      <c r="E5" s="1232"/>
    </row>
    <row r="6" spans="2:7" ht="16.5" customHeight="1">
      <c r="G6" s="308"/>
    </row>
    <row r="7" spans="2:7" ht="15.75" customHeight="1">
      <c r="B7" s="1079" t="s">
        <v>12</v>
      </c>
      <c r="C7" s="1079"/>
      <c r="D7" s="1233" t="s">
        <v>206</v>
      </c>
      <c r="E7" s="1233"/>
      <c r="G7" s="309"/>
    </row>
    <row r="8" spans="2:7" ht="15.75" customHeight="1">
      <c r="B8" s="1079" t="s">
        <v>209</v>
      </c>
      <c r="C8" s="1079"/>
      <c r="D8" s="705">
        <v>180</v>
      </c>
      <c r="E8" s="705">
        <v>150</v>
      </c>
      <c r="G8" s="309"/>
    </row>
    <row r="9" spans="2:7" ht="15.75" customHeight="1">
      <c r="B9" s="1079" t="s">
        <v>210</v>
      </c>
      <c r="C9" s="1079"/>
      <c r="D9" s="1235">
        <v>16630</v>
      </c>
      <c r="E9" s="1235"/>
      <c r="G9" s="311"/>
    </row>
    <row r="10" spans="2:7" ht="15.75" customHeight="1">
      <c r="B10" s="1234"/>
      <c r="C10" s="1234"/>
      <c r="D10" s="1234"/>
      <c r="E10" s="1234"/>
      <c r="G10" s="311"/>
    </row>
    <row r="11" spans="2:7" ht="15.75" customHeight="1">
      <c r="B11" s="1079" t="s">
        <v>165</v>
      </c>
      <c r="C11" s="1079"/>
      <c r="D11" s="1233" t="s">
        <v>211</v>
      </c>
      <c r="E11" s="1233"/>
      <c r="G11" s="312"/>
    </row>
    <row r="12" spans="2:7" ht="15.75" customHeight="1">
      <c r="B12" s="1079" t="s">
        <v>97</v>
      </c>
      <c r="C12" s="1079"/>
      <c r="D12" s="693">
        <v>152000</v>
      </c>
      <c r="E12" s="693">
        <v>120000</v>
      </c>
      <c r="G12" s="313"/>
    </row>
    <row r="13" spans="2:7" ht="15.75" customHeight="1">
      <c r="B13" s="1079" t="s">
        <v>98</v>
      </c>
      <c r="C13" s="1079"/>
      <c r="D13" s="693">
        <v>335000</v>
      </c>
      <c r="E13" s="693">
        <v>320000</v>
      </c>
      <c r="G13" s="313"/>
    </row>
    <row r="14" spans="2:7" ht="15.75" customHeight="1">
      <c r="B14" s="1079" t="s">
        <v>72</v>
      </c>
      <c r="C14" s="1079"/>
      <c r="D14" s="693">
        <v>981100</v>
      </c>
      <c r="E14" s="693">
        <v>772975</v>
      </c>
      <c r="G14" s="313"/>
    </row>
    <row r="15" spans="2:7" ht="15.75" customHeight="1">
      <c r="B15" s="1081" t="s">
        <v>212</v>
      </c>
      <c r="C15" s="1081"/>
      <c r="D15" s="693">
        <f>660490+73405</f>
        <v>733895</v>
      </c>
      <c r="E15" s="693">
        <f>640779+60649</f>
        <v>701428</v>
      </c>
      <c r="G15" s="313"/>
    </row>
    <row r="16" spans="2:7" ht="15.75" customHeight="1">
      <c r="B16" s="1079" t="s">
        <v>99</v>
      </c>
      <c r="C16" s="1079"/>
      <c r="D16" s="693">
        <f>SUM(D12:D15)</f>
        <v>2201995</v>
      </c>
      <c r="E16" s="693">
        <f>SUM(E12:E15)</f>
        <v>1914403</v>
      </c>
      <c r="G16" s="314"/>
    </row>
    <row r="17" spans="2:7" ht="15.75" customHeight="1">
      <c r="B17" s="1089" t="s">
        <v>213</v>
      </c>
      <c r="C17" s="1089"/>
      <c r="D17" s="693">
        <f>$B$23*D8</f>
        <v>2993400</v>
      </c>
      <c r="E17" s="693">
        <f>$B$23*E8</f>
        <v>2494500</v>
      </c>
      <c r="G17" s="315"/>
    </row>
    <row r="18" spans="2:7" ht="15.75" customHeight="1">
      <c r="B18" s="1089" t="s">
        <v>73</v>
      </c>
      <c r="C18" s="1089"/>
      <c r="D18" s="693">
        <f>D17-D16</f>
        <v>791405</v>
      </c>
      <c r="E18" s="693">
        <f>E17-E16</f>
        <v>580097</v>
      </c>
      <c r="G18" s="315"/>
    </row>
    <row r="19" spans="2:7" ht="16.5" customHeight="1">
      <c r="B19" s="1091" t="s">
        <v>214</v>
      </c>
      <c r="C19" s="1091"/>
      <c r="D19" s="1091"/>
      <c r="E19" s="1091"/>
      <c r="G19" s="316"/>
    </row>
    <row r="20" spans="2:7" ht="16.5" customHeight="1">
      <c r="B20" s="317" t="s">
        <v>175</v>
      </c>
      <c r="C20" s="1091" t="s">
        <v>215</v>
      </c>
      <c r="D20" s="1091"/>
      <c r="E20" s="1091"/>
      <c r="G20" s="316"/>
    </row>
    <row r="21" spans="2:7" ht="30" customHeight="1">
      <c r="B21" s="318" t="s">
        <v>216</v>
      </c>
      <c r="C21" s="319">
        <v>135</v>
      </c>
      <c r="D21" s="319">
        <v>150</v>
      </c>
      <c r="E21" s="319">
        <v>165</v>
      </c>
      <c r="G21" s="320"/>
    </row>
    <row r="22" spans="2:7" ht="15.75" customHeight="1">
      <c r="B22" s="321">
        <f>B23*0.9</f>
        <v>14967</v>
      </c>
      <c r="C22" s="91">
        <f t="shared" ref="C22:E24" si="0">(C$21*$B22)-$E$16</f>
        <v>106142</v>
      </c>
      <c r="D22" s="91">
        <f t="shared" si="0"/>
        <v>330647</v>
      </c>
      <c r="E22" s="91">
        <f t="shared" si="0"/>
        <v>555152</v>
      </c>
      <c r="G22" s="322"/>
    </row>
    <row r="23" spans="2:7" ht="15.75" customHeight="1">
      <c r="B23" s="321">
        <v>16630</v>
      </c>
      <c r="C23" s="91">
        <f t="shared" si="0"/>
        <v>330647</v>
      </c>
      <c r="D23" s="91">
        <f t="shared" si="0"/>
        <v>580097</v>
      </c>
      <c r="E23" s="91">
        <f t="shared" si="0"/>
        <v>829547</v>
      </c>
      <c r="G23" s="322"/>
    </row>
    <row r="24" spans="2:7" ht="15.75" customHeight="1">
      <c r="B24" s="321">
        <f>B23*1.1</f>
        <v>18293</v>
      </c>
      <c r="C24" s="91">
        <f t="shared" si="0"/>
        <v>555152</v>
      </c>
      <c r="D24" s="91">
        <f t="shared" si="0"/>
        <v>829547</v>
      </c>
      <c r="E24" s="91">
        <f t="shared" si="0"/>
        <v>1103942</v>
      </c>
      <c r="G24" s="322"/>
    </row>
    <row r="25" spans="2:7" ht="15.75" customHeight="1">
      <c r="B25" s="92" t="s">
        <v>217</v>
      </c>
      <c r="C25" s="91">
        <f>$E$16/C21</f>
        <v>14180.762962962963</v>
      </c>
      <c r="D25" s="91">
        <f>$E$16/D21</f>
        <v>12762.686666666666</v>
      </c>
      <c r="E25" s="91">
        <f>$E$16/E21</f>
        <v>11602.442424242425</v>
      </c>
      <c r="G25" s="323"/>
    </row>
    <row r="26" spans="2:7" ht="31.5" customHeight="1">
      <c r="B26" s="1123" t="s">
        <v>170</v>
      </c>
      <c r="C26" s="1123"/>
      <c r="D26" s="1123"/>
      <c r="E26" s="1123"/>
      <c r="G26" s="324"/>
    </row>
    <row r="27" spans="2:7" ht="15.75" customHeight="1">
      <c r="B27" s="1238"/>
      <c r="C27" s="1238"/>
      <c r="D27" s="1238"/>
      <c r="E27" s="1238"/>
      <c r="G27" s="324"/>
    </row>
    <row r="28" spans="2:7" ht="15.75" customHeight="1">
      <c r="B28" s="1239" t="s">
        <v>442</v>
      </c>
      <c r="C28" s="1239"/>
      <c r="D28" s="1239"/>
      <c r="E28" s="1239"/>
      <c r="G28" s="325"/>
    </row>
    <row r="29" spans="2:7" ht="15.75" customHeight="1">
      <c r="B29" s="1237" t="s">
        <v>218</v>
      </c>
      <c r="C29" s="1237"/>
      <c r="D29" s="1237"/>
      <c r="E29" s="1237"/>
      <c r="G29" s="326"/>
    </row>
    <row r="30" spans="2:7" ht="30" customHeight="1">
      <c r="B30" s="1240" t="s">
        <v>615</v>
      </c>
      <c r="C30" s="1241"/>
      <c r="D30" s="1241"/>
      <c r="E30" s="1241"/>
      <c r="G30" s="326"/>
    </row>
    <row r="31" spans="2:7" ht="30" customHeight="1">
      <c r="B31" s="1237" t="s">
        <v>219</v>
      </c>
      <c r="C31" s="1237"/>
      <c r="D31" s="1237"/>
      <c r="E31" s="1237"/>
      <c r="G31" s="326"/>
    </row>
    <row r="32" spans="2:7" ht="30" customHeight="1">
      <c r="B32" s="1236" t="s">
        <v>220</v>
      </c>
      <c r="C32" s="1237"/>
      <c r="D32" s="1237"/>
      <c r="E32" s="1237"/>
      <c r="G32" s="326"/>
    </row>
    <row r="33" spans="2:7" ht="15.75" customHeight="1">
      <c r="B33" s="1237" t="s">
        <v>221</v>
      </c>
      <c r="C33" s="1237"/>
      <c r="D33" s="1237"/>
      <c r="E33" s="1237"/>
      <c r="G33" s="326"/>
    </row>
    <row r="34" spans="2:7" ht="16.5" customHeight="1">
      <c r="B34" s="327"/>
      <c r="C34" s="327"/>
      <c r="D34" s="327"/>
      <c r="E34" s="327"/>
      <c r="G34" s="326"/>
    </row>
  </sheetData>
  <mergeCells count="29">
    <mergeCell ref="B32:E32"/>
    <mergeCell ref="B33:E33"/>
    <mergeCell ref="B26:E26"/>
    <mergeCell ref="B27:E27"/>
    <mergeCell ref="B28:E28"/>
    <mergeCell ref="B29:E29"/>
    <mergeCell ref="B30:E30"/>
    <mergeCell ref="B31:E31"/>
    <mergeCell ref="B8:C8"/>
    <mergeCell ref="D7:E7"/>
    <mergeCell ref="C20:E20"/>
    <mergeCell ref="B10:E10"/>
    <mergeCell ref="B19:E19"/>
    <mergeCell ref="B9:C9"/>
    <mergeCell ref="B12:C12"/>
    <mergeCell ref="B13:C13"/>
    <mergeCell ref="D9:E9"/>
    <mergeCell ref="B17:C17"/>
    <mergeCell ref="B18:C18"/>
    <mergeCell ref="B11:C11"/>
    <mergeCell ref="D11:E11"/>
    <mergeCell ref="B14:C14"/>
    <mergeCell ref="B15:C15"/>
    <mergeCell ref="B16:C16"/>
    <mergeCell ref="B1:E1"/>
    <mergeCell ref="B3:E3"/>
    <mergeCell ref="B4:E4"/>
    <mergeCell ref="B5:E5"/>
    <mergeCell ref="B7:C7"/>
  </mergeCells>
  <pageMargins left="0.70866141732283472" right="0.70866141732283472" top="0.74803149606299213" bottom="0.74803149606299213" header="0.31496062992125984" footer="0.31496062992125984"/>
  <pageSetup orientation="portrait" r:id="rId1"/>
  <headerFooter>
    <oddFooter>&amp;C&amp;11&amp;A</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Hoja11">
    <tabColor theme="5" tint="0.79998168889431442"/>
    <pageSetUpPr fitToPage="1"/>
  </sheetPr>
  <dimension ref="B1:P48"/>
  <sheetViews>
    <sheetView zoomScaleNormal="100" workbookViewId="0">
      <selection activeCell="J13" sqref="J13"/>
    </sheetView>
  </sheetViews>
  <sheetFormatPr baseColWidth="10" defaultColWidth="10.9375" defaultRowHeight="11.5"/>
  <cols>
    <col min="1" max="1" width="0.9375" style="1" customWidth="1"/>
    <col min="2" max="2" width="5.4375" style="1" customWidth="1"/>
    <col min="3" max="8" width="8.9375" style="1" customWidth="1"/>
    <col min="9" max="15" width="10.9375" style="35" customWidth="1"/>
    <col min="16" max="16384" width="10.9375" style="1"/>
  </cols>
  <sheetData>
    <row r="1" spans="2:16" s="143" customFormat="1" ht="18" customHeight="1">
      <c r="B1" s="1243" t="s">
        <v>75</v>
      </c>
      <c r="C1" s="1243"/>
      <c r="D1" s="1243"/>
      <c r="E1" s="1243"/>
      <c r="F1" s="1243"/>
      <c r="G1" s="1243"/>
      <c r="H1" s="1243"/>
      <c r="I1" s="328"/>
      <c r="J1" s="328"/>
      <c r="K1" s="328"/>
      <c r="L1" s="328"/>
      <c r="M1" s="328"/>
      <c r="N1" s="328"/>
      <c r="O1" s="328"/>
      <c r="P1" s="328"/>
    </row>
    <row r="2" spans="2:16" s="143" customFormat="1" ht="13">
      <c r="I2" s="328"/>
      <c r="J2" s="328"/>
      <c r="K2" s="328"/>
      <c r="L2" s="328"/>
      <c r="M2" s="328"/>
      <c r="N2" s="328"/>
      <c r="O2" s="328"/>
      <c r="P2" s="328"/>
    </row>
    <row r="3" spans="2:16" s="143" customFormat="1" ht="13">
      <c r="B3" s="1106" t="s">
        <v>474</v>
      </c>
      <c r="C3" s="1106"/>
      <c r="D3" s="1106"/>
      <c r="E3" s="1106"/>
      <c r="F3" s="1106"/>
      <c r="G3" s="1106"/>
      <c r="H3" s="1106"/>
      <c r="I3" s="328"/>
      <c r="J3" s="328"/>
      <c r="K3" s="328"/>
      <c r="L3" s="328"/>
      <c r="M3" s="328"/>
      <c r="N3" s="328"/>
      <c r="O3" s="328"/>
      <c r="P3" s="328"/>
    </row>
    <row r="4" spans="2:16" s="143" customFormat="1" ht="13">
      <c r="B4" s="1106" t="s">
        <v>523</v>
      </c>
      <c r="C4" s="1106"/>
      <c r="D4" s="1106"/>
      <c r="E4" s="1106"/>
      <c r="F4" s="1106"/>
      <c r="G4" s="1106"/>
      <c r="H4" s="1106"/>
      <c r="I4" s="328"/>
      <c r="J4" s="328"/>
      <c r="K4" s="328"/>
      <c r="L4" s="328"/>
      <c r="M4" s="328"/>
      <c r="N4" s="328"/>
      <c r="O4" s="328"/>
      <c r="P4" s="328"/>
    </row>
    <row r="5" spans="2:16" s="143" customFormat="1" ht="13">
      <c r="B5" s="1244" t="s">
        <v>222</v>
      </c>
      <c r="C5" s="1244"/>
      <c r="D5" s="1244"/>
      <c r="E5" s="1244"/>
      <c r="F5" s="1244"/>
      <c r="G5" s="1244"/>
      <c r="H5" s="1244"/>
      <c r="I5" s="328"/>
      <c r="J5" s="328"/>
      <c r="K5" s="328"/>
      <c r="L5" s="328"/>
      <c r="M5" s="328"/>
      <c r="N5" s="328"/>
      <c r="O5" s="328"/>
      <c r="P5" s="328"/>
    </row>
    <row r="6" spans="2:16" s="134" customFormat="1" ht="30" customHeight="1">
      <c r="B6" s="329" t="s">
        <v>5</v>
      </c>
      <c r="C6" s="329" t="s">
        <v>6</v>
      </c>
      <c r="D6" s="329" t="s">
        <v>223</v>
      </c>
      <c r="E6" s="329" t="s">
        <v>10</v>
      </c>
      <c r="F6" s="329" t="s">
        <v>223</v>
      </c>
      <c r="G6" s="329" t="s">
        <v>478</v>
      </c>
      <c r="H6" s="329" t="s">
        <v>223</v>
      </c>
      <c r="I6" s="257"/>
      <c r="J6" s="257"/>
      <c r="K6" s="257"/>
      <c r="L6" s="257"/>
      <c r="M6" s="330"/>
      <c r="N6" s="331"/>
      <c r="O6" s="257"/>
      <c r="P6" s="257"/>
    </row>
    <row r="7" spans="2:16" s="134" customFormat="1" ht="15.75" customHeight="1">
      <c r="B7" s="539">
        <v>2010</v>
      </c>
      <c r="C7" s="530">
        <v>1292649.96</v>
      </c>
      <c r="D7" s="332">
        <v>2.4924102966400675E-2</v>
      </c>
      <c r="E7" s="530">
        <v>596478.2009999993</v>
      </c>
      <c r="F7" s="332">
        <v>-0.19391492994314166</v>
      </c>
      <c r="G7" s="531">
        <v>1889128.1609999994</v>
      </c>
      <c r="H7" s="332">
        <v>-5.5995051271120151E-2</v>
      </c>
      <c r="I7" s="483"/>
      <c r="J7" s="257"/>
      <c r="K7" s="333"/>
      <c r="L7" s="257"/>
      <c r="M7" s="333"/>
      <c r="N7" s="331"/>
      <c r="O7" s="333"/>
      <c r="P7" s="257"/>
    </row>
    <row r="8" spans="2:16" s="36" customFormat="1" ht="15.75" customHeight="1">
      <c r="B8" s="116">
        <v>2011</v>
      </c>
      <c r="C8" s="532">
        <v>1379698.1595000001</v>
      </c>
      <c r="D8" s="335">
        <v>6.734089056870439E-2</v>
      </c>
      <c r="E8" s="532">
        <v>666016.16</v>
      </c>
      <c r="F8" s="335">
        <v>0.11658088909774057</v>
      </c>
      <c r="G8" s="533">
        <v>2045714.3195000002</v>
      </c>
      <c r="H8" s="335">
        <v>8.2888054782430873E-2</v>
      </c>
      <c r="I8" s="483"/>
      <c r="J8" s="34"/>
      <c r="K8" s="336"/>
      <c r="L8" s="34"/>
      <c r="M8" s="336"/>
      <c r="N8" s="337"/>
      <c r="O8" s="336"/>
      <c r="P8" s="34"/>
    </row>
    <row r="9" spans="2:16" s="36" customFormat="1" ht="15.75" customHeight="1">
      <c r="B9" s="116">
        <v>2012</v>
      </c>
      <c r="C9" s="532">
        <v>1413644</v>
      </c>
      <c r="D9" s="335">
        <v>2.4603816614716539E-2</v>
      </c>
      <c r="E9" s="532">
        <v>873303.59099999967</v>
      </c>
      <c r="F9" s="335">
        <v>0.31123483700455501</v>
      </c>
      <c r="G9" s="533">
        <v>2286947.5909999995</v>
      </c>
      <c r="H9" s="335">
        <v>0.11792128998684429</v>
      </c>
      <c r="I9" s="483"/>
      <c r="J9" s="34"/>
      <c r="K9" s="336"/>
      <c r="L9" s="34"/>
      <c r="M9" s="336"/>
      <c r="N9" s="337"/>
      <c r="O9" s="336"/>
      <c r="P9" s="34"/>
    </row>
    <row r="10" spans="2:16" s="36" customFormat="1" ht="15.75" customHeight="1">
      <c r="B10" s="116">
        <v>2013</v>
      </c>
      <c r="C10" s="532">
        <v>1411057.0441826645</v>
      </c>
      <c r="D10" s="335">
        <v>-1.8299910142408682E-3</v>
      </c>
      <c r="E10" s="532">
        <v>1092901.9909999999</v>
      </c>
      <c r="F10" s="335">
        <v>0.25145711326864378</v>
      </c>
      <c r="G10" s="533">
        <v>2503959.0351826642</v>
      </c>
      <c r="H10" s="335">
        <v>9.4891306226992878E-2</v>
      </c>
      <c r="I10" s="483"/>
      <c r="J10" s="34"/>
      <c r="K10" s="336"/>
      <c r="L10" s="34"/>
      <c r="M10" s="336"/>
      <c r="N10" s="337"/>
      <c r="O10" s="336"/>
      <c r="P10" s="34"/>
    </row>
    <row r="11" spans="2:16" s="36" customFormat="1" ht="15.75" customHeight="1">
      <c r="B11" s="116">
        <v>2014</v>
      </c>
      <c r="C11" s="532">
        <v>1115732</v>
      </c>
      <c r="D11" s="335">
        <v>-0.20929348349182261</v>
      </c>
      <c r="E11" s="532">
        <v>1410364.561</v>
      </c>
      <c r="F11" s="335">
        <v>0.29047670570123435</v>
      </c>
      <c r="G11" s="533">
        <v>2526096.5609999998</v>
      </c>
      <c r="H11" s="335">
        <v>8.8410095797436423E-3</v>
      </c>
      <c r="I11" s="483"/>
      <c r="J11" s="34"/>
      <c r="K11" s="336"/>
      <c r="L11" s="34"/>
      <c r="M11" s="336"/>
      <c r="N11" s="337"/>
      <c r="O11" s="336"/>
      <c r="P11" s="34"/>
    </row>
    <row r="12" spans="2:16" s="36" customFormat="1" ht="15.75" customHeight="1">
      <c r="B12" s="116">
        <v>2015</v>
      </c>
      <c r="C12" s="532">
        <v>1517892</v>
      </c>
      <c r="D12" s="335">
        <v>0.36044498141130665</v>
      </c>
      <c r="E12" s="532">
        <v>1528818.3489999999</v>
      </c>
      <c r="F12" s="335">
        <v>8.3988063282029637E-2</v>
      </c>
      <c r="G12" s="533">
        <v>3046710.3489999999</v>
      </c>
      <c r="H12" s="335">
        <v>0.20609417551081502</v>
      </c>
      <c r="I12" s="483"/>
      <c r="J12" s="34"/>
      <c r="K12" s="336"/>
      <c r="L12" s="34"/>
      <c r="M12" s="336"/>
      <c r="N12" s="337"/>
      <c r="O12" s="336"/>
      <c r="P12" s="34"/>
    </row>
    <row r="13" spans="2:16" s="36" customFormat="1" ht="15.75" customHeight="1">
      <c r="B13" s="116">
        <v>2016</v>
      </c>
      <c r="C13" s="532">
        <v>1149039.1000000001</v>
      </c>
      <c r="D13" s="335">
        <v>-0.2430033889104099</v>
      </c>
      <c r="E13" s="532">
        <v>1462676.1939999999</v>
      </c>
      <c r="F13" s="335">
        <v>-4.3263580034386434E-2</v>
      </c>
      <c r="G13" s="533">
        <v>2611715.2939999998</v>
      </c>
      <c r="H13" s="335">
        <v>-0.14277532327376494</v>
      </c>
      <c r="I13" s="483"/>
      <c r="J13" s="34"/>
      <c r="K13" s="336"/>
      <c r="L13" s="34"/>
      <c r="M13" s="336"/>
      <c r="N13" s="337"/>
      <c r="O13" s="336"/>
      <c r="P13" s="34"/>
    </row>
    <row r="14" spans="2:16" s="36" customFormat="1" ht="15.75" customHeight="1">
      <c r="B14" s="116">
        <v>2017</v>
      </c>
      <c r="C14" s="532">
        <v>1039676</v>
      </c>
      <c r="D14" s="335">
        <v>-9.5177875148025934E-2</v>
      </c>
      <c r="E14" s="532">
        <v>1590526.189</v>
      </c>
      <c r="F14" s="335">
        <v>8.7408269529817839E-2</v>
      </c>
      <c r="G14" s="533">
        <v>2630202.1890000002</v>
      </c>
      <c r="H14" s="335">
        <v>7.0784495700856763E-3</v>
      </c>
      <c r="I14" s="483"/>
      <c r="J14" s="34"/>
      <c r="K14" s="336"/>
      <c r="L14" s="34"/>
      <c r="M14" s="336"/>
      <c r="N14" s="337"/>
      <c r="O14" s="336"/>
      <c r="P14" s="34"/>
    </row>
    <row r="15" spans="2:16" s="36" customFormat="1" ht="15.75" customHeight="1">
      <c r="B15" s="116">
        <v>2018</v>
      </c>
      <c r="C15" s="532">
        <v>1087909.8671827174</v>
      </c>
      <c r="D15" s="335">
        <v>4.6393171702258616E-2</v>
      </c>
      <c r="E15" s="532">
        <v>1918486.1880699999</v>
      </c>
      <c r="F15" s="335">
        <v>0.20619591260939615</v>
      </c>
      <c r="G15" s="533">
        <v>3006396.0552527173</v>
      </c>
      <c r="H15" s="335">
        <v>0.1430284971345665</v>
      </c>
      <c r="I15" s="483"/>
      <c r="J15" s="34"/>
      <c r="K15" s="336"/>
      <c r="L15" s="34"/>
      <c r="M15" s="336"/>
      <c r="N15" s="34"/>
      <c r="O15" s="336"/>
      <c r="P15" s="34"/>
    </row>
    <row r="16" spans="2:16" s="36" customFormat="1" ht="15.75" customHeight="1">
      <c r="B16" s="604">
        <v>2019</v>
      </c>
      <c r="C16" s="532">
        <v>951070</v>
      </c>
      <c r="D16" s="335">
        <f>(C16/C15-1)</f>
        <v>-0.12578235689421757</v>
      </c>
      <c r="E16" s="532">
        <v>2366707.7000000002</v>
      </c>
      <c r="F16" s="335">
        <f>(E16/E15-1)</f>
        <v>0.23363291052979207</v>
      </c>
      <c r="G16" s="532">
        <f>C16+E16</f>
        <v>3317777.7</v>
      </c>
      <c r="H16" s="335">
        <f>(G16/G15-1)</f>
        <v>0.10357306190687776</v>
      </c>
      <c r="I16" s="483"/>
      <c r="J16" s="34"/>
      <c r="K16" s="336"/>
      <c r="L16" s="34"/>
      <c r="M16" s="336"/>
      <c r="N16" s="34"/>
      <c r="O16" s="336"/>
      <c r="P16" s="34"/>
    </row>
    <row r="17" spans="2:16" s="36" customFormat="1" ht="18" customHeight="1">
      <c r="B17" s="1109" t="s">
        <v>354</v>
      </c>
      <c r="C17" s="1110"/>
      <c r="D17" s="1110"/>
      <c r="E17" s="1110"/>
      <c r="F17" s="1110"/>
      <c r="G17" s="1110"/>
      <c r="H17" s="1111"/>
      <c r="I17" s="34"/>
      <c r="J17" s="34"/>
      <c r="K17" s="34"/>
      <c r="L17" s="34"/>
      <c r="M17" s="34"/>
      <c r="N17" s="34"/>
      <c r="O17" s="34"/>
      <c r="P17" s="34"/>
    </row>
    <row r="18" spans="2:16" s="36" customFormat="1" ht="18" customHeight="1">
      <c r="B18" s="1242"/>
      <c r="C18" s="1242"/>
      <c r="D18" s="1242"/>
      <c r="E18" s="1242"/>
      <c r="F18" s="1242"/>
      <c r="G18" s="1242"/>
      <c r="H18" s="1242"/>
      <c r="I18" s="34"/>
      <c r="J18" s="34"/>
      <c r="K18" s="34"/>
      <c r="L18" s="34"/>
      <c r="M18" s="34"/>
      <c r="N18" s="34"/>
      <c r="O18" s="34"/>
      <c r="P18" s="34"/>
    </row>
    <row r="19" spans="2:16" ht="12.75" customHeight="1">
      <c r="B19" s="338"/>
      <c r="C19" s="338"/>
      <c r="D19" s="338"/>
      <c r="E19" s="338"/>
      <c r="F19" s="338"/>
      <c r="G19" s="338"/>
      <c r="H19" s="338"/>
      <c r="P19" s="35"/>
    </row>
    <row r="20" spans="2:16" ht="12.75" customHeight="1">
      <c r="P20" s="35"/>
    </row>
    <row r="21" spans="2:16" ht="12.75" customHeight="1">
      <c r="P21" s="35"/>
    </row>
    <row r="22" spans="2:16" ht="12.75" customHeight="1">
      <c r="P22" s="35"/>
    </row>
    <row r="23" spans="2:16" ht="12.75" customHeight="1"/>
    <row r="24" spans="2:16" ht="12.75" customHeight="1"/>
    <row r="25" spans="2:16" ht="12.75" customHeight="1"/>
    <row r="26" spans="2:16" ht="12.75" customHeight="1"/>
    <row r="27" spans="2:16" ht="12.75" customHeight="1">
      <c r="H27" s="17"/>
    </row>
    <row r="28" spans="2:16" ht="12.75" customHeight="1">
      <c r="H28" s="18"/>
      <c r="M28" s="339"/>
    </row>
    <row r="29" spans="2:16" ht="12.75" customHeight="1">
      <c r="M29" s="339"/>
    </row>
    <row r="30" spans="2:16" ht="12.75" customHeight="1">
      <c r="M30" s="339"/>
    </row>
    <row r="31" spans="2:16" ht="12.75" customHeight="1"/>
    <row r="32" spans="2:16" ht="12.75" customHeight="1"/>
    <row r="33" spans="2:12" ht="12.75" customHeight="1"/>
    <row r="34" spans="2:12" ht="12.75" customHeight="1"/>
    <row r="35" spans="2:12" ht="12.75" customHeight="1"/>
    <row r="36" spans="2:12" ht="12.75" customHeight="1"/>
    <row r="37" spans="2:12" ht="12.75" customHeight="1"/>
    <row r="48" spans="2:12">
      <c r="B48" s="16"/>
      <c r="C48" s="16"/>
      <c r="D48" s="16"/>
      <c r="E48" s="16"/>
      <c r="F48" s="16"/>
      <c r="G48" s="16"/>
      <c r="H48" s="16"/>
      <c r="I48" s="260"/>
      <c r="J48" s="260"/>
      <c r="K48" s="260"/>
      <c r="L48" s="260"/>
    </row>
  </sheetData>
  <mergeCells count="6">
    <mergeCell ref="B18:H18"/>
    <mergeCell ref="B1:H1"/>
    <mergeCell ref="B3:H3"/>
    <mergeCell ref="B4:H4"/>
    <mergeCell ref="B5:H5"/>
    <mergeCell ref="B17:H17"/>
  </mergeCells>
  <printOptions horizontalCentered="1"/>
  <pageMargins left="0.39370078740157483" right="0.39370078740157483" top="1.299212598425197" bottom="0.78740157480314965" header="0.51181102362204722" footer="0.59055118110236227"/>
  <pageSetup firstPageNumber="0" orientation="portrait" r:id="rId1"/>
  <headerFooter alignWithMargins="0">
    <oddFooter>&amp;C&amp;11&amp;A</oddFooter>
  </headerFooter>
  <ignoredErrors>
    <ignoredError sqref="G16"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pageSetUpPr fitToPage="1"/>
  </sheetPr>
  <dimension ref="A1:J59"/>
  <sheetViews>
    <sheetView topLeftCell="A13" workbookViewId="0">
      <selection activeCell="G15" sqref="G15"/>
    </sheetView>
  </sheetViews>
  <sheetFormatPr baseColWidth="10" defaultColWidth="11.0625" defaultRowHeight="15" customHeight="1"/>
  <cols>
    <col min="1" max="1" width="5.25" style="88" customWidth="1"/>
    <col min="2" max="5" width="10.25" style="88" customWidth="1"/>
    <col min="6" max="6" width="9.25" style="88" customWidth="1"/>
    <col min="7" max="7" width="5.375" style="88" customWidth="1"/>
    <col min="8" max="8" width="3.375" style="88" customWidth="1"/>
    <col min="9" max="16384" width="11.0625" style="88"/>
  </cols>
  <sheetData>
    <row r="1" spans="1:8" ht="4.5" customHeight="1">
      <c r="A1" s="1043"/>
      <c r="B1" s="1043"/>
      <c r="C1" s="1043"/>
      <c r="D1" s="1043"/>
      <c r="E1" s="1043"/>
      <c r="F1" s="1043"/>
      <c r="G1" s="1043"/>
    </row>
    <row r="2" spans="1:8" s="78" customFormat="1" ht="15" customHeight="1">
      <c r="A2" s="1043" t="s">
        <v>401</v>
      </c>
      <c r="B2" s="1043"/>
      <c r="C2" s="1043"/>
      <c r="D2" s="1043"/>
      <c r="E2" s="1043"/>
      <c r="F2" s="1043"/>
      <c r="G2" s="1043"/>
    </row>
    <row r="3" spans="1:8" s="78" customFormat="1" ht="15" customHeight="1">
      <c r="A3" s="1043" t="s">
        <v>359</v>
      </c>
      <c r="B3" s="1043"/>
      <c r="C3" s="1043"/>
      <c r="D3" s="1043"/>
      <c r="E3" s="1043"/>
      <c r="F3" s="1043"/>
      <c r="G3" s="1043"/>
    </row>
    <row r="4" spans="1:8" s="78" customFormat="1" ht="7.5" customHeight="1">
      <c r="A4" s="80"/>
      <c r="B4" s="80"/>
      <c r="C4" s="80"/>
      <c r="D4" s="80"/>
      <c r="E4" s="80"/>
      <c r="F4" s="80"/>
      <c r="G4" s="80"/>
    </row>
    <row r="5" spans="1:8" s="78" customFormat="1" ht="15" customHeight="1">
      <c r="A5" s="81" t="s">
        <v>29</v>
      </c>
      <c r="B5" s="82" t="s">
        <v>18</v>
      </c>
      <c r="C5" s="82"/>
      <c r="D5" s="82"/>
      <c r="E5" s="82"/>
      <c r="F5" s="82"/>
      <c r="G5" s="83" t="s">
        <v>19</v>
      </c>
      <c r="H5" s="84"/>
    </row>
    <row r="6" spans="1:8" s="78" customFormat="1" ht="15.75" customHeight="1">
      <c r="A6" s="86" t="s">
        <v>414</v>
      </c>
      <c r="B6" s="1045" t="s">
        <v>550</v>
      </c>
      <c r="C6" s="1046"/>
      <c r="D6" s="1046"/>
      <c r="E6" s="1046"/>
      <c r="F6" s="1046"/>
      <c r="G6" s="749">
        <v>4</v>
      </c>
    </row>
    <row r="7" spans="1:8" s="78" customFormat="1" ht="15.75" customHeight="1">
      <c r="A7" s="86" t="s">
        <v>420</v>
      </c>
      <c r="B7" s="1039" t="s">
        <v>84</v>
      </c>
      <c r="C7" s="1039"/>
      <c r="D7" s="1039"/>
      <c r="E7" s="1039"/>
      <c r="F7" s="1039"/>
      <c r="G7" s="749">
        <v>5</v>
      </c>
    </row>
    <row r="8" spans="1:8" s="78" customFormat="1" ht="15.75" customHeight="1">
      <c r="A8" s="86" t="s">
        <v>421</v>
      </c>
      <c r="B8" s="1044" t="s">
        <v>125</v>
      </c>
      <c r="C8" s="1044"/>
      <c r="D8" s="1044"/>
      <c r="E8" s="1044"/>
      <c r="F8" s="1044"/>
      <c r="G8" s="749">
        <v>6</v>
      </c>
    </row>
    <row r="9" spans="1:8" s="78" customFormat="1" ht="15.75" customHeight="1">
      <c r="A9" s="86" t="s">
        <v>422</v>
      </c>
      <c r="B9" s="1039" t="s">
        <v>85</v>
      </c>
      <c r="C9" s="1039"/>
      <c r="D9" s="1039"/>
      <c r="E9" s="1039"/>
      <c r="F9" s="1039"/>
      <c r="G9" s="749">
        <v>7</v>
      </c>
    </row>
    <row r="10" spans="1:8" s="78" customFormat="1" ht="30" customHeight="1">
      <c r="A10" s="86" t="s">
        <v>415</v>
      </c>
      <c r="B10" s="1039" t="s">
        <v>105</v>
      </c>
      <c r="C10" s="1039"/>
      <c r="D10" s="1039"/>
      <c r="E10" s="1039"/>
      <c r="F10" s="1039"/>
      <c r="G10" s="749">
        <v>8</v>
      </c>
    </row>
    <row r="11" spans="1:8" s="78" customFormat="1" ht="30" customHeight="1">
      <c r="A11" s="86" t="s">
        <v>416</v>
      </c>
      <c r="B11" s="1044" t="s">
        <v>434</v>
      </c>
      <c r="C11" s="1044"/>
      <c r="D11" s="1044"/>
      <c r="E11" s="1044"/>
      <c r="F11" s="1044"/>
      <c r="G11" s="749">
        <v>9</v>
      </c>
    </row>
    <row r="12" spans="1:8" s="78" customFormat="1" ht="15.75" customHeight="1">
      <c r="A12" s="86" t="s">
        <v>412</v>
      </c>
      <c r="B12" s="1039" t="s">
        <v>102</v>
      </c>
      <c r="C12" s="1039"/>
      <c r="D12" s="1039"/>
      <c r="E12" s="1039"/>
      <c r="F12" s="1039"/>
      <c r="G12" s="749">
        <v>10</v>
      </c>
    </row>
    <row r="13" spans="1:8" s="78" customFormat="1" ht="15.75" customHeight="1">
      <c r="A13" s="86" t="s">
        <v>413</v>
      </c>
      <c r="B13" s="1040" t="s">
        <v>473</v>
      </c>
      <c r="C13" s="1033"/>
      <c r="D13" s="1033"/>
      <c r="E13" s="1033"/>
      <c r="F13" s="1033"/>
      <c r="G13" s="749">
        <v>11</v>
      </c>
      <c r="H13" s="183"/>
    </row>
    <row r="14" spans="1:8" s="78" customFormat="1" ht="15.75" customHeight="1">
      <c r="A14" s="515" t="s">
        <v>585</v>
      </c>
      <c r="B14" s="1033" t="s">
        <v>378</v>
      </c>
      <c r="C14" s="1033"/>
      <c r="D14" s="1033"/>
      <c r="E14" s="1033"/>
      <c r="F14" s="1033"/>
      <c r="G14" s="749">
        <v>12</v>
      </c>
      <c r="H14" s="183"/>
    </row>
    <row r="15" spans="1:8" s="78" customFormat="1" ht="15.75" customHeight="1">
      <c r="A15" s="515" t="s">
        <v>586</v>
      </c>
      <c r="B15" s="1033" t="s">
        <v>379</v>
      </c>
      <c r="C15" s="1033"/>
      <c r="D15" s="1033"/>
      <c r="E15" s="1033"/>
      <c r="F15" s="1033"/>
      <c r="G15" s="749">
        <v>13</v>
      </c>
      <c r="H15" s="183"/>
    </row>
    <row r="16" spans="1:8" s="78" customFormat="1" ht="15.75" customHeight="1">
      <c r="A16" s="515" t="s">
        <v>587</v>
      </c>
      <c r="B16" s="1033" t="s">
        <v>438</v>
      </c>
      <c r="C16" s="1033"/>
      <c r="D16" s="1033"/>
      <c r="E16" s="1033"/>
      <c r="F16" s="1033"/>
      <c r="G16" s="749">
        <v>14</v>
      </c>
      <c r="H16" s="183"/>
    </row>
    <row r="17" spans="1:10" s="78" customFormat="1" ht="15.75" customHeight="1">
      <c r="A17" s="515" t="s">
        <v>588</v>
      </c>
      <c r="B17" s="1033" t="s">
        <v>380</v>
      </c>
      <c r="C17" s="1033"/>
      <c r="D17" s="1033"/>
      <c r="E17" s="1033"/>
      <c r="F17" s="1033"/>
      <c r="G17" s="749">
        <v>15</v>
      </c>
      <c r="H17" s="183"/>
    </row>
    <row r="18" spans="1:10" s="78" customFormat="1" ht="15.75" customHeight="1">
      <c r="A18" s="515" t="s">
        <v>589</v>
      </c>
      <c r="B18" s="1033" t="s">
        <v>383</v>
      </c>
      <c r="C18" s="1033"/>
      <c r="D18" s="1033"/>
      <c r="E18" s="1033"/>
      <c r="F18" s="1033"/>
      <c r="G18" s="749">
        <v>16</v>
      </c>
      <c r="H18" s="183"/>
    </row>
    <row r="19" spans="1:10" s="78" customFormat="1" ht="30" customHeight="1">
      <c r="A19" s="515" t="s">
        <v>590</v>
      </c>
      <c r="B19" s="1033" t="s">
        <v>384</v>
      </c>
      <c r="C19" s="1033"/>
      <c r="D19" s="1033"/>
      <c r="E19" s="1033"/>
      <c r="F19" s="1033"/>
      <c r="G19" s="749">
        <v>17</v>
      </c>
      <c r="H19" s="183"/>
    </row>
    <row r="20" spans="1:10" s="78" customFormat="1" ht="15.75" customHeight="1">
      <c r="A20" s="515" t="s">
        <v>591</v>
      </c>
      <c r="B20" s="1033" t="s">
        <v>352</v>
      </c>
      <c r="C20" s="1033"/>
      <c r="D20" s="1033"/>
      <c r="E20" s="1033"/>
      <c r="F20" s="1033"/>
      <c r="G20" s="749">
        <v>18</v>
      </c>
      <c r="H20" s="183"/>
    </row>
    <row r="21" spans="1:10" s="78" customFormat="1" ht="15.75" customHeight="1">
      <c r="A21" s="86" t="s">
        <v>417</v>
      </c>
      <c r="B21" s="1039" t="s">
        <v>103</v>
      </c>
      <c r="C21" s="1039"/>
      <c r="D21" s="1039"/>
      <c r="E21" s="1039"/>
      <c r="F21" s="1039"/>
      <c r="G21" s="749">
        <v>19</v>
      </c>
    </row>
    <row r="22" spans="1:10" s="78" customFormat="1" ht="15.75" customHeight="1">
      <c r="A22" s="86" t="s">
        <v>418</v>
      </c>
      <c r="B22" s="1039" t="s">
        <v>15</v>
      </c>
      <c r="C22" s="1039"/>
      <c r="D22" s="1039"/>
      <c r="E22" s="1039"/>
      <c r="F22" s="1039"/>
      <c r="G22" s="749">
        <v>20</v>
      </c>
    </row>
    <row r="23" spans="1:10" s="78" customFormat="1" ht="15.75" customHeight="1">
      <c r="A23" s="86" t="s">
        <v>419</v>
      </c>
      <c r="B23" s="1039" t="s">
        <v>132</v>
      </c>
      <c r="C23" s="1039"/>
      <c r="D23" s="1039"/>
      <c r="E23" s="1039"/>
      <c r="F23" s="1039"/>
      <c r="G23" s="749">
        <v>22</v>
      </c>
    </row>
    <row r="24" spans="1:10" s="78" customFormat="1" ht="15.75" customHeight="1">
      <c r="A24" s="515" t="s">
        <v>506</v>
      </c>
      <c r="B24" s="1039" t="s">
        <v>122</v>
      </c>
      <c r="C24" s="1039"/>
      <c r="D24" s="1039"/>
      <c r="E24" s="1039"/>
      <c r="F24" s="1039"/>
      <c r="G24" s="749">
        <v>23</v>
      </c>
    </row>
    <row r="25" spans="1:10" s="707" customFormat="1" ht="15.75" customHeight="1">
      <c r="A25" s="515" t="s">
        <v>592</v>
      </c>
      <c r="B25" s="1035" t="s">
        <v>508</v>
      </c>
      <c r="C25" s="1035"/>
      <c r="D25" s="1035"/>
      <c r="E25" s="1035"/>
      <c r="F25" s="1035"/>
      <c r="G25" s="750">
        <v>24</v>
      </c>
    </row>
    <row r="26" spans="1:10" s="707" customFormat="1" ht="15.75" customHeight="1">
      <c r="A26" s="515" t="s">
        <v>593</v>
      </c>
      <c r="B26" s="1035" t="s">
        <v>510</v>
      </c>
      <c r="C26" s="1035"/>
      <c r="D26" s="1035"/>
      <c r="E26" s="1035"/>
      <c r="F26" s="1035"/>
      <c r="G26" s="750">
        <v>25</v>
      </c>
    </row>
    <row r="27" spans="1:10" s="707" customFormat="1" ht="15.75" customHeight="1">
      <c r="A27" s="515" t="s">
        <v>594</v>
      </c>
      <c r="B27" s="1035" t="s">
        <v>584</v>
      </c>
      <c r="C27" s="1035"/>
      <c r="D27" s="1035"/>
      <c r="E27" s="1035"/>
      <c r="F27" s="1035"/>
      <c r="G27" s="750" t="s">
        <v>601</v>
      </c>
    </row>
    <row r="28" spans="1:10" s="849" customFormat="1" ht="15.75" customHeight="1">
      <c r="A28" s="515" t="s">
        <v>595</v>
      </c>
      <c r="B28" s="1035" t="s">
        <v>596</v>
      </c>
      <c r="C28" s="1035"/>
      <c r="D28" s="1035"/>
      <c r="E28" s="1035"/>
      <c r="F28" s="1035"/>
      <c r="G28" s="750" t="s">
        <v>602</v>
      </c>
    </row>
    <row r="29" spans="1:10" s="849" customFormat="1" ht="15.75" customHeight="1">
      <c r="A29" s="515" t="s">
        <v>598</v>
      </c>
      <c r="B29" s="1035" t="s">
        <v>641</v>
      </c>
      <c r="C29" s="1035"/>
      <c r="D29" s="1035"/>
      <c r="E29" s="1035"/>
      <c r="F29" s="1035"/>
      <c r="G29" s="750" t="s">
        <v>603</v>
      </c>
    </row>
    <row r="30" spans="1:10" s="78" customFormat="1" ht="15.75" customHeight="1">
      <c r="A30" s="515" t="s">
        <v>599</v>
      </c>
      <c r="B30" s="85" t="s">
        <v>396</v>
      </c>
      <c r="C30" s="85"/>
      <c r="D30" s="85"/>
      <c r="E30" s="85"/>
      <c r="F30" s="85"/>
      <c r="G30" s="857">
        <v>27</v>
      </c>
      <c r="J30" s="223"/>
    </row>
    <row r="31" spans="1:10" s="78" customFormat="1" ht="15.75" customHeight="1">
      <c r="A31" s="81" t="s">
        <v>28</v>
      </c>
      <c r="B31" s="82" t="s">
        <v>18</v>
      </c>
      <c r="C31" s="82"/>
      <c r="D31" s="82"/>
      <c r="E31" s="82"/>
      <c r="F31" s="82"/>
      <c r="G31" s="505" t="s">
        <v>19</v>
      </c>
      <c r="J31" s="223"/>
    </row>
    <row r="32" spans="1:10" s="78" customFormat="1" ht="7.5" customHeight="1">
      <c r="A32" s="87"/>
      <c r="B32" s="85"/>
      <c r="C32" s="85"/>
      <c r="D32" s="85"/>
      <c r="E32" s="85"/>
      <c r="F32" s="85"/>
      <c r="G32" s="137"/>
    </row>
    <row r="33" spans="1:8" s="78" customFormat="1" ht="16.5" customHeight="1">
      <c r="A33" s="86" t="s">
        <v>414</v>
      </c>
      <c r="B33" s="1037" t="s">
        <v>149</v>
      </c>
      <c r="C33" s="1037"/>
      <c r="D33" s="1037"/>
      <c r="E33" s="1037"/>
      <c r="F33" s="1037"/>
      <c r="G33" s="137">
        <v>4</v>
      </c>
    </row>
    <row r="34" spans="1:8" s="78" customFormat="1" ht="16.5" customHeight="1">
      <c r="A34" s="86" t="s">
        <v>420</v>
      </c>
      <c r="B34" s="1034" t="s">
        <v>150</v>
      </c>
      <c r="C34" s="1034"/>
      <c r="D34" s="1034"/>
      <c r="E34" s="1034"/>
      <c r="F34" s="1034"/>
      <c r="G34" s="137">
        <v>5</v>
      </c>
    </row>
    <row r="35" spans="1:8" s="78" customFormat="1" ht="30" customHeight="1">
      <c r="A35" s="226" t="s">
        <v>421</v>
      </c>
      <c r="B35" s="1042" t="s">
        <v>151</v>
      </c>
      <c r="C35" s="1042"/>
      <c r="D35" s="1042"/>
      <c r="E35" s="1042"/>
      <c r="F35" s="1042"/>
      <c r="G35" s="137">
        <v>7</v>
      </c>
    </row>
    <row r="36" spans="1:8" s="78" customFormat="1" ht="15.75" customHeight="1">
      <c r="A36" s="226" t="s">
        <v>422</v>
      </c>
      <c r="B36" s="1040" t="s">
        <v>473</v>
      </c>
      <c r="C36" s="1033"/>
      <c r="D36" s="1033"/>
      <c r="E36" s="1033"/>
      <c r="F36" s="1033"/>
      <c r="G36" s="137">
        <v>11</v>
      </c>
      <c r="H36" s="183"/>
    </row>
    <row r="37" spans="1:8" s="78" customFormat="1" ht="15.75" customHeight="1">
      <c r="A37" s="226" t="s">
        <v>415</v>
      </c>
      <c r="B37" s="1038" t="s">
        <v>157</v>
      </c>
      <c r="C37" s="1038"/>
      <c r="D37" s="1038"/>
      <c r="E37" s="1038"/>
      <c r="F37" s="1038"/>
      <c r="G37" s="137">
        <v>12</v>
      </c>
      <c r="H37" s="183"/>
    </row>
    <row r="38" spans="1:8" s="78" customFormat="1" ht="15.75" customHeight="1">
      <c r="A38" s="226" t="s">
        <v>416</v>
      </c>
      <c r="B38" s="1038" t="s">
        <v>156</v>
      </c>
      <c r="C38" s="1038"/>
      <c r="D38" s="1038"/>
      <c r="E38" s="1038"/>
      <c r="F38" s="1038"/>
      <c r="G38" s="137">
        <v>13</v>
      </c>
    </row>
    <row r="39" spans="1:8" s="78" customFormat="1" ht="15.75" customHeight="1">
      <c r="A39" s="226" t="s">
        <v>412</v>
      </c>
      <c r="B39" s="1038" t="s">
        <v>155</v>
      </c>
      <c r="C39" s="1038"/>
      <c r="D39" s="1038"/>
      <c r="E39" s="1038"/>
      <c r="F39" s="1038"/>
      <c r="G39" s="137">
        <v>14</v>
      </c>
    </row>
    <row r="40" spans="1:8" s="78" customFormat="1" ht="15.75" customHeight="1">
      <c r="A40" s="226" t="s">
        <v>413</v>
      </c>
      <c r="B40" s="1039" t="s">
        <v>154</v>
      </c>
      <c r="C40" s="1039"/>
      <c r="D40" s="1039"/>
      <c r="E40" s="1039"/>
      <c r="F40" s="1039"/>
      <c r="G40" s="137">
        <v>16</v>
      </c>
    </row>
    <row r="41" spans="1:8" s="78" customFormat="1" ht="15.75" customHeight="1">
      <c r="A41" s="226" t="s">
        <v>374</v>
      </c>
      <c r="B41" s="1039" t="s">
        <v>153</v>
      </c>
      <c r="C41" s="1039"/>
      <c r="D41" s="1039"/>
      <c r="E41" s="1039"/>
      <c r="F41" s="1039"/>
      <c r="G41" s="137">
        <v>18</v>
      </c>
    </row>
    <row r="42" spans="1:8" s="78" customFormat="1" ht="15.75" customHeight="1">
      <c r="A42" s="226" t="s">
        <v>375</v>
      </c>
      <c r="B42" s="1042" t="s">
        <v>152</v>
      </c>
      <c r="C42" s="1042"/>
      <c r="D42" s="1042"/>
      <c r="E42" s="1042"/>
      <c r="F42" s="1042"/>
      <c r="G42" s="137">
        <v>20</v>
      </c>
    </row>
    <row r="43" spans="1:8" s="78" customFormat="1" ht="15.75" customHeight="1">
      <c r="A43" s="226" t="s">
        <v>376</v>
      </c>
      <c r="B43" s="1041" t="s">
        <v>158</v>
      </c>
      <c r="C43" s="1041"/>
      <c r="D43" s="1041"/>
      <c r="E43" s="1041"/>
      <c r="F43" s="1041"/>
      <c r="G43" s="137">
        <v>21</v>
      </c>
    </row>
    <row r="44" spans="1:8" s="78" customFormat="1" ht="12" customHeight="1">
      <c r="G44" s="757"/>
    </row>
    <row r="45" spans="1:8" ht="15" customHeight="1">
      <c r="G45" s="72"/>
    </row>
    <row r="46" spans="1:8" ht="15" customHeight="1">
      <c r="A46" s="86"/>
      <c r="B46" s="1036"/>
      <c r="C46" s="1036"/>
      <c r="D46" s="1036"/>
      <c r="E46" s="1036"/>
      <c r="F46" s="1036"/>
      <c r="G46" s="72"/>
    </row>
    <row r="59" spans="1:8" ht="30" customHeight="1">
      <c r="A59" s="225"/>
      <c r="H59" s="225"/>
    </row>
  </sheetData>
  <customSheetViews>
    <customSheetView guid="{5CDC6F58-B038-4A0E-A13D-C643B013E119}" topLeftCell="A4">
      <selection activeCell="A30" sqref="A30"/>
      <pageMargins left="0.70866141732283472" right="0.70866141732283472" top="1.299212598425197" bottom="0.74803149606299213" header="0.31496062992125984" footer="0.31496062992125984"/>
      <pageSetup scale="95" orientation="portrait" r:id="rId1"/>
      <headerFooter differentFirst="1"/>
    </customSheetView>
  </customSheetViews>
  <mergeCells count="39">
    <mergeCell ref="A1:G1"/>
    <mergeCell ref="B24:F24"/>
    <mergeCell ref="B13:F13"/>
    <mergeCell ref="B10:F10"/>
    <mergeCell ref="B22:F22"/>
    <mergeCell ref="B23:F23"/>
    <mergeCell ref="A2:G2"/>
    <mergeCell ref="B7:F7"/>
    <mergeCell ref="B21:F21"/>
    <mergeCell ref="B14:F14"/>
    <mergeCell ref="B8:F8"/>
    <mergeCell ref="B9:F9"/>
    <mergeCell ref="B11:F11"/>
    <mergeCell ref="A3:G3"/>
    <mergeCell ref="B12:F12"/>
    <mergeCell ref="B6:F6"/>
    <mergeCell ref="B46:F46"/>
    <mergeCell ref="B33:F33"/>
    <mergeCell ref="B37:F37"/>
    <mergeCell ref="B39:F39"/>
    <mergeCell ref="B40:F40"/>
    <mergeCell ref="B38:F38"/>
    <mergeCell ref="B36:F36"/>
    <mergeCell ref="B43:F43"/>
    <mergeCell ref="B35:F35"/>
    <mergeCell ref="B41:F41"/>
    <mergeCell ref="B42:F42"/>
    <mergeCell ref="B20:F20"/>
    <mergeCell ref="B34:F34"/>
    <mergeCell ref="B15:F15"/>
    <mergeCell ref="B16:F16"/>
    <mergeCell ref="B17:F17"/>
    <mergeCell ref="B18:F18"/>
    <mergeCell ref="B19:F19"/>
    <mergeCell ref="B25:F25"/>
    <mergeCell ref="B26:F26"/>
    <mergeCell ref="B27:F27"/>
    <mergeCell ref="B28:F28"/>
    <mergeCell ref="B29:F29"/>
  </mergeCells>
  <hyperlinks>
    <hyperlink ref="G6" location="'4'!A1" display="'4'!A1" xr:uid="{00000000-0004-0000-0200-000000000000}"/>
    <hyperlink ref="G7" location="'5'!A1" display="'5'!A1" xr:uid="{00000000-0004-0000-0200-000001000000}"/>
    <hyperlink ref="G8" location="'6'!Área_de_impresión" display="'6'!Área_de_impresión" xr:uid="{00000000-0004-0000-0200-000002000000}"/>
    <hyperlink ref="G9" location="'7'!Área_de_impresión" display="'7'!Área_de_impresión" xr:uid="{00000000-0004-0000-0200-000003000000}"/>
    <hyperlink ref="G10" location="'8'!Área_de_impresión" display="'8'!Área_de_impresión" xr:uid="{00000000-0004-0000-0200-000004000000}"/>
    <hyperlink ref="G11" location="'9'!Área_de_impresión" display="'9'!Área_de_impresión" xr:uid="{00000000-0004-0000-0200-000005000000}"/>
    <hyperlink ref="G12" location="'10'!Área_de_impresión" display="'10'!Área_de_impresión" xr:uid="{00000000-0004-0000-0200-000006000000}"/>
    <hyperlink ref="G13" location="'11'!A1" display="'11'!A1" xr:uid="{00000000-0004-0000-0200-000007000000}"/>
    <hyperlink ref="G21" location="'19'!A1" display="'19'!A1" xr:uid="{00000000-0004-0000-0200-000008000000}"/>
    <hyperlink ref="G22" location="'20'!A1" display="'20'!A1" xr:uid="{00000000-0004-0000-0200-000009000000}"/>
    <hyperlink ref="G33" location="'4'!A1" display="'4'!A1" xr:uid="{00000000-0004-0000-0200-00000A000000}"/>
    <hyperlink ref="G34" location="'5'!A1" display="'5'!A1" xr:uid="{00000000-0004-0000-0200-00000B000000}"/>
    <hyperlink ref="G35" location="'7'!A1" display="'7'!A1" xr:uid="{00000000-0004-0000-0200-00000C000000}"/>
    <hyperlink ref="G36" location="'11'!A1" display="'11'!A1" xr:uid="{00000000-0004-0000-0200-00000D000000}"/>
    <hyperlink ref="G37" location="'12'!Área_de_impresión" display="'12'!Área_de_impresión" xr:uid="{00000000-0004-0000-0200-00000E000000}"/>
    <hyperlink ref="G38" location="'13'!Área_de_impresión" display="'13'!Área_de_impresión" xr:uid="{00000000-0004-0000-0200-00000F000000}"/>
    <hyperlink ref="G39" location="'14'!Área_de_impresión" display="'14'!Área_de_impresión" xr:uid="{00000000-0004-0000-0200-000010000000}"/>
    <hyperlink ref="G40" location="'16'!A1" display="'16'!A1" xr:uid="{00000000-0004-0000-0200-000011000000}"/>
    <hyperlink ref="G41" location="'18'!A1" display="'18'!A1" xr:uid="{00000000-0004-0000-0200-000012000000}"/>
    <hyperlink ref="G42" location="'20'!A1" display="'20'!A1" xr:uid="{00000000-0004-0000-0200-000013000000}"/>
    <hyperlink ref="G43" location="'21'!A1" display="'21'!A1" xr:uid="{00000000-0004-0000-0200-000014000000}"/>
    <hyperlink ref="G23" location="'22'!A1" display="'22'!A1" xr:uid="{00000000-0004-0000-0200-000015000000}"/>
    <hyperlink ref="G24" location="'23'!A1" display="'23'!A1" xr:uid="{00000000-0004-0000-0200-000016000000}"/>
    <hyperlink ref="G14" location="'12'!A1" display="'12'!A1" xr:uid="{00000000-0004-0000-0200-000018000000}"/>
    <hyperlink ref="G15" location="'13'!A1" display="'13'!A1" xr:uid="{00000000-0004-0000-0200-000019000000}"/>
    <hyperlink ref="G16" location="'14'!A1" display="'14'!A1" xr:uid="{00000000-0004-0000-0200-00001A000000}"/>
    <hyperlink ref="G17" location="'15'!A1" display="'15'!A1" xr:uid="{00000000-0004-0000-0200-00001B000000}"/>
    <hyperlink ref="G18" location="'16'!A1" display="'16'!A1" xr:uid="{00000000-0004-0000-0200-00001C000000}"/>
    <hyperlink ref="G19" location="'17'!A1" display="'17'!A1" xr:uid="{00000000-0004-0000-0200-00001D000000}"/>
    <hyperlink ref="G20" location="'18'!A1" display="'18'!A1" xr:uid="{00000000-0004-0000-0200-00001E000000}"/>
    <hyperlink ref="G25" location="'24'!A1" display="'24'!A1" xr:uid="{43ECAFB1-8836-410A-8FE9-3D921C1F97C0}"/>
    <hyperlink ref="G26" location="'25'!A1" display="'25'!A1" xr:uid="{BE4911B8-A78D-4152-82FB-B72A36EDC254}"/>
    <hyperlink ref="G27" location="'26A'!A1" display="26A" xr:uid="{CE6AC8FE-80CC-49FD-83F8-C31B038DD796}"/>
    <hyperlink ref="G28" location="'26B'!A1" display="26B" xr:uid="{76BDD6D2-DF91-4A0D-9F7E-A3F497307DEA}"/>
    <hyperlink ref="G30" location="'27'!A1" display="'27'!A1" xr:uid="{364CBF39-F1F0-4819-BF54-E1DB2B5FD58C}"/>
    <hyperlink ref="G29" location="'26C'!A1" display="26C" xr:uid="{3B27B635-A53D-451D-BD06-E4303897A720}"/>
  </hyperlinks>
  <pageMargins left="0.70866141732283472" right="0.70866141732283472" top="0.70866141732283472" bottom="0.74803149606299213" header="0.31496062992125984" footer="0.31496062992125984"/>
  <pageSetup paperSize="126" orientation="portrait" r:id="rId2"/>
  <headerFooter differentFirst="1"/>
  <drawing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Hoja12">
    <tabColor theme="5" tint="0.79998168889431442"/>
    <pageSetUpPr fitToPage="1"/>
  </sheetPr>
  <dimension ref="A1:L47"/>
  <sheetViews>
    <sheetView topLeftCell="A7" zoomScaleNormal="100" workbookViewId="0">
      <selection activeCell="I6" sqref="I6:J9"/>
    </sheetView>
  </sheetViews>
  <sheetFormatPr baseColWidth="10" defaultColWidth="10.9375" defaultRowHeight="17.5"/>
  <cols>
    <col min="1" max="1" width="1.375" style="1" customWidth="1"/>
    <col min="2" max="2" width="14.8125" customWidth="1"/>
    <col min="3" max="6" width="9.375" customWidth="1"/>
    <col min="7" max="7" width="9.375" style="1" customWidth="1"/>
    <col min="8" max="8" width="7.9375" style="1" customWidth="1"/>
    <col min="9" max="9" width="8.9375" style="1" customWidth="1"/>
    <col min="10" max="11" width="7.9375" style="1" customWidth="1"/>
    <col min="12" max="16384" width="10.9375" style="1"/>
  </cols>
  <sheetData>
    <row r="1" spans="1:11" s="23" customFormat="1" ht="16.5" customHeight="1">
      <c r="B1" s="1057" t="s">
        <v>4</v>
      </c>
      <c r="C1" s="1057"/>
      <c r="D1" s="1057"/>
      <c r="E1" s="1057"/>
      <c r="F1" s="1057"/>
      <c r="G1" s="1057"/>
    </row>
    <row r="2" spans="1:11" s="23" customFormat="1" ht="11.25" customHeight="1">
      <c r="A2" s="25"/>
      <c r="B2" s="25"/>
      <c r="C2" s="25"/>
      <c r="D2" s="25"/>
      <c r="E2" s="24"/>
      <c r="F2" s="917"/>
      <c r="G2" s="39"/>
    </row>
    <row r="3" spans="1:11" s="23" customFormat="1" ht="15.75" customHeight="1">
      <c r="B3" s="1057" t="s">
        <v>463</v>
      </c>
      <c r="C3" s="1057"/>
      <c r="D3" s="1057"/>
      <c r="E3" s="1057"/>
      <c r="F3" s="1057"/>
      <c r="G3" s="1057"/>
    </row>
    <row r="4" spans="1:11" s="23" customFormat="1" ht="15.75" customHeight="1">
      <c r="B4" s="1115" t="s">
        <v>530</v>
      </c>
      <c r="C4" s="1115"/>
      <c r="D4" s="1115"/>
      <c r="E4" s="1115"/>
      <c r="F4" s="1115"/>
      <c r="G4" s="1115"/>
    </row>
    <row r="5" spans="1:11" s="23" customFormat="1" ht="15.75" customHeight="1">
      <c r="B5" s="1054" t="s">
        <v>222</v>
      </c>
      <c r="C5" s="1054"/>
      <c r="D5" s="1054"/>
      <c r="E5" s="1054"/>
      <c r="F5" s="1054"/>
      <c r="G5" s="1054"/>
    </row>
    <row r="6" spans="1:11" s="36" customFormat="1" ht="15.75" customHeight="1">
      <c r="B6" s="276" t="s">
        <v>225</v>
      </c>
      <c r="C6" s="349">
        <v>2016</v>
      </c>
      <c r="D6" s="349">
        <v>2017</v>
      </c>
      <c r="E6" s="349">
        <v>2018</v>
      </c>
      <c r="F6" s="417">
        <v>2019</v>
      </c>
      <c r="G6" s="417">
        <v>2020</v>
      </c>
      <c r="I6" s="194"/>
      <c r="J6" s="194"/>
    </row>
    <row r="7" spans="1:11" s="36" customFormat="1" ht="15.75" customHeight="1">
      <c r="B7" s="98" t="s">
        <v>47</v>
      </c>
      <c r="C7" s="319">
        <v>71063.398000000001</v>
      </c>
      <c r="D7" s="319">
        <v>123573.572</v>
      </c>
      <c r="E7" s="319">
        <v>178988.753</v>
      </c>
      <c r="F7" s="613">
        <v>210065</v>
      </c>
      <c r="G7" s="613">
        <v>189863.11424</v>
      </c>
      <c r="H7" s="470"/>
      <c r="I7" s="194"/>
      <c r="J7" s="194"/>
    </row>
    <row r="8" spans="1:11" s="36" customFormat="1" ht="15.75" customHeight="1">
      <c r="B8" s="98" t="s">
        <v>48</v>
      </c>
      <c r="C8" s="319">
        <v>147048.473</v>
      </c>
      <c r="D8" s="319">
        <v>122237.484</v>
      </c>
      <c r="E8" s="319">
        <v>116325.951</v>
      </c>
      <c r="F8" s="613">
        <v>298256.8</v>
      </c>
      <c r="G8" s="613">
        <v>210122.08674999996</v>
      </c>
      <c r="H8" s="340"/>
      <c r="I8" s="18"/>
    </row>
    <row r="9" spans="1:11" s="36" customFormat="1" ht="15.75" customHeight="1">
      <c r="B9" s="98" t="s">
        <v>49</v>
      </c>
      <c r="C9" s="319">
        <v>86832.453999999998</v>
      </c>
      <c r="D9" s="319">
        <v>35503.595999999998</v>
      </c>
      <c r="E9" s="319">
        <v>157653.57500000001</v>
      </c>
      <c r="F9" s="613">
        <v>120993</v>
      </c>
      <c r="G9" s="613">
        <v>236367.36278</v>
      </c>
      <c r="H9" s="341"/>
      <c r="I9" s="341"/>
      <c r="J9" s="415"/>
      <c r="K9" s="341"/>
    </row>
    <row r="10" spans="1:11" s="36" customFormat="1" ht="15.75" customHeight="1">
      <c r="B10" s="98" t="s">
        <v>57</v>
      </c>
      <c r="C10" s="319">
        <v>12275.09</v>
      </c>
      <c r="D10" s="319">
        <v>7254.9740000000002</v>
      </c>
      <c r="E10" s="319">
        <v>44290.14</v>
      </c>
      <c r="F10" s="319">
        <v>35949</v>
      </c>
      <c r="G10" s="319">
        <v>163687.78844</v>
      </c>
      <c r="H10" s="415"/>
    </row>
    <row r="11" spans="1:11" s="36" customFormat="1" ht="15.75" customHeight="1">
      <c r="B11" s="98" t="s">
        <v>58</v>
      </c>
      <c r="C11" s="319">
        <v>45601.582999999999</v>
      </c>
      <c r="D11" s="319">
        <v>31633.142</v>
      </c>
      <c r="E11" s="319">
        <v>73076.376999999993</v>
      </c>
      <c r="F11" s="149">
        <v>156074</v>
      </c>
      <c r="G11" s="149">
        <v>154544.45334000001</v>
      </c>
      <c r="I11" s="194"/>
      <c r="K11" s="342"/>
    </row>
    <row r="12" spans="1:11" s="36" customFormat="1" ht="15.75" customHeight="1">
      <c r="B12" s="98" t="s">
        <v>50</v>
      </c>
      <c r="C12" s="319">
        <v>149229.326</v>
      </c>
      <c r="D12" s="319">
        <v>50358.28</v>
      </c>
      <c r="E12" s="319">
        <v>170531.42981</v>
      </c>
      <c r="F12" s="149">
        <v>132890.9</v>
      </c>
      <c r="G12" s="149">
        <v>176351.1024</v>
      </c>
      <c r="H12" s="194"/>
      <c r="I12" s="194"/>
      <c r="J12" s="194"/>
      <c r="K12" s="342"/>
    </row>
    <row r="13" spans="1:11" s="36" customFormat="1" ht="15.75" customHeight="1">
      <c r="B13" s="98" t="s">
        <v>51</v>
      </c>
      <c r="C13" s="319">
        <v>106233.986</v>
      </c>
      <c r="D13" s="319">
        <v>188221.28</v>
      </c>
      <c r="E13" s="319">
        <v>252816.71930000003</v>
      </c>
      <c r="F13" s="149">
        <v>260760</v>
      </c>
      <c r="G13" s="149">
        <v>314078</v>
      </c>
      <c r="H13" s="194"/>
      <c r="K13" s="342"/>
    </row>
    <row r="14" spans="1:11" s="36" customFormat="1" ht="15.75" customHeight="1">
      <c r="B14" s="98" t="s">
        <v>52</v>
      </c>
      <c r="C14" s="319">
        <v>272112.70600000001</v>
      </c>
      <c r="D14" s="319">
        <v>241462.57</v>
      </c>
      <c r="E14" s="319">
        <v>176338.86595999997</v>
      </c>
      <c r="F14" s="149">
        <v>211372</v>
      </c>
      <c r="G14" s="149">
        <v>320739.91644</v>
      </c>
      <c r="H14" s="194"/>
      <c r="K14" s="342"/>
    </row>
    <row r="15" spans="1:11" s="36" customFormat="1" ht="15.75" customHeight="1">
      <c r="B15" s="98" t="s">
        <v>53</v>
      </c>
      <c r="C15" s="319">
        <v>112910.19100000001</v>
      </c>
      <c r="D15" s="319">
        <v>223707.29500000001</v>
      </c>
      <c r="E15" s="319">
        <v>152839.46731000001</v>
      </c>
      <c r="F15" s="149">
        <v>225844</v>
      </c>
      <c r="G15" s="149">
        <v>269826.26050999999</v>
      </c>
      <c r="H15" s="194"/>
      <c r="I15" s="194"/>
      <c r="J15" s="194"/>
      <c r="K15" s="47"/>
    </row>
    <row r="16" spans="1:11" s="36" customFormat="1" ht="15.75" customHeight="1">
      <c r="B16" s="98" t="s">
        <v>54</v>
      </c>
      <c r="C16" s="319">
        <v>199786.717</v>
      </c>
      <c r="D16" s="319">
        <v>180514.016</v>
      </c>
      <c r="E16" s="319">
        <v>301372.16352</v>
      </c>
      <c r="F16" s="149">
        <v>231780</v>
      </c>
      <c r="G16" s="149">
        <v>349715.25824</v>
      </c>
    </row>
    <row r="17" spans="2:12" s="36" customFormat="1" ht="15.75" customHeight="1">
      <c r="B17" s="98" t="s">
        <v>55</v>
      </c>
      <c r="C17" s="319">
        <v>105208.44500000001</v>
      </c>
      <c r="D17" s="319">
        <v>233675.29699999999</v>
      </c>
      <c r="E17" s="319">
        <v>80243.48517</v>
      </c>
      <c r="F17" s="149">
        <v>214971</v>
      </c>
      <c r="G17" s="149"/>
    </row>
    <row r="18" spans="2:12" s="36" customFormat="1" ht="15.75" customHeight="1">
      <c r="B18" s="98" t="s">
        <v>56</v>
      </c>
      <c r="C18" s="319">
        <v>154373.82500000001</v>
      </c>
      <c r="D18" s="319">
        <v>152384.68299999999</v>
      </c>
      <c r="E18" s="319">
        <v>214009.261</v>
      </c>
      <c r="F18" s="149">
        <v>267752</v>
      </c>
      <c r="G18" s="149"/>
    </row>
    <row r="19" spans="2:12" s="36" customFormat="1" ht="15.75" customHeight="1">
      <c r="B19" s="98" t="s">
        <v>64</v>
      </c>
      <c r="C19" s="149">
        <f>SUM(C7:C18)</f>
        <v>1462676.1939999999</v>
      </c>
      <c r="D19" s="149">
        <f>SUM(D7:D18)</f>
        <v>1590526.189</v>
      </c>
      <c r="E19" s="149">
        <f>SUM(E7:E18)</f>
        <v>1918486.1880699999</v>
      </c>
      <c r="F19" s="149">
        <f>SUM(F7:F18)</f>
        <v>2366707.7000000002</v>
      </c>
      <c r="G19" s="149">
        <f>SUM(G7:G18)</f>
        <v>2385295.34314</v>
      </c>
      <c r="H19" s="194"/>
    </row>
    <row r="20" spans="2:12" ht="18.75" customHeight="1">
      <c r="B20" s="1092" t="s">
        <v>123</v>
      </c>
      <c r="C20" s="1092"/>
      <c r="D20" s="1092"/>
      <c r="E20" s="1092"/>
      <c r="F20" s="1092"/>
      <c r="G20" s="1092"/>
      <c r="H20" s="343"/>
      <c r="I20" s="343"/>
    </row>
    <row r="21" spans="2:12" ht="11.5">
      <c r="B21" s="1"/>
      <c r="C21" s="1"/>
      <c r="D21" s="1"/>
      <c r="E21" s="1"/>
      <c r="F21" s="1"/>
    </row>
    <row r="22" spans="2:12" ht="12" customHeight="1">
      <c r="B22" s="1"/>
      <c r="C22" s="1"/>
      <c r="D22" s="1"/>
      <c r="E22" s="1"/>
      <c r="F22" s="1"/>
    </row>
    <row r="23" spans="2:12" ht="11.5">
      <c r="B23" s="1"/>
      <c r="C23" s="1"/>
      <c r="D23" s="1"/>
      <c r="E23" s="1"/>
      <c r="F23" s="1"/>
    </row>
    <row r="24" spans="2:12" ht="11.5">
      <c r="B24" s="1"/>
      <c r="C24" s="1"/>
      <c r="D24" s="1"/>
      <c r="E24" s="1"/>
      <c r="F24" s="1"/>
    </row>
    <row r="25" spans="2:12" ht="11.5">
      <c r="B25" s="1"/>
      <c r="C25" s="1"/>
      <c r="D25" s="1"/>
      <c r="E25" s="1"/>
      <c r="F25" s="1"/>
    </row>
    <row r="26" spans="2:12" ht="11.5">
      <c r="B26" s="1"/>
      <c r="C26" s="1"/>
      <c r="D26" s="1"/>
      <c r="E26" s="1"/>
      <c r="F26" s="1"/>
    </row>
    <row r="27" spans="2:12" ht="11.5">
      <c r="B27" s="1"/>
      <c r="C27" s="1"/>
      <c r="D27" s="1"/>
      <c r="E27" s="1"/>
      <c r="F27" s="1"/>
    </row>
    <row r="28" spans="2:12" ht="11.5">
      <c r="B28" s="1"/>
      <c r="C28" s="1"/>
      <c r="D28" s="1"/>
      <c r="E28" s="1"/>
      <c r="F28" s="1"/>
      <c r="L28" s="20"/>
    </row>
    <row r="29" spans="2:12" ht="11.5">
      <c r="B29" s="1"/>
      <c r="C29" s="1"/>
      <c r="D29" s="1"/>
      <c r="E29" s="1"/>
      <c r="F29" s="1"/>
    </row>
    <row r="30" spans="2:12" ht="11.5">
      <c r="B30" s="1"/>
      <c r="C30" s="1"/>
      <c r="D30" s="1"/>
      <c r="E30" s="1"/>
      <c r="F30" s="1"/>
    </row>
    <row r="31" spans="2:12" ht="11.5">
      <c r="B31" s="1"/>
      <c r="C31" s="1"/>
      <c r="D31" s="1"/>
      <c r="E31" s="1"/>
      <c r="F31" s="1"/>
    </row>
    <row r="32" spans="2:12" ht="11.5">
      <c r="B32" s="1"/>
      <c r="C32" s="1"/>
      <c r="D32" s="1"/>
      <c r="E32" s="1"/>
      <c r="F32" s="1"/>
    </row>
    <row r="33" spans="1:12" ht="11.5">
      <c r="B33" s="1"/>
      <c r="C33" s="1"/>
      <c r="D33" s="1"/>
      <c r="E33" s="1"/>
      <c r="F33" s="1"/>
    </row>
    <row r="34" spans="1:12" ht="11.5">
      <c r="B34" s="1"/>
      <c r="C34" s="1"/>
      <c r="D34" s="1"/>
      <c r="E34" s="1"/>
      <c r="F34" s="1"/>
    </row>
    <row r="35" spans="1:12" ht="11.5">
      <c r="B35" s="1"/>
      <c r="C35" s="1"/>
      <c r="D35" s="1"/>
      <c r="E35" s="1"/>
      <c r="F35" s="1"/>
    </row>
    <row r="36" spans="1:12" ht="11.5">
      <c r="B36" s="1"/>
      <c r="C36" s="1"/>
      <c r="D36" s="1"/>
      <c r="E36" s="1"/>
      <c r="F36" s="1"/>
    </row>
    <row r="37" spans="1:12" ht="11.5">
      <c r="B37" s="1"/>
      <c r="C37" s="1"/>
      <c r="D37" s="1"/>
      <c r="E37" s="1"/>
      <c r="F37" s="1"/>
    </row>
    <row r="38" spans="1:12" ht="44.25" customHeight="1">
      <c r="B38" s="1"/>
      <c r="C38" s="1"/>
      <c r="D38" s="1"/>
      <c r="E38" s="1"/>
      <c r="F38" s="1"/>
      <c r="I38" s="343"/>
      <c r="J38" s="343"/>
      <c r="K38" s="343"/>
      <c r="L38" s="343"/>
    </row>
    <row r="39" spans="1:12" ht="11.5">
      <c r="B39" s="1"/>
      <c r="C39" s="1"/>
      <c r="D39" s="1"/>
      <c r="E39" s="1"/>
      <c r="F39" s="1"/>
    </row>
    <row r="40" spans="1:12" ht="11.5">
      <c r="B40" s="1"/>
      <c r="C40" s="1"/>
      <c r="D40" s="1"/>
      <c r="E40" s="1"/>
      <c r="F40" s="1"/>
    </row>
    <row r="41" spans="1:12" ht="11.5">
      <c r="B41" s="1"/>
      <c r="C41" s="1"/>
      <c r="D41" s="1"/>
      <c r="E41" s="1"/>
      <c r="F41" s="1"/>
    </row>
    <row r="42" spans="1:12" ht="11.5">
      <c r="B42" s="1"/>
      <c r="C42" s="1"/>
      <c r="D42" s="1"/>
      <c r="E42" s="1"/>
      <c r="F42" s="1"/>
    </row>
    <row r="43" spans="1:12" ht="5.25" customHeight="1">
      <c r="G43" s="344"/>
      <c r="H43" s="344"/>
    </row>
    <row r="44" spans="1:12" ht="11.5">
      <c r="B44" s="1"/>
      <c r="C44" s="1"/>
      <c r="D44" s="1"/>
      <c r="E44" s="1"/>
      <c r="F44" s="1"/>
    </row>
    <row r="47" spans="1:12" ht="18" customHeight="1">
      <c r="A47" s="16"/>
      <c r="B47" s="16"/>
      <c r="C47" s="16"/>
      <c r="D47" s="16"/>
      <c r="E47" s="16"/>
      <c r="F47" s="16"/>
      <c r="G47" s="16"/>
      <c r="H47" s="16"/>
      <c r="I47" s="16"/>
      <c r="J47" s="16"/>
      <c r="K47" s="16"/>
      <c r="L47" s="16"/>
    </row>
  </sheetData>
  <mergeCells count="5">
    <mergeCell ref="B20:G20"/>
    <mergeCell ref="B1:G1"/>
    <mergeCell ref="B3:G3"/>
    <mergeCell ref="B4:G4"/>
    <mergeCell ref="B5:G5"/>
  </mergeCells>
  <printOptions horizontalCentered="1"/>
  <pageMargins left="0.55118110236220474" right="0.43307086614173229" top="1.299212598425197" bottom="0.78740157480314965" header="0.51181102362204722" footer="0.59055118110236227"/>
  <pageSetup paperSize="126" firstPageNumber="0" orientation="portrait" r:id="rId1"/>
  <headerFooter alignWithMargins="0">
    <oddFooter>&amp;C&amp;10&amp;A</oddFooter>
  </headerFooter>
  <ignoredErrors>
    <ignoredError sqref="C19:G19" formulaRange="1"/>
  </ignoredError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Hoja13">
    <tabColor theme="5" tint="0.79998168889431442"/>
    <pageSetUpPr fitToPage="1"/>
  </sheetPr>
  <dimension ref="B1:S40"/>
  <sheetViews>
    <sheetView zoomScaleNormal="100" workbookViewId="0">
      <selection activeCell="C17" sqref="C17:J17"/>
    </sheetView>
  </sheetViews>
  <sheetFormatPr baseColWidth="10" defaultColWidth="10.9375" defaultRowHeight="11.5"/>
  <cols>
    <col min="1" max="1" width="0.75" style="144" customWidth="1"/>
    <col min="2" max="2" width="12.8125" style="144" customWidth="1"/>
    <col min="3" max="10" width="6.25" style="144" customWidth="1"/>
    <col min="11" max="15" width="10.9375" style="146" customWidth="1"/>
    <col min="16" max="17" width="10.9375" style="144" customWidth="1"/>
    <col min="18" max="16384" width="10.9375" style="144"/>
  </cols>
  <sheetData>
    <row r="1" spans="2:19" s="143" customFormat="1" ht="13">
      <c r="B1" s="1051" t="s">
        <v>38</v>
      </c>
      <c r="C1" s="1051"/>
      <c r="D1" s="1051"/>
      <c r="E1" s="1051"/>
      <c r="F1" s="1051"/>
      <c r="G1" s="1051"/>
      <c r="H1" s="1051"/>
      <c r="I1" s="1051"/>
      <c r="J1" s="1051"/>
      <c r="K1" s="548"/>
      <c r="O1" s="548"/>
    </row>
    <row r="2" spans="2:19" s="143" customFormat="1" ht="13">
      <c r="B2" s="876"/>
      <c r="C2" s="876"/>
      <c r="D2" s="876"/>
      <c r="E2" s="876"/>
      <c r="F2" s="876"/>
      <c r="G2" s="876"/>
      <c r="H2" s="876"/>
      <c r="K2" s="548"/>
      <c r="L2" s="880"/>
      <c r="M2" s="880"/>
      <c r="N2" s="880"/>
      <c r="O2" s="881"/>
    </row>
    <row r="3" spans="2:19" s="143" customFormat="1" ht="13">
      <c r="B3" s="1051" t="s">
        <v>464</v>
      </c>
      <c r="C3" s="1051"/>
      <c r="D3" s="1051"/>
      <c r="E3" s="1051"/>
      <c r="F3" s="1051"/>
      <c r="G3" s="1051"/>
      <c r="H3" s="1051"/>
      <c r="I3" s="1051"/>
      <c r="J3" s="1051"/>
      <c r="K3" s="548"/>
      <c r="L3" s="548"/>
      <c r="M3" s="548"/>
      <c r="N3" s="548"/>
      <c r="O3" s="548"/>
    </row>
    <row r="4" spans="2:19" s="143" customFormat="1" ht="13">
      <c r="B4" s="1249" t="s">
        <v>528</v>
      </c>
      <c r="C4" s="1249"/>
      <c r="D4" s="1249"/>
      <c r="E4" s="1249"/>
      <c r="F4" s="1249"/>
      <c r="G4" s="1249"/>
      <c r="H4" s="1249"/>
      <c r="I4" s="1249"/>
      <c r="J4" s="1249"/>
      <c r="K4" s="548"/>
      <c r="L4" s="548"/>
      <c r="M4" s="548"/>
      <c r="N4" s="548"/>
      <c r="O4" s="548"/>
    </row>
    <row r="5" spans="2:19" s="143" customFormat="1" ht="13">
      <c r="B5" s="1249" t="s">
        <v>222</v>
      </c>
      <c r="C5" s="1249"/>
      <c r="D5" s="1249"/>
      <c r="E5" s="1249"/>
      <c r="F5" s="1249"/>
      <c r="G5" s="1249"/>
      <c r="H5" s="1249"/>
      <c r="I5" s="1249"/>
      <c r="J5" s="1249"/>
      <c r="K5" s="548"/>
      <c r="L5" s="548"/>
      <c r="M5" s="548"/>
      <c r="N5" s="548"/>
      <c r="O5" s="548"/>
    </row>
    <row r="6" spans="2:19" s="134" customFormat="1" ht="15.75" customHeight="1">
      <c r="B6" s="1246" t="s">
        <v>226</v>
      </c>
      <c r="C6" s="1245" t="s">
        <v>9</v>
      </c>
      <c r="D6" s="1245"/>
      <c r="E6" s="1245" t="s">
        <v>89</v>
      </c>
      <c r="F6" s="1245"/>
      <c r="G6" s="1245" t="s">
        <v>201</v>
      </c>
      <c r="H6" s="1245"/>
      <c r="I6" s="1246" t="s">
        <v>64</v>
      </c>
      <c r="J6" s="1246"/>
      <c r="K6" s="133"/>
      <c r="L6" s="133"/>
      <c r="M6" s="133"/>
      <c r="N6" s="133"/>
      <c r="O6" s="133"/>
    </row>
    <row r="7" spans="2:19" s="134" customFormat="1" ht="15.75" customHeight="1">
      <c r="B7" s="1246"/>
      <c r="C7" s="882">
        <v>2019</v>
      </c>
      <c r="D7" s="882">
        <v>2020</v>
      </c>
      <c r="E7" s="882">
        <v>2019</v>
      </c>
      <c r="F7" s="882">
        <v>2020</v>
      </c>
      <c r="G7" s="882">
        <v>2019</v>
      </c>
      <c r="H7" s="882">
        <v>2020</v>
      </c>
      <c r="I7" s="882">
        <v>2019</v>
      </c>
      <c r="J7" s="882">
        <v>2020</v>
      </c>
      <c r="K7" s="133"/>
      <c r="L7" s="133"/>
      <c r="M7" s="133"/>
      <c r="N7" s="133"/>
      <c r="O7" s="133"/>
    </row>
    <row r="8" spans="2:19" s="134" customFormat="1" ht="15.75" customHeight="1">
      <c r="B8" s="878" t="s">
        <v>47</v>
      </c>
      <c r="C8" s="319">
        <v>119587.4</v>
      </c>
      <c r="D8" s="319">
        <v>189839.38236000002</v>
      </c>
      <c r="E8" s="319">
        <v>5161.9759999999997</v>
      </c>
      <c r="F8" s="319">
        <v>1.69624</v>
      </c>
      <c r="G8" s="319">
        <v>85214.52</v>
      </c>
      <c r="H8" s="319">
        <v>0</v>
      </c>
      <c r="I8" s="319">
        <v>210064.96865999998</v>
      </c>
      <c r="J8" s="319">
        <v>189863.11424</v>
      </c>
      <c r="K8" s="133"/>
      <c r="L8" s="846"/>
      <c r="M8" s="846"/>
      <c r="N8" s="846"/>
      <c r="O8" s="846"/>
      <c r="P8" s="602"/>
      <c r="Q8" s="602"/>
      <c r="R8" s="602"/>
      <c r="S8" s="602"/>
    </row>
    <row r="9" spans="2:19" s="134" customFormat="1" ht="15.75" customHeight="1">
      <c r="B9" s="878" t="s">
        <v>48</v>
      </c>
      <c r="C9" s="319">
        <v>228809.67</v>
      </c>
      <c r="D9" s="319">
        <v>210074.27575999999</v>
      </c>
      <c r="E9" s="319">
        <v>2020.412</v>
      </c>
      <c r="F9" s="319">
        <v>0</v>
      </c>
      <c r="G9" s="319">
        <v>67398.78</v>
      </c>
      <c r="H9" s="319">
        <v>0</v>
      </c>
      <c r="I9" s="319">
        <v>298256.81199999998</v>
      </c>
      <c r="J9" s="319">
        <v>210122.08674999996</v>
      </c>
      <c r="K9" s="133"/>
      <c r="L9" s="846"/>
      <c r="M9" s="846"/>
      <c r="N9" s="846"/>
      <c r="O9" s="846"/>
      <c r="P9" s="602"/>
      <c r="Q9" s="602"/>
      <c r="R9" s="602"/>
      <c r="S9" s="602"/>
    </row>
    <row r="10" spans="2:19" s="134" customFormat="1" ht="15.75" customHeight="1">
      <c r="B10" s="878" t="s">
        <v>49</v>
      </c>
      <c r="C10" s="319">
        <v>120601.95</v>
      </c>
      <c r="D10" s="319">
        <v>151615.58809999999</v>
      </c>
      <c r="E10" s="319">
        <v>221.65120000000002</v>
      </c>
      <c r="F10" s="319">
        <v>84562.152000000002</v>
      </c>
      <c r="G10" s="319">
        <v>0</v>
      </c>
      <c r="H10" s="319">
        <v>0</v>
      </c>
      <c r="I10" s="319">
        <v>120992.59582</v>
      </c>
      <c r="J10" s="319">
        <v>236367.36278</v>
      </c>
      <c r="K10" s="133"/>
      <c r="L10" s="846"/>
      <c r="M10" s="846" t="s">
        <v>9</v>
      </c>
      <c r="N10" s="846" t="s">
        <v>227</v>
      </c>
      <c r="O10" s="846" t="s">
        <v>201</v>
      </c>
      <c r="P10" s="602" t="s">
        <v>59</v>
      </c>
      <c r="Q10" s="602"/>
      <c r="R10" s="602"/>
      <c r="S10" s="602"/>
    </row>
    <row r="11" spans="2:19" s="134" customFormat="1" ht="15.75" customHeight="1">
      <c r="B11" s="878" t="s">
        <v>57</v>
      </c>
      <c r="C11" s="319">
        <v>34717.06</v>
      </c>
      <c r="D11" s="319">
        <v>163505.37</v>
      </c>
      <c r="E11" s="319">
        <v>110.12124</v>
      </c>
      <c r="F11" s="319">
        <v>60.279000000000003</v>
      </c>
      <c r="G11" s="319">
        <v>0</v>
      </c>
      <c r="H11" s="319">
        <v>0</v>
      </c>
      <c r="I11" s="319">
        <v>35948.571240000005</v>
      </c>
      <c r="J11" s="319">
        <v>163687.78844</v>
      </c>
      <c r="K11" s="133"/>
      <c r="L11" s="846"/>
      <c r="M11" s="847">
        <f>D21</f>
        <v>0.92956211666406008</v>
      </c>
      <c r="N11" s="847">
        <f>F21</f>
        <v>6.9940513326741852E-2</v>
      </c>
      <c r="O11" s="847">
        <f>H21</f>
        <v>0</v>
      </c>
      <c r="P11" s="848">
        <f>100%-M11-N11-O11</f>
        <v>4.9737000919806984E-4</v>
      </c>
      <c r="Q11" s="602"/>
      <c r="R11" s="602"/>
      <c r="S11" s="602"/>
    </row>
    <row r="12" spans="2:19" s="134" customFormat="1" ht="15.75" customHeight="1">
      <c r="B12" s="878" t="s">
        <v>58</v>
      </c>
      <c r="C12" s="319">
        <v>122655.37</v>
      </c>
      <c r="D12" s="319">
        <v>116350.62534</v>
      </c>
      <c r="E12" s="319">
        <v>21.758610000000001</v>
      </c>
      <c r="F12" s="319">
        <v>38022.053999999996</v>
      </c>
      <c r="G12" s="319">
        <v>0</v>
      </c>
      <c r="H12" s="319">
        <v>0</v>
      </c>
      <c r="I12" s="319">
        <v>156074.13061000002</v>
      </c>
      <c r="J12" s="319">
        <v>154544.45334000001</v>
      </c>
      <c r="K12" s="133"/>
      <c r="L12" s="846"/>
      <c r="M12" s="846"/>
      <c r="N12" s="846"/>
      <c r="O12" s="846"/>
      <c r="P12" s="602"/>
      <c r="Q12" s="602"/>
      <c r="R12" s="602"/>
      <c r="S12" s="602"/>
    </row>
    <row r="13" spans="2:19" s="134" customFormat="1" ht="15.75" customHeight="1">
      <c r="B13" s="878" t="s">
        <v>50</v>
      </c>
      <c r="C13" s="319">
        <v>132548.35</v>
      </c>
      <c r="D13" s="319">
        <v>160853.89499999999</v>
      </c>
      <c r="E13" s="319">
        <v>101.842</v>
      </c>
      <c r="F13" s="319">
        <v>15439.088</v>
      </c>
      <c r="G13" s="319">
        <v>0</v>
      </c>
      <c r="H13" s="319">
        <v>0</v>
      </c>
      <c r="I13" s="319">
        <v>132890.95199999999</v>
      </c>
      <c r="J13" s="319">
        <v>176351.1024</v>
      </c>
      <c r="K13" s="133"/>
      <c r="L13" s="846"/>
      <c r="M13" s="846"/>
      <c r="N13" s="846"/>
      <c r="O13" s="846"/>
      <c r="P13" s="602"/>
      <c r="Q13" s="602"/>
      <c r="R13" s="602"/>
      <c r="S13" s="602"/>
    </row>
    <row r="14" spans="2:19" s="134" customFormat="1" ht="15.75" customHeight="1">
      <c r="B14" s="878" t="s">
        <v>51</v>
      </c>
      <c r="C14" s="319">
        <v>260502.96599999999</v>
      </c>
      <c r="D14" s="319">
        <v>301441.20145999995</v>
      </c>
      <c r="E14" s="319">
        <v>179.09038999999999</v>
      </c>
      <c r="F14" s="319">
        <v>12548.962</v>
      </c>
      <c r="G14" s="319">
        <v>0</v>
      </c>
      <c r="H14" s="319">
        <v>0</v>
      </c>
      <c r="I14" s="319">
        <v>260759.69639000003</v>
      </c>
      <c r="J14" s="319">
        <v>314078.46445999999</v>
      </c>
      <c r="K14" s="133"/>
      <c r="L14" s="133"/>
      <c r="M14" s="133"/>
      <c r="N14" s="133"/>
      <c r="O14" s="133"/>
    </row>
    <row r="15" spans="2:19" s="134" customFormat="1" ht="15.75" customHeight="1">
      <c r="B15" s="878" t="s">
        <v>52</v>
      </c>
      <c r="C15" s="319">
        <v>211236.916</v>
      </c>
      <c r="D15" s="319">
        <v>318016.15999999997</v>
      </c>
      <c r="E15" s="319">
        <v>82.555000000000007</v>
      </c>
      <c r="F15" s="319">
        <v>2531.6480000000001</v>
      </c>
      <c r="G15" s="319">
        <v>0</v>
      </c>
      <c r="H15" s="319">
        <v>0</v>
      </c>
      <c r="I15" s="319">
        <v>211372.26300000001</v>
      </c>
      <c r="J15" s="319">
        <v>320739.91644</v>
      </c>
      <c r="K15" s="133"/>
      <c r="L15" s="133"/>
      <c r="M15" s="133"/>
      <c r="N15" s="133"/>
      <c r="O15" s="133"/>
    </row>
    <row r="16" spans="2:19" s="134" customFormat="1" ht="15.75" customHeight="1">
      <c r="B16" s="878" t="s">
        <v>53</v>
      </c>
      <c r="C16" s="319">
        <v>130886.64</v>
      </c>
      <c r="D16" s="319">
        <v>84252.62</v>
      </c>
      <c r="E16" s="319">
        <v>42.204000000000001</v>
      </c>
      <c r="F16" s="319">
        <v>734.24</v>
      </c>
      <c r="G16" s="319">
        <v>94886.615000000005</v>
      </c>
      <c r="H16" s="319">
        <v>0</v>
      </c>
      <c r="I16" s="319">
        <v>225843.864</v>
      </c>
      <c r="J16" s="319">
        <v>84999.479510000005</v>
      </c>
      <c r="K16" s="133"/>
      <c r="L16" s="133"/>
      <c r="M16" s="133"/>
      <c r="N16" s="133"/>
      <c r="O16" s="133"/>
    </row>
    <row r="17" spans="2:15" s="134" customFormat="1" ht="15.75" customHeight="1">
      <c r="B17" s="878" t="s">
        <v>54</v>
      </c>
      <c r="C17" s="319">
        <v>196034.79</v>
      </c>
      <c r="D17" s="319">
        <v>349523.52799999999</v>
      </c>
      <c r="E17" s="319">
        <v>125.15655000000001</v>
      </c>
      <c r="F17" s="319">
        <v>1.8140399999999999</v>
      </c>
      <c r="G17" s="319">
        <v>35373.49</v>
      </c>
      <c r="H17" s="319">
        <v>0</v>
      </c>
      <c r="I17" s="319">
        <v>231780.26755000002</v>
      </c>
      <c r="J17" s="319">
        <v>349715.25824</v>
      </c>
      <c r="K17" s="133"/>
      <c r="L17" s="133"/>
      <c r="M17" s="133"/>
      <c r="N17" s="133"/>
      <c r="O17" s="133"/>
    </row>
    <row r="18" spans="2:15" s="134" customFormat="1" ht="15.75" customHeight="1">
      <c r="B18" s="878" t="s">
        <v>55</v>
      </c>
      <c r="C18" s="319">
        <v>137726.36568000002</v>
      </c>
      <c r="D18" s="319"/>
      <c r="E18" s="319">
        <v>42.194690000000001</v>
      </c>
      <c r="F18" s="319"/>
      <c r="G18" s="319">
        <v>52345.82</v>
      </c>
      <c r="H18" s="319"/>
      <c r="I18" s="319">
        <v>214971.13709</v>
      </c>
      <c r="J18" s="319"/>
      <c r="K18" s="133"/>
      <c r="L18" s="883"/>
      <c r="M18" s="883"/>
      <c r="N18" s="883"/>
      <c r="O18" s="883"/>
    </row>
    <row r="19" spans="2:15" s="134" customFormat="1" ht="15.75" customHeight="1">
      <c r="B19" s="878" t="s">
        <v>56</v>
      </c>
      <c r="C19" s="319">
        <v>222532.02</v>
      </c>
      <c r="D19" s="319"/>
      <c r="E19" s="319">
        <v>0</v>
      </c>
      <c r="F19" s="319"/>
      <c r="G19" s="319">
        <v>45120.205000000002</v>
      </c>
      <c r="H19" s="319"/>
      <c r="I19" s="319">
        <v>267752.08199999999</v>
      </c>
      <c r="J19" s="319"/>
      <c r="K19" s="133"/>
      <c r="L19" s="133"/>
      <c r="M19" s="133"/>
      <c r="N19" s="133"/>
      <c r="O19" s="133"/>
    </row>
    <row r="20" spans="2:15" s="134" customFormat="1" ht="15.75" customHeight="1">
      <c r="B20" s="878" t="s">
        <v>64</v>
      </c>
      <c r="C20" s="319">
        <f t="shared" ref="C20:J20" si="0">SUM(C8:C19)</f>
        <v>1917839.49768</v>
      </c>
      <c r="D20" s="319">
        <f t="shared" si="0"/>
        <v>2045472.6460199999</v>
      </c>
      <c r="E20" s="319">
        <f t="shared" si="0"/>
        <v>8108.9616800000003</v>
      </c>
      <c r="F20" s="319">
        <f>SUM(F8:F19)</f>
        <v>153901.93327999997</v>
      </c>
      <c r="G20" s="319">
        <f t="shared" si="0"/>
        <v>380339.43</v>
      </c>
      <c r="H20" s="319">
        <f t="shared" si="0"/>
        <v>0</v>
      </c>
      <c r="I20" s="319">
        <f t="shared" si="0"/>
        <v>2366707.3403599998</v>
      </c>
      <c r="J20" s="319">
        <f t="shared" si="0"/>
        <v>2200469.0266</v>
      </c>
      <c r="K20" s="884"/>
      <c r="L20" s="133"/>
      <c r="M20" s="133"/>
      <c r="N20" s="133"/>
      <c r="O20" s="133"/>
    </row>
    <row r="21" spans="2:15" s="134" customFormat="1" ht="15.75" customHeight="1">
      <c r="B21" s="879" t="s">
        <v>228</v>
      </c>
      <c r="C21" s="347">
        <f>C20/$I20</f>
        <v>0.81034079075796395</v>
      </c>
      <c r="D21" s="815">
        <f>D20/$J20</f>
        <v>0.92956211666406008</v>
      </c>
      <c r="E21" s="815">
        <f>E20/$I20</f>
        <v>3.4262629526329801E-3</v>
      </c>
      <c r="F21" s="815">
        <f>F20/$J20</f>
        <v>6.9940513326741852E-2</v>
      </c>
      <c r="G21" s="347">
        <f>G20/I20</f>
        <v>0.16070403953796272</v>
      </c>
      <c r="H21" s="347">
        <f>H20/$J20</f>
        <v>0</v>
      </c>
      <c r="I21" s="347">
        <f>+I20/I20</f>
        <v>1</v>
      </c>
      <c r="J21" s="347">
        <f>+J20/J20</f>
        <v>1</v>
      </c>
      <c r="K21" s="133"/>
      <c r="L21" s="133"/>
      <c r="M21" s="133"/>
      <c r="N21" s="133"/>
      <c r="O21" s="133"/>
    </row>
    <row r="22" spans="2:15" s="134" customFormat="1" ht="28.5" customHeight="1">
      <c r="B22" s="1248" t="s">
        <v>423</v>
      </c>
      <c r="C22" s="1248"/>
      <c r="D22" s="1248"/>
      <c r="E22" s="1248"/>
      <c r="F22" s="1248"/>
      <c r="G22" s="1248"/>
      <c r="H22" s="1248"/>
      <c r="I22" s="1248"/>
      <c r="J22" s="1248"/>
      <c r="K22" s="133"/>
      <c r="L22" s="133"/>
      <c r="M22" s="133"/>
      <c r="N22" s="133"/>
      <c r="O22" s="133"/>
    </row>
    <row r="23" spans="2:15" ht="15" customHeight="1">
      <c r="B23" s="885"/>
      <c r="C23" s="885"/>
      <c r="D23" s="885"/>
      <c r="E23" s="885"/>
      <c r="F23" s="885"/>
      <c r="G23" s="885"/>
      <c r="H23" s="885"/>
      <c r="I23" s="885"/>
      <c r="J23" s="885"/>
      <c r="K23" s="144"/>
      <c r="L23" s="144"/>
      <c r="M23" s="144"/>
      <c r="N23" s="144"/>
    </row>
    <row r="24" spans="2:15" ht="15" customHeight="1">
      <c r="K24" s="144"/>
      <c r="L24" s="144"/>
      <c r="N24" s="144"/>
    </row>
    <row r="25" spans="2:15" ht="15" customHeight="1">
      <c r="K25" s="144"/>
      <c r="L25" s="144"/>
      <c r="M25" s="144"/>
      <c r="N25" s="144"/>
    </row>
    <row r="26" spans="2:15" ht="15" customHeight="1">
      <c r="K26" s="144"/>
      <c r="L26" s="144"/>
      <c r="M26" s="144"/>
      <c r="N26" s="144"/>
    </row>
    <row r="27" spans="2:15" ht="15" customHeight="1">
      <c r="K27" s="144"/>
      <c r="L27" s="144"/>
      <c r="M27" s="144"/>
      <c r="N27" s="144"/>
    </row>
    <row r="28" spans="2:15" ht="15" customHeight="1">
      <c r="K28" s="144"/>
      <c r="L28" s="144"/>
      <c r="M28" s="144"/>
      <c r="N28" s="144"/>
    </row>
    <row r="29" spans="2:15" ht="15" customHeight="1">
      <c r="K29" s="144"/>
      <c r="L29" s="144"/>
      <c r="M29" s="144"/>
      <c r="N29" s="144"/>
    </row>
    <row r="30" spans="2:15" ht="15" customHeight="1">
      <c r="K30" s="144"/>
      <c r="L30" s="144"/>
      <c r="M30" s="144"/>
      <c r="N30" s="144"/>
    </row>
    <row r="31" spans="2:15" ht="15" customHeight="1">
      <c r="K31" s="144"/>
      <c r="L31" s="144"/>
      <c r="M31" s="144"/>
      <c r="N31" s="144"/>
    </row>
    <row r="32" spans="2:15" ht="15" customHeight="1">
      <c r="K32" s="144"/>
      <c r="L32" s="144"/>
      <c r="M32" s="144"/>
      <c r="N32" s="144"/>
    </row>
    <row r="33" spans="2:14" ht="15" customHeight="1">
      <c r="K33" s="144"/>
      <c r="L33" s="144"/>
      <c r="M33" s="144"/>
      <c r="N33" s="144"/>
    </row>
    <row r="34" spans="2:14" ht="15" customHeight="1">
      <c r="K34" s="144"/>
      <c r="L34" s="144"/>
      <c r="M34" s="144"/>
      <c r="N34" s="144"/>
    </row>
    <row r="35" spans="2:14" ht="15" customHeight="1">
      <c r="D35" s="144" t="s">
        <v>229</v>
      </c>
      <c r="K35" s="144"/>
      <c r="L35" s="144"/>
      <c r="M35" s="144"/>
      <c r="N35" s="144"/>
    </row>
    <row r="36" spans="2:14" ht="15" customHeight="1">
      <c r="K36" s="144"/>
      <c r="L36" s="144"/>
      <c r="M36" s="144"/>
      <c r="N36" s="144"/>
    </row>
    <row r="37" spans="2:14" ht="15" customHeight="1">
      <c r="K37" s="144"/>
      <c r="L37" s="144"/>
      <c r="M37" s="144"/>
      <c r="N37" s="144"/>
    </row>
    <row r="38" spans="2:14" ht="15" customHeight="1">
      <c r="K38" s="144"/>
      <c r="L38" s="144"/>
      <c r="M38" s="144"/>
      <c r="N38" s="144"/>
    </row>
    <row r="40" spans="2:14">
      <c r="B40" s="1247" t="s">
        <v>423</v>
      </c>
      <c r="C40" s="1247"/>
      <c r="D40" s="1247"/>
      <c r="E40" s="1247"/>
      <c r="F40" s="1247"/>
      <c r="G40" s="1247"/>
      <c r="H40" s="1247"/>
      <c r="I40" s="1247"/>
      <c r="J40" s="1247"/>
    </row>
  </sheetData>
  <mergeCells count="11">
    <mergeCell ref="G6:H6"/>
    <mergeCell ref="I6:J6"/>
    <mergeCell ref="B40:J40"/>
    <mergeCell ref="B22:J22"/>
    <mergeCell ref="B1:J1"/>
    <mergeCell ref="B3:J3"/>
    <mergeCell ref="B4:J4"/>
    <mergeCell ref="B5:J5"/>
    <mergeCell ref="B6:B7"/>
    <mergeCell ref="C6:D6"/>
    <mergeCell ref="E6:F6"/>
  </mergeCells>
  <pageMargins left="0.70866141732283472" right="0.70866141732283472" top="0.74803149606299213" bottom="0.74803149606299213" header="0.31496062992125984" footer="0.31496062992125984"/>
  <pageSetup paperSize="126" orientation="portrait" r:id="rId1"/>
  <headerFooter>
    <oddFooter>&amp;C&amp;11&amp;A</oddFooter>
  </headerFooter>
  <ignoredErrors>
    <ignoredError sqref="C20:F20 C21 H21 G20:J20" formulaRange="1"/>
    <ignoredError sqref="D21:G21" formula="1" formulaRange="1"/>
  </ignoredError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Hoja14">
    <tabColor theme="5" tint="0.79998168889431442"/>
    <pageSetUpPr fitToPage="1"/>
  </sheetPr>
  <dimension ref="B1:Q36"/>
  <sheetViews>
    <sheetView zoomScaleNormal="100" workbookViewId="0">
      <selection activeCell="G14" sqref="G14"/>
    </sheetView>
  </sheetViews>
  <sheetFormatPr baseColWidth="10" defaultColWidth="10.9375" defaultRowHeight="11.5"/>
  <cols>
    <col min="1" max="1" width="4.5625" style="1" customWidth="1"/>
    <col min="2" max="6" width="10.625" style="1" customWidth="1"/>
    <col min="7" max="16384" width="10.9375" style="1"/>
  </cols>
  <sheetData>
    <row r="1" spans="2:17" s="36" customFormat="1" ht="12.75" customHeight="1">
      <c r="B1" s="1062" t="s">
        <v>76</v>
      </c>
      <c r="C1" s="1062"/>
      <c r="D1" s="1062"/>
      <c r="E1" s="1062"/>
      <c r="F1" s="1062"/>
    </row>
    <row r="2" spans="2:17" s="36" customFormat="1" ht="12.5">
      <c r="B2" s="293"/>
      <c r="C2" s="293"/>
      <c r="D2" s="293"/>
      <c r="E2" s="293"/>
      <c r="F2" s="293"/>
    </row>
    <row r="3" spans="2:17" s="36" customFormat="1" ht="13">
      <c r="B3" s="1061" t="s">
        <v>465</v>
      </c>
      <c r="C3" s="1061"/>
      <c r="D3" s="1061"/>
      <c r="E3" s="1061"/>
      <c r="F3" s="1061"/>
    </row>
    <row r="4" spans="2:17" s="36" customFormat="1" ht="13">
      <c r="B4" s="1250" t="s">
        <v>532</v>
      </c>
      <c r="C4" s="1250"/>
      <c r="D4" s="1250"/>
      <c r="E4" s="1250"/>
      <c r="F4" s="1250"/>
    </row>
    <row r="5" spans="2:17" s="36" customFormat="1" ht="15" customHeight="1">
      <c r="B5" s="1061" t="s">
        <v>222</v>
      </c>
      <c r="C5" s="1061"/>
      <c r="D5" s="1061"/>
      <c r="E5" s="1061"/>
      <c r="F5" s="1061"/>
    </row>
    <row r="6" spans="2:17" s="36" customFormat="1" ht="60" customHeight="1">
      <c r="B6" s="349" t="s">
        <v>231</v>
      </c>
      <c r="C6" s="261" t="s">
        <v>232</v>
      </c>
      <c r="D6" s="261">
        <v>11042300</v>
      </c>
      <c r="E6" s="780" t="s">
        <v>233</v>
      </c>
      <c r="F6" s="261" t="s">
        <v>234</v>
      </c>
    </row>
    <row r="7" spans="2:17" s="36" customFormat="1" ht="39.75" customHeight="1">
      <c r="B7" s="349" t="s">
        <v>161</v>
      </c>
      <c r="C7" s="261" t="s">
        <v>235</v>
      </c>
      <c r="D7" s="261" t="s">
        <v>236</v>
      </c>
      <c r="E7" s="261" t="s">
        <v>237</v>
      </c>
      <c r="F7" s="261" t="s">
        <v>238</v>
      </c>
    </row>
    <row r="8" spans="2:17" s="36" customFormat="1" ht="15.75" customHeight="1">
      <c r="B8" s="781">
        <v>2015</v>
      </c>
      <c r="C8" s="350">
        <v>1528818.3489999999</v>
      </c>
      <c r="D8" s="350">
        <v>130543.42199999999</v>
      </c>
      <c r="E8" s="350">
        <v>130333.974</v>
      </c>
      <c r="F8" s="350">
        <v>475516.49200000003</v>
      </c>
      <c r="M8" s="194"/>
      <c r="N8" s="194"/>
      <c r="O8" s="194"/>
      <c r="P8" s="194"/>
      <c r="Q8" s="194"/>
    </row>
    <row r="9" spans="2:17" s="36" customFormat="1" ht="15.75" customHeight="1">
      <c r="B9" s="781">
        <v>2016</v>
      </c>
      <c r="C9" s="350">
        <v>1462676.1939999999</v>
      </c>
      <c r="D9" s="350">
        <v>15733.459000000001</v>
      </c>
      <c r="E9" s="350">
        <v>27159.784</v>
      </c>
      <c r="F9" s="350">
        <v>227386</v>
      </c>
      <c r="M9" s="194"/>
      <c r="N9" s="194"/>
      <c r="O9" s="194"/>
      <c r="P9" s="194"/>
      <c r="Q9" s="194"/>
    </row>
    <row r="10" spans="2:17" s="36" customFormat="1" ht="15.75" customHeight="1">
      <c r="B10" s="782" t="s">
        <v>432</v>
      </c>
      <c r="C10" s="350">
        <v>1590526.189</v>
      </c>
      <c r="D10" s="350">
        <v>6718.7069999999994</v>
      </c>
      <c r="E10" s="350">
        <v>53655.113000000005</v>
      </c>
      <c r="F10" s="350">
        <v>104092</v>
      </c>
      <c r="M10" s="194"/>
      <c r="N10" s="194"/>
      <c r="O10" s="194"/>
      <c r="P10" s="194"/>
      <c r="Q10" s="194"/>
    </row>
    <row r="11" spans="2:17" s="36" customFormat="1" ht="15.75" customHeight="1">
      <c r="B11" s="782" t="s">
        <v>470</v>
      </c>
      <c r="C11" s="350">
        <v>1918486.1880699999</v>
      </c>
      <c r="D11" s="350">
        <v>5892.6107100000008</v>
      </c>
      <c r="E11" s="350">
        <v>49561.083280000006</v>
      </c>
      <c r="F11" s="350">
        <v>107022.41454</v>
      </c>
      <c r="H11" s="194"/>
    </row>
    <row r="12" spans="2:17" s="36" customFormat="1" ht="15.75" customHeight="1">
      <c r="B12" s="782" t="s">
        <v>526</v>
      </c>
      <c r="C12" s="350">
        <v>2366708</v>
      </c>
      <c r="D12" s="350">
        <v>9269.3809999999994</v>
      </c>
      <c r="E12" s="350">
        <v>30978.243129999999</v>
      </c>
      <c r="F12" s="350">
        <v>41359.577440000001</v>
      </c>
      <c r="H12" s="194"/>
    </row>
    <row r="13" spans="2:17" s="36" customFormat="1" ht="15.75" customHeight="1">
      <c r="B13" s="782" t="s">
        <v>533</v>
      </c>
      <c r="C13" s="350">
        <v>2385295.8075999999</v>
      </c>
      <c r="D13" s="350">
        <v>24777.365980000002</v>
      </c>
      <c r="E13" s="350">
        <v>9206.0946800000002</v>
      </c>
      <c r="F13" s="350">
        <v>34091.487419999998</v>
      </c>
      <c r="H13" s="194"/>
    </row>
    <row r="14" spans="2:17" ht="36" customHeight="1">
      <c r="B14" s="1092" t="s">
        <v>684</v>
      </c>
      <c r="C14" s="1092"/>
      <c r="D14" s="1092"/>
      <c r="E14" s="1092"/>
      <c r="F14" s="1092"/>
    </row>
    <row r="15" spans="2:17" s="35" customFormat="1" ht="12" customHeight="1">
      <c r="B15" s="181"/>
      <c r="C15" s="351"/>
      <c r="D15" s="351"/>
      <c r="E15" s="351"/>
      <c r="F15" s="351"/>
    </row>
    <row r="16" spans="2:17" s="35" customFormat="1" ht="12" customHeight="1">
      <c r="C16" s="352"/>
      <c r="D16" s="352"/>
      <c r="E16" s="352"/>
    </row>
    <row r="17" spans="2:6" s="35" customFormat="1" ht="12" customHeight="1">
      <c r="C17" s="352"/>
      <c r="D17" s="352"/>
      <c r="E17" s="352"/>
    </row>
    <row r="32" spans="2:6">
      <c r="B32" s="844"/>
      <c r="C32" s="844"/>
      <c r="D32" s="844"/>
      <c r="E32" s="844"/>
      <c r="F32" s="844"/>
    </row>
    <row r="33" spans="2:6">
      <c r="B33" s="844"/>
      <c r="C33" s="844"/>
      <c r="D33" s="844"/>
      <c r="E33" s="844"/>
      <c r="F33" s="844"/>
    </row>
    <row r="34" spans="2:6">
      <c r="B34" s="844"/>
      <c r="C34" s="844"/>
      <c r="D34" s="844"/>
      <c r="E34" s="844"/>
      <c r="F34" s="844"/>
    </row>
    <row r="35" spans="2:6" ht="16.5" customHeight="1">
      <c r="B35" s="845"/>
      <c r="C35" s="844"/>
      <c r="D35" s="844"/>
      <c r="E35" s="844"/>
      <c r="F35" s="844"/>
    </row>
    <row r="36" spans="2:6">
      <c r="B36" s="844"/>
      <c r="C36" s="844"/>
      <c r="D36" s="844"/>
      <c r="E36" s="844"/>
      <c r="F36" s="844"/>
    </row>
  </sheetData>
  <mergeCells count="5">
    <mergeCell ref="B1:F1"/>
    <mergeCell ref="B3:F3"/>
    <mergeCell ref="B4:F4"/>
    <mergeCell ref="B5:F5"/>
    <mergeCell ref="B14:F14"/>
  </mergeCells>
  <printOptions horizontalCentered="1"/>
  <pageMargins left="0.19685039370078741" right="0.27559055118110237" top="1.2204724409448819" bottom="0.78740157480314965" header="0.51181102362204722" footer="0.59055118110236227"/>
  <pageSetup paperSize="126" firstPageNumber="0" orientation="portrait" r:id="rId1"/>
  <headerFooter alignWithMargins="0">
    <oddFooter>&amp;C&amp;10&amp;A</oddFooter>
  </headerFooter>
  <ignoredErrors>
    <ignoredError sqref="B10:B12" numberStoredAsText="1"/>
  </ignoredErrors>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Hoja15">
    <tabColor theme="5" tint="0.79998168889431442"/>
    <pageSetUpPr fitToPage="1"/>
  </sheetPr>
  <dimension ref="C1:AA37"/>
  <sheetViews>
    <sheetView zoomScaleNormal="100" workbookViewId="0">
      <selection activeCell="I21" sqref="I21"/>
    </sheetView>
  </sheetViews>
  <sheetFormatPr baseColWidth="10" defaultColWidth="10.9375" defaultRowHeight="11.5"/>
  <cols>
    <col min="1" max="1" width="1" style="144" customWidth="1"/>
    <col min="2" max="2" width="1.75" style="144" customWidth="1"/>
    <col min="3" max="7" width="11.75" style="144" customWidth="1"/>
    <col min="8" max="8" width="2.1875" style="144" customWidth="1"/>
    <col min="9" max="16384" width="10.9375" style="144"/>
  </cols>
  <sheetData>
    <row r="1" spans="3:27" s="300" customFormat="1" ht="18" customHeight="1">
      <c r="C1" s="1096" t="s">
        <v>77</v>
      </c>
      <c r="D1" s="1096"/>
      <c r="E1" s="1096"/>
      <c r="F1" s="1096"/>
      <c r="G1" s="1096"/>
      <c r="H1" s="235"/>
    </row>
    <row r="2" spans="3:27" s="300" customFormat="1" ht="12.5"/>
    <row r="3" spans="3:27" s="300" customFormat="1" ht="30" customHeight="1">
      <c r="C3" s="1096" t="s">
        <v>466</v>
      </c>
      <c r="D3" s="1096"/>
      <c r="E3" s="1096"/>
      <c r="F3" s="1096"/>
      <c r="G3" s="1096"/>
      <c r="H3" s="353"/>
    </row>
    <row r="4" spans="3:27" s="300" customFormat="1" ht="18" customHeight="1">
      <c r="C4" s="1252" t="s">
        <v>532</v>
      </c>
      <c r="D4" s="1252"/>
      <c r="E4" s="1252"/>
      <c r="F4" s="1252"/>
      <c r="G4" s="1252"/>
      <c r="H4" s="354"/>
    </row>
    <row r="5" spans="3:27" s="300" customFormat="1" ht="17.25" customHeight="1">
      <c r="C5" s="1252" t="s">
        <v>469</v>
      </c>
      <c r="D5" s="1252"/>
      <c r="E5" s="1252"/>
      <c r="F5" s="1252"/>
      <c r="G5" s="1252"/>
      <c r="H5" s="354"/>
    </row>
    <row r="6" spans="3:27" s="134" customFormat="1" ht="44.25" customHeight="1">
      <c r="C6" s="772" t="str">
        <f>'38'!B6</f>
        <v>Código aduanas</v>
      </c>
      <c r="D6" s="772" t="str">
        <f>'38'!C6</f>
        <v>10059000 10059020 10059090</v>
      </c>
      <c r="E6" s="772">
        <f>'38'!D6</f>
        <v>11042300</v>
      </c>
      <c r="F6" s="772" t="str">
        <f>'38'!E6</f>
        <v>10070090 10079010 10079090</v>
      </c>
      <c r="G6" s="772" t="str">
        <f>'38'!F6</f>
        <v>23099060 23099080</v>
      </c>
      <c r="H6" s="235"/>
    </row>
    <row r="7" spans="3:27" s="134" customFormat="1" ht="37.5" customHeight="1">
      <c r="C7" s="773" t="s">
        <v>161</v>
      </c>
      <c r="D7" s="772" t="str">
        <f>'38'!C7</f>
        <v>Maíz grano</v>
      </c>
      <c r="E7" s="772" t="str">
        <f>'38'!D7</f>
        <v>Maíz partido</v>
      </c>
      <c r="F7" s="772" t="str">
        <f>'38'!E7</f>
        <v>Sorgo</v>
      </c>
      <c r="G7" s="772" t="str">
        <f>'38'!F7</f>
        <v>Preparaciones que contienen maíz</v>
      </c>
      <c r="H7" s="235"/>
    </row>
    <row r="8" spans="3:27" s="134" customFormat="1" ht="15.75" customHeight="1">
      <c r="C8" s="783">
        <v>2015</v>
      </c>
      <c r="D8" s="319">
        <v>194.08519605621245</v>
      </c>
      <c r="E8" s="319">
        <v>190.27359341016816</v>
      </c>
      <c r="F8" s="319">
        <v>157.55825875454391</v>
      </c>
      <c r="G8" s="319">
        <v>349.71610196013978</v>
      </c>
      <c r="H8" s="356"/>
      <c r="N8" s="440"/>
      <c r="O8" s="440"/>
      <c r="P8" s="440"/>
      <c r="Q8" s="440"/>
      <c r="R8" s="440"/>
      <c r="S8" s="440"/>
      <c r="T8" s="440"/>
      <c r="U8" s="440"/>
      <c r="V8" s="440"/>
      <c r="W8" s="440"/>
      <c r="X8" s="440"/>
      <c r="Y8" s="440"/>
      <c r="Z8" s="440"/>
      <c r="AA8" s="440"/>
    </row>
    <row r="9" spans="3:27" s="134" customFormat="1" ht="15.75" customHeight="1">
      <c r="C9" s="783">
        <v>2016</v>
      </c>
      <c r="D9" s="319">
        <v>191</v>
      </c>
      <c r="E9" s="319">
        <v>207</v>
      </c>
      <c r="F9" s="319">
        <v>186</v>
      </c>
      <c r="G9" s="319">
        <v>356</v>
      </c>
      <c r="H9" s="356"/>
      <c r="K9" s="440"/>
      <c r="N9" s="440"/>
      <c r="O9" s="440"/>
      <c r="P9" s="440"/>
      <c r="Q9" s="440"/>
      <c r="R9" s="440"/>
      <c r="S9" s="440"/>
      <c r="T9" s="440"/>
      <c r="U9" s="440"/>
      <c r="V9" s="440"/>
      <c r="W9" s="440"/>
      <c r="X9" s="440"/>
      <c r="Y9" s="440"/>
      <c r="Z9" s="440"/>
      <c r="AA9" s="440"/>
    </row>
    <row r="10" spans="3:27" s="134" customFormat="1" ht="15.75" customHeight="1">
      <c r="C10" s="783">
        <v>2017</v>
      </c>
      <c r="D10" s="319">
        <v>186</v>
      </c>
      <c r="E10" s="319">
        <v>287</v>
      </c>
      <c r="F10" s="319">
        <v>178</v>
      </c>
      <c r="G10" s="319">
        <v>351</v>
      </c>
      <c r="H10" s="356"/>
      <c r="K10" s="440"/>
      <c r="L10" s="440"/>
      <c r="N10" s="440"/>
      <c r="O10" s="440"/>
      <c r="P10" s="440"/>
      <c r="Q10" s="440"/>
      <c r="R10" s="440"/>
      <c r="S10" s="440"/>
      <c r="T10" s="440"/>
      <c r="U10" s="440"/>
      <c r="V10" s="440"/>
      <c r="W10" s="440"/>
      <c r="X10" s="440"/>
      <c r="Y10" s="440"/>
      <c r="Z10" s="440"/>
      <c r="AA10" s="440"/>
    </row>
    <row r="11" spans="3:27" s="134" customFormat="1" ht="15.75" customHeight="1">
      <c r="C11" s="784" t="s">
        <v>470</v>
      </c>
      <c r="D11" s="319">
        <v>199.70353882694357</v>
      </c>
      <c r="E11" s="319">
        <v>342.94811407654373</v>
      </c>
      <c r="F11" s="319">
        <v>169.25566820801745</v>
      </c>
      <c r="G11" s="319">
        <v>399.55360741689088</v>
      </c>
      <c r="H11" s="356"/>
      <c r="L11" s="440"/>
    </row>
    <row r="12" spans="3:27" s="134" customFormat="1" ht="15.75" customHeight="1">
      <c r="C12" s="784" t="s">
        <v>480</v>
      </c>
      <c r="D12" s="785">
        <v>186.92843269842436</v>
      </c>
      <c r="E12" s="785">
        <v>345.8535247035349</v>
      </c>
      <c r="F12" s="790">
        <v>207.776432</v>
      </c>
      <c r="G12" s="785">
        <v>393.02788645411334</v>
      </c>
      <c r="H12" s="356"/>
      <c r="L12" s="440"/>
    </row>
    <row r="13" spans="3:27" s="134" customFormat="1" ht="15.75" customHeight="1">
      <c r="C13" s="784" t="s">
        <v>533</v>
      </c>
      <c r="D13" s="785">
        <v>215.84117644703414</v>
      </c>
      <c r="E13" s="785">
        <v>226.93563084072761</v>
      </c>
      <c r="F13" s="785">
        <v>169.93074581284631</v>
      </c>
      <c r="G13" s="785">
        <v>360.4488332585849</v>
      </c>
      <c r="H13" s="356"/>
      <c r="L13" s="440"/>
    </row>
    <row r="14" spans="3:27" ht="26.25" customHeight="1">
      <c r="C14" s="1248" t="s">
        <v>685</v>
      </c>
      <c r="D14" s="1248"/>
      <c r="E14" s="1248"/>
      <c r="F14" s="1248"/>
      <c r="G14" s="1248"/>
      <c r="H14" s="357"/>
      <c r="I14" s="688"/>
    </row>
    <row r="15" spans="3:27" ht="19.5" customHeight="1"/>
    <row r="36" spans="3:7" ht="7.5" customHeight="1"/>
    <row r="37" spans="3:7" ht="17.25" customHeight="1">
      <c r="C37" s="1247" t="s">
        <v>424</v>
      </c>
      <c r="D37" s="1251"/>
      <c r="E37" s="1251"/>
      <c r="F37" s="1251"/>
      <c r="G37" s="1251"/>
    </row>
  </sheetData>
  <mergeCells count="6">
    <mergeCell ref="C37:G37"/>
    <mergeCell ref="C1:G1"/>
    <mergeCell ref="C3:G3"/>
    <mergeCell ref="C4:G4"/>
    <mergeCell ref="C5:G5"/>
    <mergeCell ref="C14:G14"/>
  </mergeCells>
  <printOptions horizontalCentered="1"/>
  <pageMargins left="0.19685039370078741" right="0.27559055118110237" top="1.2204724409448819" bottom="0.78740157480314965" header="0.51181102362204722" footer="0.59055118110236227"/>
  <pageSetup paperSize="126" firstPageNumber="0" orientation="portrait" r:id="rId1"/>
  <headerFooter alignWithMargins="0">
    <oddFooter>&amp;C&amp;10&amp;A</oddFooter>
  </headerFooter>
  <ignoredErrors>
    <ignoredError sqref="C11:C12" numberStoredAsText="1"/>
  </ignoredErrors>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Hoja16">
    <tabColor theme="5" tint="0.79998168889431442"/>
    <pageSetUpPr fitToPage="1"/>
  </sheetPr>
  <dimension ref="B1:O176"/>
  <sheetViews>
    <sheetView zoomScaleNormal="100" workbookViewId="0">
      <selection activeCell="H19" sqref="H19"/>
    </sheetView>
  </sheetViews>
  <sheetFormatPr baseColWidth="10" defaultColWidth="10.9375" defaultRowHeight="12" customHeight="1"/>
  <cols>
    <col min="1" max="1" width="0.75" style="144" customWidth="1"/>
    <col min="2" max="7" width="8.8125" style="1" customWidth="1"/>
    <col min="8" max="16384" width="10.9375" style="144"/>
  </cols>
  <sheetData>
    <row r="1" spans="2:15" s="143" customFormat="1" ht="13">
      <c r="B1" s="1057" t="s">
        <v>78</v>
      </c>
      <c r="C1" s="1057"/>
      <c r="D1" s="1057"/>
      <c r="E1" s="1057"/>
      <c r="F1" s="1057"/>
      <c r="G1" s="1057"/>
    </row>
    <row r="2" spans="2:15" s="143" customFormat="1" ht="13">
      <c r="B2" s="32"/>
      <c r="C2" s="33"/>
      <c r="D2" s="23"/>
      <c r="E2" s="23"/>
      <c r="F2" s="23"/>
      <c r="G2" s="23"/>
    </row>
    <row r="3" spans="2:15" s="143" customFormat="1" ht="13">
      <c r="B3" s="1057" t="s">
        <v>443</v>
      </c>
      <c r="C3" s="1057"/>
      <c r="D3" s="1057"/>
      <c r="E3" s="1057"/>
      <c r="F3" s="1057"/>
      <c r="G3" s="1057"/>
    </row>
    <row r="4" spans="2:15" s="143" customFormat="1" ht="13">
      <c r="B4" s="1057" t="s">
        <v>534</v>
      </c>
      <c r="C4" s="1057"/>
      <c r="D4" s="1057"/>
      <c r="E4" s="1057"/>
      <c r="F4" s="1057"/>
      <c r="G4" s="1057"/>
    </row>
    <row r="5" spans="2:15" s="143" customFormat="1" ht="13">
      <c r="B5" s="1054" t="s">
        <v>240</v>
      </c>
      <c r="C5" s="1054"/>
      <c r="D5" s="1054"/>
      <c r="E5" s="1054"/>
      <c r="F5" s="1054"/>
      <c r="G5" s="1054"/>
    </row>
    <row r="6" spans="2:15" s="134" customFormat="1" ht="15.75" customHeight="1">
      <c r="B6" s="290"/>
      <c r="C6" s="276">
        <v>2016</v>
      </c>
      <c r="D6" s="276">
        <v>2017</v>
      </c>
      <c r="E6" s="547">
        <v>2018</v>
      </c>
      <c r="F6" s="547">
        <v>2019</v>
      </c>
      <c r="G6" s="547">
        <v>2020</v>
      </c>
      <c r="H6" s="348"/>
      <c r="I6" s="358"/>
      <c r="J6" s="140"/>
      <c r="K6" s="140"/>
      <c r="L6" s="140"/>
      <c r="M6" s="140"/>
      <c r="N6" s="140"/>
      <c r="O6" s="140"/>
    </row>
    <row r="7" spans="2:15" s="134" customFormat="1" ht="15.75" customHeight="1">
      <c r="B7" s="98" t="s">
        <v>47</v>
      </c>
      <c r="C7" s="534">
        <v>12000</v>
      </c>
      <c r="D7" s="534">
        <v>14627.272727272728</v>
      </c>
      <c r="E7" s="534">
        <v>12520.689655172413</v>
      </c>
      <c r="F7" s="534">
        <v>16500</v>
      </c>
      <c r="G7" s="534">
        <v>14667</v>
      </c>
      <c r="H7" s="441"/>
      <c r="I7" s="821"/>
      <c r="J7" s="441"/>
      <c r="K7" s="441"/>
      <c r="L7" s="441"/>
      <c r="M7" s="441"/>
      <c r="N7" s="140"/>
      <c r="O7" s="140"/>
    </row>
    <row r="8" spans="2:15" s="134" customFormat="1" ht="15.75" customHeight="1">
      <c r="B8" s="98" t="s">
        <v>48</v>
      </c>
      <c r="C8" s="534">
        <v>12000</v>
      </c>
      <c r="D8" s="534">
        <v>14786.666666666668</v>
      </c>
      <c r="E8" s="534">
        <v>12833.333333333334</v>
      </c>
      <c r="F8" s="534"/>
      <c r="G8" s="534">
        <v>14667</v>
      </c>
      <c r="H8" s="441"/>
      <c r="I8" s="822"/>
      <c r="J8" s="441"/>
      <c r="K8" s="441"/>
      <c r="L8" s="441"/>
      <c r="M8" s="441"/>
      <c r="N8" s="140"/>
      <c r="O8" s="140"/>
    </row>
    <row r="9" spans="2:15" s="134" customFormat="1" ht="15.75" customHeight="1">
      <c r="B9" s="152" t="s">
        <v>49</v>
      </c>
      <c r="C9" s="534">
        <v>12131.25</v>
      </c>
      <c r="D9" s="534">
        <v>13878.947368421052</v>
      </c>
      <c r="E9" s="534">
        <v>12913</v>
      </c>
      <c r="F9" s="534">
        <v>13061.904761904761</v>
      </c>
      <c r="G9" s="534">
        <v>15658.064516129034</v>
      </c>
      <c r="H9" s="441"/>
      <c r="I9" s="441"/>
      <c r="J9" s="441"/>
      <c r="K9" s="441"/>
      <c r="L9" s="441"/>
      <c r="M9" s="441"/>
      <c r="N9" s="140"/>
      <c r="O9" s="140"/>
    </row>
    <row r="10" spans="2:15" s="134" customFormat="1" ht="15.75" customHeight="1">
      <c r="B10" s="540" t="s">
        <v>57</v>
      </c>
      <c r="C10" s="534">
        <v>12105.2</v>
      </c>
      <c r="D10" s="534">
        <v>12795.192307692309</v>
      </c>
      <c r="E10" s="534">
        <v>12711</v>
      </c>
      <c r="F10" s="534">
        <v>12764.516129032258</v>
      </c>
      <c r="G10" s="534">
        <v>16630</v>
      </c>
      <c r="H10" s="441"/>
      <c r="I10" s="441"/>
      <c r="J10" s="441"/>
      <c r="K10" s="441"/>
      <c r="L10" s="441"/>
      <c r="M10" s="441"/>
      <c r="N10" s="140"/>
      <c r="O10" s="140"/>
    </row>
    <row r="11" spans="2:15" s="134" customFormat="1" ht="15.75" customHeight="1">
      <c r="B11" s="152" t="s">
        <v>58</v>
      </c>
      <c r="C11" s="534">
        <v>12468.198198198199</v>
      </c>
      <c r="D11" s="534">
        <v>12685.576923076924</v>
      </c>
      <c r="E11" s="534">
        <v>13074</v>
      </c>
      <c r="F11" s="534">
        <v>12740</v>
      </c>
      <c r="G11" s="534">
        <v>16008</v>
      </c>
      <c r="H11" s="441"/>
      <c r="I11" s="441"/>
      <c r="J11" s="441"/>
      <c r="K11" s="441"/>
      <c r="L11" s="441"/>
      <c r="M11" s="441"/>
      <c r="N11" s="140"/>
      <c r="O11" s="140"/>
    </row>
    <row r="12" spans="2:15" s="134" customFormat="1" ht="15.75" customHeight="1">
      <c r="B12" s="152" t="s">
        <v>50</v>
      </c>
      <c r="C12" s="534">
        <v>13282.824427480919</v>
      </c>
      <c r="D12" s="534">
        <v>12827.173913043478</v>
      </c>
      <c r="E12" s="534">
        <v>13359.259259259257</v>
      </c>
      <c r="F12" s="534">
        <v>13095.283018867925</v>
      </c>
      <c r="G12" s="534">
        <v>15900</v>
      </c>
      <c r="H12" s="441"/>
      <c r="I12" s="441"/>
      <c r="J12" s="441"/>
      <c r="K12" s="441"/>
      <c r="L12" s="441"/>
      <c r="M12" s="441"/>
      <c r="N12" s="140"/>
      <c r="O12" s="140"/>
    </row>
    <row r="13" spans="2:15" s="134" customFormat="1" ht="15.75" customHeight="1">
      <c r="B13" s="152" t="s">
        <v>51</v>
      </c>
      <c r="C13" s="534">
        <v>13322.461538461539</v>
      </c>
      <c r="D13" s="534">
        <v>13130.000000000002</v>
      </c>
      <c r="E13" s="534">
        <v>13311</v>
      </c>
      <c r="F13" s="534">
        <v>14412.765957446809</v>
      </c>
      <c r="G13" s="895">
        <v>15500</v>
      </c>
      <c r="H13" s="441"/>
      <c r="I13" s="441"/>
      <c r="J13" s="441"/>
      <c r="K13" s="441"/>
      <c r="L13" s="441"/>
      <c r="M13" s="441"/>
      <c r="N13" s="140"/>
      <c r="O13" s="140"/>
    </row>
    <row r="14" spans="2:15" s="134" customFormat="1" ht="15.75" customHeight="1">
      <c r="B14" s="98" t="s">
        <v>52</v>
      </c>
      <c r="C14" s="534">
        <v>13260</v>
      </c>
      <c r="D14" s="534">
        <v>13104.166666666666</v>
      </c>
      <c r="E14" s="534">
        <v>13489</v>
      </c>
      <c r="F14" s="534">
        <v>14592.307692307691</v>
      </c>
      <c r="G14" s="895">
        <v>15500</v>
      </c>
      <c r="H14" s="441"/>
      <c r="I14" s="441"/>
      <c r="J14" s="441"/>
      <c r="K14" s="441"/>
      <c r="L14" s="441"/>
      <c r="M14" s="441"/>
      <c r="N14" s="140"/>
      <c r="O14" s="140"/>
    </row>
    <row r="15" spans="2:15" s="134" customFormat="1" ht="15.75" customHeight="1">
      <c r="B15" s="98" t="s">
        <v>53</v>
      </c>
      <c r="C15" s="535">
        <v>13447.619047619048</v>
      </c>
      <c r="D15" s="535">
        <v>12803</v>
      </c>
      <c r="E15" s="534">
        <v>13654</v>
      </c>
      <c r="F15" s="534">
        <v>15066.666666666666</v>
      </c>
      <c r="G15" s="895">
        <v>16475</v>
      </c>
      <c r="H15" s="441"/>
      <c r="I15" s="441"/>
      <c r="J15" s="441"/>
      <c r="K15" s="441"/>
      <c r="L15" s="441"/>
      <c r="M15" s="441"/>
      <c r="N15" s="140"/>
      <c r="O15" s="140"/>
    </row>
    <row r="16" spans="2:15" s="134" customFormat="1" ht="15.75" customHeight="1">
      <c r="B16" s="98" t="s">
        <v>54</v>
      </c>
      <c r="C16" s="534">
        <v>13600</v>
      </c>
      <c r="D16" s="534">
        <v>12589</v>
      </c>
      <c r="E16" s="534">
        <v>13760</v>
      </c>
      <c r="F16" s="534">
        <v>14657.142857142855</v>
      </c>
      <c r="G16" s="895">
        <v>18000</v>
      </c>
      <c r="H16" s="441"/>
      <c r="I16" s="441"/>
      <c r="J16" s="441"/>
      <c r="K16" s="441"/>
      <c r="L16" s="441"/>
      <c r="M16" s="441"/>
      <c r="N16" s="140"/>
      <c r="O16" s="140"/>
    </row>
    <row r="17" spans="2:15" s="134" customFormat="1" ht="15.75" customHeight="1">
      <c r="B17" s="98" t="s">
        <v>55</v>
      </c>
      <c r="C17" s="534">
        <v>13600</v>
      </c>
      <c r="D17" s="534">
        <v>12563.265306122448</v>
      </c>
      <c r="E17" s="534">
        <v>14340</v>
      </c>
      <c r="F17" s="534">
        <v>15112.5</v>
      </c>
      <c r="G17" s="809"/>
      <c r="H17" s="441"/>
      <c r="I17" s="441"/>
      <c r="J17" s="441"/>
      <c r="K17" s="441"/>
      <c r="L17" s="441"/>
      <c r="M17" s="441"/>
      <c r="N17" s="140"/>
      <c r="O17" s="140"/>
    </row>
    <row r="18" spans="2:15" s="134" customFormat="1" ht="15.75" customHeight="1">
      <c r="B18" s="98" t="s">
        <v>56</v>
      </c>
      <c r="C18" s="534">
        <v>13600</v>
      </c>
      <c r="D18" s="534">
        <v>12536.170212765957</v>
      </c>
      <c r="E18" s="534">
        <v>15260</v>
      </c>
      <c r="F18" s="534">
        <v>15688.888888888889</v>
      </c>
      <c r="G18" s="809"/>
      <c r="H18" s="441"/>
      <c r="I18" s="441"/>
      <c r="J18" s="441"/>
      <c r="K18" s="441"/>
      <c r="L18" s="441"/>
      <c r="M18" s="441"/>
      <c r="N18" s="140"/>
      <c r="O18" s="140"/>
    </row>
    <row r="19" spans="2:15" s="134" customFormat="1" ht="66.75" customHeight="1">
      <c r="B19" s="1197" t="s">
        <v>629</v>
      </c>
      <c r="C19" s="1198"/>
      <c r="D19" s="1198"/>
      <c r="E19" s="1198"/>
      <c r="F19" s="1198"/>
      <c r="G19" s="1199"/>
      <c r="H19" s="140"/>
      <c r="I19" s="358"/>
      <c r="J19" s="140"/>
      <c r="K19" s="140"/>
      <c r="L19" s="140"/>
      <c r="M19" s="140"/>
      <c r="N19" s="140"/>
      <c r="O19" s="140"/>
    </row>
    <row r="20" spans="2:15" s="134" customFormat="1" ht="12.5">
      <c r="B20" s="359"/>
      <c r="C20" s="293"/>
      <c r="D20" s="293"/>
      <c r="E20" s="293"/>
      <c r="F20" s="293"/>
      <c r="G20" s="293"/>
      <c r="I20" s="358"/>
    </row>
    <row r="21" spans="2:15" s="134" customFormat="1" ht="12.5">
      <c r="B21" s="359"/>
      <c r="C21" s="293"/>
      <c r="D21" s="293"/>
      <c r="E21" s="293"/>
      <c r="F21" s="293"/>
      <c r="G21" s="293"/>
      <c r="I21" s="358"/>
    </row>
    <row r="22" spans="2:15" ht="12.5">
      <c r="I22" s="358"/>
      <c r="J22" s="134"/>
    </row>
    <row r="23" spans="2:15" ht="12.5">
      <c r="I23" s="358"/>
      <c r="J23" s="134"/>
    </row>
    <row r="24" spans="2:15" ht="12.5">
      <c r="I24" s="358"/>
      <c r="J24" s="134"/>
    </row>
    <row r="25" spans="2:15" ht="12" customHeight="1">
      <c r="I25" s="358"/>
      <c r="J25" s="134"/>
    </row>
    <row r="26" spans="2:15" ht="12" customHeight="1">
      <c r="I26" s="358"/>
      <c r="J26" s="134"/>
    </row>
    <row r="27" spans="2:15" ht="12" customHeight="1">
      <c r="I27" s="358"/>
      <c r="J27" s="134"/>
    </row>
    <row r="28" spans="2:15" ht="12" customHeight="1">
      <c r="I28" s="358"/>
      <c r="J28" s="134"/>
    </row>
    <row r="29" spans="2:15" ht="12" customHeight="1">
      <c r="I29" s="358"/>
      <c r="J29" s="134"/>
    </row>
    <row r="30" spans="2:15" ht="12" customHeight="1">
      <c r="I30" s="358"/>
      <c r="J30" s="134"/>
    </row>
    <row r="31" spans="2:15" ht="12" customHeight="1">
      <c r="I31" s="358"/>
      <c r="J31" s="134"/>
    </row>
    <row r="32" spans="2:15" ht="12" customHeight="1">
      <c r="I32" s="358"/>
      <c r="J32" s="134"/>
    </row>
    <row r="33" spans="2:10" ht="12" customHeight="1">
      <c r="I33" s="358"/>
      <c r="J33" s="134"/>
    </row>
    <row r="34" spans="2:10" ht="12" customHeight="1">
      <c r="I34" s="358"/>
      <c r="J34" s="134"/>
    </row>
    <row r="35" spans="2:10" ht="12" customHeight="1">
      <c r="I35" s="358"/>
      <c r="J35" s="134"/>
    </row>
    <row r="36" spans="2:10" ht="12" customHeight="1">
      <c r="I36" s="358"/>
      <c r="J36" s="134"/>
    </row>
    <row r="37" spans="2:10" ht="12" customHeight="1">
      <c r="I37" s="358"/>
      <c r="J37" s="134"/>
    </row>
    <row r="38" spans="2:10" ht="12" customHeight="1">
      <c r="I38" s="358"/>
      <c r="J38" s="134"/>
    </row>
    <row r="39" spans="2:10" ht="12" customHeight="1">
      <c r="I39" s="358"/>
      <c r="J39" s="134"/>
    </row>
    <row r="40" spans="2:10" ht="12" customHeight="1">
      <c r="I40" s="358"/>
      <c r="J40" s="134"/>
    </row>
    <row r="41" spans="2:10" ht="12" customHeight="1">
      <c r="I41" s="358"/>
      <c r="J41" s="134"/>
    </row>
    <row r="42" spans="2:10" ht="3" customHeight="1">
      <c r="I42" s="358"/>
      <c r="J42" s="134"/>
    </row>
    <row r="43" spans="2:10" ht="18.75" customHeight="1">
      <c r="B43" s="1123" t="s">
        <v>487</v>
      </c>
      <c r="C43" s="1123"/>
      <c r="D43" s="1123"/>
      <c r="E43" s="1123"/>
      <c r="F43" s="1123"/>
      <c r="G43" s="1123"/>
      <c r="I43" s="358"/>
      <c r="J43" s="134"/>
    </row>
    <row r="44" spans="2:10" ht="12" customHeight="1">
      <c r="I44" s="358"/>
      <c r="J44" s="134"/>
    </row>
    <row r="45" spans="2:10" ht="12" customHeight="1">
      <c r="I45" s="358"/>
      <c r="J45" s="134"/>
    </row>
    <row r="46" spans="2:10" ht="12" customHeight="1">
      <c r="I46" s="358"/>
      <c r="J46" s="134"/>
    </row>
    <row r="47" spans="2:10" ht="12" customHeight="1">
      <c r="I47" s="358"/>
      <c r="J47" s="134"/>
    </row>
    <row r="48" spans="2:10" ht="12" customHeight="1">
      <c r="I48" s="358"/>
      <c r="J48" s="134"/>
    </row>
    <row r="49" spans="9:10" ht="12" customHeight="1">
      <c r="I49" s="358"/>
      <c r="J49" s="134"/>
    </row>
    <row r="50" spans="9:10" ht="12" customHeight="1">
      <c r="I50" s="358"/>
      <c r="J50" s="134"/>
    </row>
    <row r="51" spans="9:10" ht="12" customHeight="1">
      <c r="I51" s="358"/>
      <c r="J51" s="134"/>
    </row>
    <row r="52" spans="9:10" ht="12" customHeight="1">
      <c r="I52" s="358"/>
      <c r="J52" s="134"/>
    </row>
    <row r="53" spans="9:10" ht="12" customHeight="1">
      <c r="I53" s="358"/>
      <c r="J53" s="134"/>
    </row>
    <row r="54" spans="9:10" ht="12" customHeight="1">
      <c r="I54" s="358"/>
      <c r="J54" s="134"/>
    </row>
    <row r="55" spans="9:10" ht="12" customHeight="1">
      <c r="I55" s="358"/>
      <c r="J55" s="134"/>
    </row>
    <row r="56" spans="9:10" ht="12" customHeight="1">
      <c r="I56" s="358"/>
      <c r="J56" s="134"/>
    </row>
    <row r="57" spans="9:10" ht="12" customHeight="1">
      <c r="I57" s="358"/>
      <c r="J57" s="134"/>
    </row>
    <row r="58" spans="9:10" ht="12" customHeight="1">
      <c r="I58" s="358"/>
      <c r="J58" s="134"/>
    </row>
    <row r="59" spans="9:10" ht="12" customHeight="1">
      <c r="I59" s="358"/>
      <c r="J59" s="134"/>
    </row>
    <row r="60" spans="9:10" ht="12" customHeight="1">
      <c r="I60" s="358"/>
      <c r="J60" s="134"/>
    </row>
    <row r="61" spans="9:10" ht="12" customHeight="1">
      <c r="I61" s="358"/>
      <c r="J61" s="134"/>
    </row>
    <row r="62" spans="9:10" ht="12" customHeight="1">
      <c r="I62" s="358"/>
      <c r="J62" s="134"/>
    </row>
    <row r="63" spans="9:10" ht="12" customHeight="1">
      <c r="I63" s="358"/>
      <c r="J63" s="134"/>
    </row>
    <row r="64" spans="9:10" ht="12" customHeight="1">
      <c r="I64" s="360"/>
      <c r="J64" s="134"/>
    </row>
    <row r="65" spans="9:10" ht="12" customHeight="1">
      <c r="I65" s="360"/>
      <c r="J65" s="134"/>
    </row>
    <row r="66" spans="9:10" ht="12" customHeight="1">
      <c r="I66" s="360"/>
      <c r="J66" s="134"/>
    </row>
    <row r="67" spans="9:10" ht="12" customHeight="1">
      <c r="I67" s="360"/>
      <c r="J67" s="134"/>
    </row>
    <row r="68" spans="9:10" ht="12" customHeight="1">
      <c r="I68" s="360"/>
      <c r="J68" s="134"/>
    </row>
    <row r="69" spans="9:10" ht="12" customHeight="1">
      <c r="I69" s="360"/>
      <c r="J69" s="134"/>
    </row>
    <row r="70" spans="9:10" ht="12" customHeight="1">
      <c r="I70" s="360"/>
      <c r="J70" s="134"/>
    </row>
    <row r="71" spans="9:10" ht="12" customHeight="1">
      <c r="I71" s="360"/>
      <c r="J71" s="134"/>
    </row>
    <row r="72" spans="9:10" ht="12" customHeight="1">
      <c r="I72" s="360"/>
      <c r="J72" s="134"/>
    </row>
    <row r="73" spans="9:10" ht="12" customHeight="1">
      <c r="I73" s="360"/>
      <c r="J73" s="134"/>
    </row>
    <row r="74" spans="9:10" ht="12" customHeight="1">
      <c r="I74" s="360"/>
      <c r="J74" s="134"/>
    </row>
    <row r="75" spans="9:10" ht="12" customHeight="1">
      <c r="I75" s="360"/>
      <c r="J75" s="134"/>
    </row>
    <row r="76" spans="9:10" ht="12" customHeight="1">
      <c r="I76" s="360"/>
      <c r="J76" s="134"/>
    </row>
    <row r="77" spans="9:10" ht="12" customHeight="1">
      <c r="I77" s="360"/>
      <c r="J77" s="134"/>
    </row>
    <row r="78" spans="9:10" ht="12" customHeight="1">
      <c r="I78" s="360"/>
      <c r="J78" s="134"/>
    </row>
    <row r="79" spans="9:10" ht="12" customHeight="1">
      <c r="I79" s="360"/>
      <c r="J79" s="134"/>
    </row>
    <row r="80" spans="9:10" ht="12" customHeight="1">
      <c r="I80" s="360"/>
      <c r="J80" s="134"/>
    </row>
    <row r="81" spans="9:9" ht="12" customHeight="1">
      <c r="I81" s="348"/>
    </row>
    <row r="82" spans="9:9" ht="12" customHeight="1">
      <c r="I82" s="348"/>
    </row>
    <row r="83" spans="9:9" ht="12" customHeight="1">
      <c r="I83" s="348"/>
    </row>
    <row r="84" spans="9:9" ht="12" customHeight="1">
      <c r="I84" s="348"/>
    </row>
    <row r="85" spans="9:9" ht="12" customHeight="1">
      <c r="I85" s="348"/>
    </row>
    <row r="86" spans="9:9" ht="12" customHeight="1">
      <c r="I86" s="348"/>
    </row>
    <row r="87" spans="9:9" ht="12" customHeight="1">
      <c r="I87" s="348"/>
    </row>
    <row r="88" spans="9:9" ht="12" customHeight="1">
      <c r="I88" s="348"/>
    </row>
    <row r="89" spans="9:9" ht="12" customHeight="1">
      <c r="I89" s="348"/>
    </row>
    <row r="90" spans="9:9" ht="12" customHeight="1">
      <c r="I90" s="348"/>
    </row>
    <row r="91" spans="9:9" ht="12" customHeight="1">
      <c r="I91" s="348"/>
    </row>
    <row r="92" spans="9:9" ht="12" customHeight="1">
      <c r="I92" s="348"/>
    </row>
    <row r="93" spans="9:9" ht="12" customHeight="1">
      <c r="I93" s="348"/>
    </row>
    <row r="94" spans="9:9" ht="12" customHeight="1">
      <c r="I94" s="348"/>
    </row>
    <row r="95" spans="9:9" ht="12" customHeight="1">
      <c r="I95" s="348"/>
    </row>
    <row r="96" spans="9:9" ht="12" customHeight="1">
      <c r="I96" s="348"/>
    </row>
    <row r="97" spans="9:9" ht="12" customHeight="1">
      <c r="I97" s="348"/>
    </row>
    <row r="98" spans="9:9" ht="12" customHeight="1">
      <c r="I98" s="348"/>
    </row>
    <row r="99" spans="9:9" ht="12" customHeight="1">
      <c r="I99" s="348"/>
    </row>
    <row r="100" spans="9:9" ht="12" customHeight="1">
      <c r="I100" s="348"/>
    </row>
    <row r="101" spans="9:9" ht="12" customHeight="1">
      <c r="I101" s="348"/>
    </row>
    <row r="102" spans="9:9" ht="12" customHeight="1">
      <c r="I102" s="348"/>
    </row>
    <row r="103" spans="9:9" ht="12" customHeight="1">
      <c r="I103" s="348"/>
    </row>
    <row r="104" spans="9:9" ht="12" customHeight="1">
      <c r="I104" s="348"/>
    </row>
    <row r="105" spans="9:9" ht="12" customHeight="1">
      <c r="I105" s="348"/>
    </row>
    <row r="106" spans="9:9" ht="12" customHeight="1">
      <c r="I106" s="348"/>
    </row>
    <row r="107" spans="9:9" ht="12" customHeight="1">
      <c r="I107" s="348"/>
    </row>
    <row r="108" spans="9:9" ht="12" customHeight="1">
      <c r="I108" s="348"/>
    </row>
    <row r="109" spans="9:9" ht="12" customHeight="1">
      <c r="I109" s="348"/>
    </row>
    <row r="110" spans="9:9" ht="12" customHeight="1">
      <c r="I110" s="348"/>
    </row>
    <row r="111" spans="9:9" ht="12" customHeight="1">
      <c r="I111" s="348"/>
    </row>
    <row r="112" spans="9:9" ht="12" customHeight="1">
      <c r="I112" s="348"/>
    </row>
    <row r="113" spans="9:9" ht="12" customHeight="1">
      <c r="I113" s="348"/>
    </row>
    <row r="114" spans="9:9" ht="12" customHeight="1">
      <c r="I114" s="348"/>
    </row>
    <row r="115" spans="9:9" ht="12" customHeight="1">
      <c r="I115" s="348"/>
    </row>
    <row r="116" spans="9:9" ht="12" customHeight="1">
      <c r="I116" s="348"/>
    </row>
    <row r="117" spans="9:9" ht="12" customHeight="1">
      <c r="I117" s="348"/>
    </row>
    <row r="118" spans="9:9" ht="12" customHeight="1">
      <c r="I118" s="348"/>
    </row>
    <row r="119" spans="9:9" ht="12" customHeight="1">
      <c r="I119" s="348"/>
    </row>
    <row r="120" spans="9:9" ht="12" customHeight="1">
      <c r="I120" s="348"/>
    </row>
    <row r="121" spans="9:9" ht="12" customHeight="1">
      <c r="I121" s="348"/>
    </row>
    <row r="122" spans="9:9" ht="12" customHeight="1">
      <c r="I122" s="348"/>
    </row>
    <row r="123" spans="9:9" ht="12" customHeight="1">
      <c r="I123" s="348"/>
    </row>
    <row r="124" spans="9:9" ht="12" customHeight="1">
      <c r="I124" s="348"/>
    </row>
    <row r="125" spans="9:9" ht="12" customHeight="1">
      <c r="I125" s="348"/>
    </row>
    <row r="126" spans="9:9" ht="12" customHeight="1">
      <c r="I126" s="348"/>
    </row>
    <row r="127" spans="9:9" ht="12" customHeight="1">
      <c r="I127" s="348"/>
    </row>
    <row r="128" spans="9:9" ht="12" customHeight="1">
      <c r="I128" s="348"/>
    </row>
    <row r="129" spans="9:9" ht="12" customHeight="1">
      <c r="I129" s="348"/>
    </row>
    <row r="130" spans="9:9" ht="12" customHeight="1">
      <c r="I130" s="348"/>
    </row>
    <row r="131" spans="9:9" ht="12" customHeight="1">
      <c r="I131" s="348"/>
    </row>
    <row r="132" spans="9:9" ht="12" customHeight="1">
      <c r="I132" s="348"/>
    </row>
    <row r="133" spans="9:9" ht="12" customHeight="1">
      <c r="I133" s="348"/>
    </row>
    <row r="134" spans="9:9" ht="12" customHeight="1">
      <c r="I134" s="348"/>
    </row>
    <row r="135" spans="9:9" ht="12" customHeight="1">
      <c r="I135" s="348"/>
    </row>
    <row r="136" spans="9:9" ht="12" customHeight="1">
      <c r="I136" s="348"/>
    </row>
    <row r="137" spans="9:9" ht="12" customHeight="1">
      <c r="I137" s="348"/>
    </row>
    <row r="138" spans="9:9" ht="12" customHeight="1">
      <c r="I138" s="348"/>
    </row>
    <row r="139" spans="9:9" ht="12" customHeight="1">
      <c r="I139" s="348"/>
    </row>
    <row r="140" spans="9:9" ht="12" customHeight="1">
      <c r="I140" s="348"/>
    </row>
    <row r="141" spans="9:9" ht="12" customHeight="1">
      <c r="I141" s="348"/>
    </row>
    <row r="142" spans="9:9" ht="12" customHeight="1">
      <c r="I142" s="348"/>
    </row>
    <row r="143" spans="9:9" ht="12" customHeight="1">
      <c r="I143" s="348"/>
    </row>
    <row r="144" spans="9:9" ht="12" customHeight="1">
      <c r="I144" s="348"/>
    </row>
    <row r="145" spans="9:9" ht="12" customHeight="1">
      <c r="I145" s="348"/>
    </row>
    <row r="146" spans="9:9" ht="12" customHeight="1">
      <c r="I146" s="348"/>
    </row>
    <row r="147" spans="9:9" ht="12" customHeight="1">
      <c r="I147" s="348"/>
    </row>
    <row r="148" spans="9:9" ht="12" customHeight="1">
      <c r="I148" s="348"/>
    </row>
    <row r="149" spans="9:9" ht="12" customHeight="1">
      <c r="I149" s="348"/>
    </row>
    <row r="150" spans="9:9" ht="12" customHeight="1">
      <c r="I150" s="348"/>
    </row>
    <row r="151" spans="9:9" ht="12" customHeight="1">
      <c r="I151" s="348"/>
    </row>
    <row r="152" spans="9:9" ht="12" customHeight="1">
      <c r="I152" s="348"/>
    </row>
    <row r="153" spans="9:9" ht="12" customHeight="1">
      <c r="I153" s="348"/>
    </row>
    <row r="154" spans="9:9" ht="12" customHeight="1">
      <c r="I154" s="348"/>
    </row>
    <row r="155" spans="9:9" ht="12" customHeight="1">
      <c r="I155" s="348"/>
    </row>
    <row r="156" spans="9:9" ht="12" customHeight="1">
      <c r="I156" s="348"/>
    </row>
    <row r="157" spans="9:9" ht="12" customHeight="1">
      <c r="I157" s="348"/>
    </row>
    <row r="158" spans="9:9" ht="12" customHeight="1">
      <c r="I158" s="348"/>
    </row>
    <row r="159" spans="9:9" ht="12" customHeight="1">
      <c r="I159" s="348"/>
    </row>
    <row r="160" spans="9:9" ht="12" customHeight="1">
      <c r="I160" s="348"/>
    </row>
    <row r="161" spans="9:9" ht="12" customHeight="1">
      <c r="I161" s="348"/>
    </row>
    <row r="162" spans="9:9" ht="12" customHeight="1">
      <c r="I162" s="348"/>
    </row>
    <row r="163" spans="9:9" ht="12" customHeight="1">
      <c r="I163" s="348"/>
    </row>
    <row r="164" spans="9:9" ht="12" customHeight="1">
      <c r="I164" s="348"/>
    </row>
    <row r="165" spans="9:9" ht="12" customHeight="1">
      <c r="I165" s="348"/>
    </row>
    <row r="166" spans="9:9" ht="12" customHeight="1">
      <c r="I166" s="348"/>
    </row>
    <row r="167" spans="9:9" ht="12" customHeight="1">
      <c r="I167" s="348"/>
    </row>
    <row r="168" spans="9:9" ht="12" customHeight="1">
      <c r="I168" s="348"/>
    </row>
    <row r="169" spans="9:9" ht="12" customHeight="1">
      <c r="I169" s="348"/>
    </row>
    <row r="170" spans="9:9" ht="12" customHeight="1">
      <c r="I170" s="348"/>
    </row>
    <row r="171" spans="9:9" ht="12" customHeight="1">
      <c r="I171" s="348"/>
    </row>
    <row r="172" spans="9:9" ht="12" customHeight="1">
      <c r="I172" s="348"/>
    </row>
    <row r="173" spans="9:9" ht="12" customHeight="1">
      <c r="I173" s="348"/>
    </row>
    <row r="174" spans="9:9" ht="12" customHeight="1">
      <c r="I174" s="348"/>
    </row>
    <row r="175" spans="9:9" ht="12" customHeight="1">
      <c r="I175" s="348"/>
    </row>
    <row r="176" spans="9:9" ht="12" customHeight="1">
      <c r="I176" s="348"/>
    </row>
  </sheetData>
  <mergeCells count="6">
    <mergeCell ref="B1:G1"/>
    <mergeCell ref="B43:G43"/>
    <mergeCell ref="B19:G19"/>
    <mergeCell ref="B5:G5"/>
    <mergeCell ref="B4:G4"/>
    <mergeCell ref="B3:G3"/>
  </mergeCells>
  <pageMargins left="0.70866141732283472" right="0.70866141732283472" top="0.74803149606299213" bottom="0.74803149606299213" header="0.31496062992125984" footer="0.31496062992125984"/>
  <pageSetup paperSize="126" orientation="portrait" r:id="rId1"/>
  <headerFooter>
    <oddFooter>&amp;C&amp;11&amp;A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5" tint="0.79998168889431442"/>
    <pageSetUpPr fitToPage="1"/>
  </sheetPr>
  <dimension ref="B1:O21"/>
  <sheetViews>
    <sheetView zoomScaleNormal="100" workbookViewId="0">
      <selection activeCell="P16" sqref="P16"/>
    </sheetView>
  </sheetViews>
  <sheetFormatPr baseColWidth="10" defaultRowHeight="17.5"/>
  <cols>
    <col min="1" max="1" width="1.75" customWidth="1"/>
    <col min="2" max="2" width="7" customWidth="1"/>
    <col min="3" max="14" width="4.625" customWidth="1"/>
    <col min="15" max="15" width="0.9375" customWidth="1"/>
  </cols>
  <sheetData>
    <row r="1" spans="2:15">
      <c r="B1" s="1057" t="s">
        <v>79</v>
      </c>
      <c r="C1" s="1057"/>
      <c r="D1" s="1057"/>
      <c r="E1" s="1057"/>
      <c r="F1" s="1057"/>
      <c r="G1" s="1057"/>
      <c r="H1" s="1057"/>
      <c r="I1" s="1057"/>
      <c r="J1" s="1057"/>
      <c r="K1" s="1057"/>
      <c r="L1" s="1057"/>
      <c r="M1" s="1057"/>
      <c r="N1" s="1057"/>
    </row>
    <row r="2" spans="2:15">
      <c r="B2" s="25"/>
      <c r="C2" s="25"/>
      <c r="D2" s="25"/>
      <c r="E2" s="25"/>
      <c r="F2" s="25"/>
      <c r="G2" s="25"/>
      <c r="H2" s="25"/>
      <c r="I2" s="25"/>
      <c r="J2" s="25"/>
      <c r="K2" s="25"/>
      <c r="L2" s="25"/>
      <c r="M2" s="25"/>
      <c r="N2" s="25"/>
    </row>
    <row r="3" spans="2:15">
      <c r="B3" s="1057" t="s">
        <v>631</v>
      </c>
      <c r="C3" s="1057"/>
      <c r="D3" s="1057"/>
      <c r="E3" s="1057"/>
      <c r="F3" s="1057"/>
      <c r="G3" s="1057"/>
      <c r="H3" s="1057"/>
      <c r="I3" s="1057"/>
      <c r="J3" s="1057"/>
      <c r="K3" s="1057"/>
      <c r="L3" s="1057"/>
      <c r="M3" s="1057"/>
      <c r="N3" s="1057"/>
    </row>
    <row r="4" spans="2:15">
      <c r="B4" s="1057" t="s">
        <v>241</v>
      </c>
      <c r="C4" s="1057"/>
      <c r="D4" s="1057"/>
      <c r="E4" s="1057"/>
      <c r="F4" s="1057"/>
      <c r="G4" s="1057"/>
      <c r="H4" s="1057"/>
      <c r="I4" s="1057"/>
      <c r="J4" s="1057"/>
      <c r="K4" s="1057"/>
      <c r="L4" s="1057"/>
      <c r="M4" s="1057"/>
      <c r="N4" s="1057"/>
    </row>
    <row r="5" spans="2:15" ht="41.25" customHeight="1">
      <c r="B5" s="1253" t="s">
        <v>226</v>
      </c>
      <c r="C5" s="1147" t="s">
        <v>393</v>
      </c>
      <c r="D5" s="1147"/>
      <c r="E5" s="1147" t="s">
        <v>458</v>
      </c>
      <c r="F5" s="1147"/>
      <c r="G5" s="1147" t="s">
        <v>142</v>
      </c>
      <c r="H5" s="1147"/>
      <c r="I5" s="1147" t="s">
        <v>535</v>
      </c>
      <c r="J5" s="1147"/>
      <c r="K5" s="1147" t="s">
        <v>143</v>
      </c>
      <c r="L5" s="1147"/>
      <c r="M5" s="1254" t="s">
        <v>7</v>
      </c>
      <c r="N5" s="1254"/>
    </row>
    <row r="6" spans="2:15" ht="15.75" customHeight="1">
      <c r="B6" s="1253"/>
      <c r="C6" s="802" t="s">
        <v>480</v>
      </c>
      <c r="D6" s="636" t="s">
        <v>531</v>
      </c>
      <c r="E6" s="802" t="s">
        <v>480</v>
      </c>
      <c r="F6" s="636" t="s">
        <v>531</v>
      </c>
      <c r="G6" s="802" t="s">
        <v>480</v>
      </c>
      <c r="H6" s="636" t="s">
        <v>531</v>
      </c>
      <c r="I6" s="802" t="s">
        <v>480</v>
      </c>
      <c r="J6" s="636" t="s">
        <v>531</v>
      </c>
      <c r="K6" s="802" t="s">
        <v>480</v>
      </c>
      <c r="L6" s="636" t="s">
        <v>531</v>
      </c>
      <c r="M6" s="802" t="s">
        <v>480</v>
      </c>
      <c r="N6" s="636" t="s">
        <v>531</v>
      </c>
    </row>
    <row r="7" spans="2:15" ht="15.75" customHeight="1">
      <c r="B7" s="98" t="s">
        <v>47</v>
      </c>
      <c r="C7" s="633"/>
      <c r="D7" s="633">
        <v>140</v>
      </c>
      <c r="E7" s="633" t="s">
        <v>351</v>
      </c>
      <c r="F7" s="633">
        <v>150</v>
      </c>
      <c r="G7" s="633" t="s">
        <v>351</v>
      </c>
      <c r="H7" s="633">
        <v>150</v>
      </c>
      <c r="I7" s="633">
        <v>165</v>
      </c>
      <c r="J7" s="633" t="s">
        <v>351</v>
      </c>
      <c r="K7" s="633" t="s">
        <v>351</v>
      </c>
      <c r="L7" s="633">
        <v>150</v>
      </c>
      <c r="M7" s="633">
        <v>165</v>
      </c>
      <c r="N7" s="633">
        <v>146.66666666666666</v>
      </c>
    </row>
    <row r="8" spans="2:15" ht="15.75" customHeight="1">
      <c r="B8" s="98" t="s">
        <v>48</v>
      </c>
      <c r="C8" s="633" t="s">
        <v>351</v>
      </c>
      <c r="D8" s="633">
        <v>140</v>
      </c>
      <c r="E8" s="633" t="s">
        <v>351</v>
      </c>
      <c r="F8" s="633">
        <v>150</v>
      </c>
      <c r="G8" s="633" t="s">
        <v>351</v>
      </c>
      <c r="H8" s="633">
        <v>150</v>
      </c>
      <c r="I8" s="633" t="s">
        <v>351</v>
      </c>
      <c r="J8" s="633"/>
      <c r="K8" s="633" t="s">
        <v>351</v>
      </c>
      <c r="L8" s="633">
        <v>150</v>
      </c>
      <c r="M8" s="633" t="s">
        <v>351</v>
      </c>
      <c r="N8" s="633">
        <v>146.66666666666666</v>
      </c>
    </row>
    <row r="9" spans="2:15" ht="15.75" customHeight="1">
      <c r="B9" s="98" t="s">
        <v>49</v>
      </c>
      <c r="C9" s="633">
        <v>129</v>
      </c>
      <c r="D9" s="633">
        <v>158.75</v>
      </c>
      <c r="E9" s="633">
        <v>128.85714285714286</v>
      </c>
      <c r="F9" s="633">
        <v>154.75</v>
      </c>
      <c r="G9" s="633">
        <v>131</v>
      </c>
      <c r="H9" s="633">
        <v>166.75</v>
      </c>
      <c r="I9" s="633">
        <v>137.5</v>
      </c>
      <c r="J9" s="633">
        <v>162.5</v>
      </c>
      <c r="K9" s="633" t="s">
        <v>351</v>
      </c>
      <c r="L9" s="633">
        <v>153.42857142857144</v>
      </c>
      <c r="M9" s="633">
        <v>130.61904761904762</v>
      </c>
      <c r="N9" s="633">
        <v>156.58064516129033</v>
      </c>
      <c r="O9" s="478"/>
    </row>
    <row r="10" spans="2:15" ht="15.75" customHeight="1">
      <c r="B10" s="152" t="s">
        <v>57</v>
      </c>
      <c r="C10" s="633">
        <v>128.77777777777777</v>
      </c>
      <c r="D10" s="633">
        <v>170</v>
      </c>
      <c r="E10" s="633">
        <v>128.04166666666666</v>
      </c>
      <c r="F10" s="633">
        <v>171.65384615384616</v>
      </c>
      <c r="G10" s="633">
        <v>127.41176470588236</v>
      </c>
      <c r="H10" s="633">
        <v>168.625</v>
      </c>
      <c r="I10" s="633">
        <v>128.25</v>
      </c>
      <c r="J10" s="633">
        <v>166.72727272727272</v>
      </c>
      <c r="K10" s="633">
        <v>127.625</v>
      </c>
      <c r="L10" s="633">
        <v>158.8125</v>
      </c>
      <c r="M10" s="633">
        <v>127.64516129032258</v>
      </c>
      <c r="N10" s="633">
        <v>166.30327868852459</v>
      </c>
    </row>
    <row r="11" spans="2:15" ht="15.75" customHeight="1">
      <c r="B11" s="152" t="s">
        <v>58</v>
      </c>
      <c r="C11" s="633">
        <v>130.25</v>
      </c>
      <c r="D11" s="633" t="s">
        <v>351</v>
      </c>
      <c r="E11" s="633">
        <v>128.21875</v>
      </c>
      <c r="F11" s="633">
        <v>152.5</v>
      </c>
      <c r="G11" s="633">
        <v>127.44444444444446</v>
      </c>
      <c r="H11" s="633">
        <v>159.44444444444446</v>
      </c>
      <c r="I11" s="633">
        <v>125.67857142857143</v>
      </c>
      <c r="J11" s="633">
        <v>162.23076923076923</v>
      </c>
      <c r="K11" s="633">
        <v>127.25</v>
      </c>
      <c r="L11" s="633">
        <v>161.32142857142856</v>
      </c>
      <c r="M11" s="633">
        <v>127.4</v>
      </c>
      <c r="N11" s="633">
        <v>160.08064516129033</v>
      </c>
    </row>
    <row r="12" spans="2:15" ht="15.75" customHeight="1">
      <c r="B12" s="152" t="s">
        <v>50</v>
      </c>
      <c r="C12" s="633">
        <v>142.33333333333334</v>
      </c>
      <c r="D12" s="633" t="s">
        <v>351</v>
      </c>
      <c r="E12" s="633">
        <v>132.5</v>
      </c>
      <c r="F12" s="633" t="s">
        <v>351</v>
      </c>
      <c r="G12" s="633">
        <v>128</v>
      </c>
      <c r="H12" s="633">
        <v>160</v>
      </c>
      <c r="I12" s="633">
        <v>129.76923076923077</v>
      </c>
      <c r="J12" s="633">
        <v>162</v>
      </c>
      <c r="K12" s="633">
        <v>128.80000000000001</v>
      </c>
      <c r="L12" s="633">
        <v>157.83333333333334</v>
      </c>
      <c r="M12" s="633">
        <v>130.95283018867926</v>
      </c>
      <c r="N12" s="633">
        <v>159</v>
      </c>
    </row>
    <row r="13" spans="2:15" ht="15.75" customHeight="1">
      <c r="B13" s="98" t="s">
        <v>51</v>
      </c>
      <c r="C13" s="633">
        <v>155.19999999999999</v>
      </c>
      <c r="D13" s="633" t="s">
        <v>351</v>
      </c>
      <c r="E13" s="633">
        <v>153.29411764705884</v>
      </c>
      <c r="F13" s="633" t="s">
        <v>351</v>
      </c>
      <c r="G13" s="633">
        <v>135.5</v>
      </c>
      <c r="H13" s="633" t="s">
        <v>351</v>
      </c>
      <c r="I13" s="633">
        <v>128</v>
      </c>
      <c r="J13" s="633" t="s">
        <v>351</v>
      </c>
      <c r="K13" s="633">
        <v>130.45454545454547</v>
      </c>
      <c r="L13" s="633">
        <v>155</v>
      </c>
      <c r="M13" s="633">
        <v>144.12765957446808</v>
      </c>
      <c r="N13" s="633">
        <v>155</v>
      </c>
    </row>
    <row r="14" spans="2:15" ht="15.75" customHeight="1">
      <c r="B14" s="152" t="s">
        <v>52</v>
      </c>
      <c r="C14" s="633">
        <v>149.25</v>
      </c>
      <c r="D14" s="633"/>
      <c r="E14" s="633">
        <v>150</v>
      </c>
      <c r="F14" s="633"/>
      <c r="G14" s="633">
        <v>150</v>
      </c>
      <c r="H14" s="633"/>
      <c r="I14" s="633" t="s">
        <v>351</v>
      </c>
      <c r="J14" s="633"/>
      <c r="K14" s="633">
        <v>133.33333333333334</v>
      </c>
      <c r="L14" s="633">
        <v>155</v>
      </c>
      <c r="M14" s="633">
        <v>145.92307692307691</v>
      </c>
      <c r="N14" s="633">
        <v>155</v>
      </c>
    </row>
    <row r="15" spans="2:15" ht="15.75" customHeight="1">
      <c r="B15" s="152" t="s">
        <v>53</v>
      </c>
      <c r="C15" s="633">
        <v>153.5</v>
      </c>
      <c r="D15" s="633" t="s">
        <v>351</v>
      </c>
      <c r="E15" s="633" t="s">
        <v>351</v>
      </c>
      <c r="F15" s="633" t="s">
        <v>351</v>
      </c>
      <c r="G15" s="633" t="s">
        <v>351</v>
      </c>
      <c r="H15" s="633" t="s">
        <v>351</v>
      </c>
      <c r="I15" s="633" t="s">
        <v>351</v>
      </c>
      <c r="J15" s="633" t="s">
        <v>351</v>
      </c>
      <c r="K15" s="633">
        <v>145</v>
      </c>
      <c r="L15" s="633">
        <v>164.75</v>
      </c>
      <c r="M15" s="633">
        <v>150.66666666666666</v>
      </c>
      <c r="N15" s="633">
        <v>164.75</v>
      </c>
    </row>
    <row r="16" spans="2:15" ht="15.75" customHeight="1">
      <c r="B16" s="98" t="s">
        <v>54</v>
      </c>
      <c r="C16" s="633">
        <v>145</v>
      </c>
      <c r="D16" s="633"/>
      <c r="E16" s="633">
        <v>150.5</v>
      </c>
      <c r="F16" s="633"/>
      <c r="G16" s="633" t="s">
        <v>351</v>
      </c>
      <c r="H16" s="633"/>
      <c r="I16" s="633" t="s">
        <v>351</v>
      </c>
      <c r="J16" s="633"/>
      <c r="K16" s="633">
        <v>145</v>
      </c>
      <c r="L16" s="633">
        <v>180</v>
      </c>
      <c r="M16" s="633">
        <v>146.57142857142856</v>
      </c>
      <c r="N16" s="633">
        <v>180</v>
      </c>
    </row>
    <row r="17" spans="2:14" ht="15.75" customHeight="1">
      <c r="B17" s="98" t="s">
        <v>55</v>
      </c>
      <c r="C17" s="633" t="s">
        <v>351</v>
      </c>
      <c r="D17" s="633"/>
      <c r="E17" s="633">
        <v>154</v>
      </c>
      <c r="F17" s="633"/>
      <c r="G17" s="633" t="s">
        <v>351</v>
      </c>
      <c r="H17" s="633"/>
      <c r="I17" s="633" t="s">
        <v>351</v>
      </c>
      <c r="J17" s="633"/>
      <c r="K17" s="633">
        <v>146.33333333333334</v>
      </c>
      <c r="L17" s="633"/>
      <c r="M17" s="633">
        <v>151.125</v>
      </c>
      <c r="N17" s="633"/>
    </row>
    <row r="18" spans="2:14" ht="15.75" customHeight="1">
      <c r="B18" s="98" t="s">
        <v>56</v>
      </c>
      <c r="C18" s="633" t="s">
        <v>351</v>
      </c>
      <c r="D18" s="633"/>
      <c r="E18" s="633">
        <v>155</v>
      </c>
      <c r="F18" s="633"/>
      <c r="G18" s="633" t="s">
        <v>351</v>
      </c>
      <c r="H18" s="633"/>
      <c r="I18" s="633" t="s">
        <v>351</v>
      </c>
      <c r="J18" s="633"/>
      <c r="K18" s="633">
        <v>152.4</v>
      </c>
      <c r="L18" s="633"/>
      <c r="M18" s="633">
        <v>156.88888888888889</v>
      </c>
      <c r="N18" s="633"/>
    </row>
    <row r="19" spans="2:14" ht="51.65" customHeight="1">
      <c r="B19" s="1133" t="s">
        <v>630</v>
      </c>
      <c r="C19" s="1133"/>
      <c r="D19" s="1133"/>
      <c r="E19" s="1133"/>
      <c r="F19" s="1133"/>
      <c r="G19" s="1133"/>
      <c r="H19" s="1133"/>
      <c r="I19" s="1133"/>
      <c r="J19" s="1133"/>
      <c r="K19" s="1133"/>
      <c r="L19" s="1133"/>
      <c r="M19" s="1133"/>
      <c r="N19" s="1133"/>
    </row>
    <row r="20" spans="2:14">
      <c r="B20" s="2"/>
      <c r="C20" s="361"/>
      <c r="D20" s="361"/>
      <c r="E20" s="361"/>
      <c r="F20" s="361"/>
      <c r="G20" s="361"/>
      <c r="H20" s="361"/>
      <c r="I20" s="361"/>
      <c r="J20" s="361"/>
      <c r="K20" s="361"/>
      <c r="L20" s="361"/>
      <c r="M20" s="361"/>
      <c r="N20" s="361"/>
    </row>
    <row r="21" spans="2:14">
      <c r="C21" s="338"/>
      <c r="D21" s="362"/>
      <c r="E21" s="338"/>
      <c r="F21" s="362"/>
      <c r="G21" s="338"/>
      <c r="H21" s="362"/>
      <c r="I21" s="362"/>
      <c r="J21" s="362"/>
      <c r="K21" s="338"/>
      <c r="L21" s="362"/>
      <c r="M21" s="338"/>
      <c r="N21" s="362"/>
    </row>
  </sheetData>
  <mergeCells count="11">
    <mergeCell ref="B1:N1"/>
    <mergeCell ref="B3:N3"/>
    <mergeCell ref="B4:N4"/>
    <mergeCell ref="B19:N19"/>
    <mergeCell ref="B5:B6"/>
    <mergeCell ref="C5:D5"/>
    <mergeCell ref="E5:F5"/>
    <mergeCell ref="G5:H5"/>
    <mergeCell ref="K5:L5"/>
    <mergeCell ref="M5:N5"/>
    <mergeCell ref="I5:J5"/>
  </mergeCells>
  <pageMargins left="0.70866141732283472" right="0.70866141732283472" top="0.74803149606299213" bottom="0.74803149606299213" header="0.31496062992125984" footer="0.31496062992125984"/>
  <pageSetup paperSize="126" orientation="portrait" r:id="rId1"/>
  <headerFooter>
    <oddFooter>&amp;C&amp;11&amp;A</oddFooter>
  </headerFooter>
  <ignoredErrors>
    <ignoredError sqref="C6:N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Hoja18">
    <tabColor theme="5" tint="0.79998168889431442"/>
    <pageSetUpPr fitToPage="1"/>
  </sheetPr>
  <dimension ref="B1:N141"/>
  <sheetViews>
    <sheetView topLeftCell="A13" zoomScaleNormal="100" zoomScaleSheetLayoutView="75" workbookViewId="0">
      <selection activeCell="I31" sqref="I31"/>
    </sheetView>
  </sheetViews>
  <sheetFormatPr baseColWidth="10" defaultColWidth="10.9375" defaultRowHeight="11.5"/>
  <cols>
    <col min="1" max="1" width="0.4375" style="1" customWidth="1"/>
    <col min="2" max="2" width="10" style="9" customWidth="1"/>
    <col min="3" max="7" width="11.1875" style="1" customWidth="1"/>
    <col min="8" max="16384" width="10.9375" style="1"/>
  </cols>
  <sheetData>
    <row r="1" spans="2:12" s="27" customFormat="1" ht="13">
      <c r="B1" s="1057" t="s">
        <v>80</v>
      </c>
      <c r="C1" s="1057"/>
      <c r="D1" s="1057"/>
      <c r="E1" s="1057"/>
      <c r="F1" s="1057"/>
      <c r="G1" s="1057"/>
    </row>
    <row r="2" spans="2:12" s="27" customFormat="1" ht="13">
      <c r="B2" s="25"/>
      <c r="C2" s="33"/>
      <c r="D2" s="23"/>
      <c r="E2" s="23"/>
      <c r="F2" s="23"/>
      <c r="G2" s="23"/>
    </row>
    <row r="3" spans="2:12" s="27" customFormat="1" ht="13">
      <c r="B3" s="1057" t="s">
        <v>15</v>
      </c>
      <c r="C3" s="1057"/>
      <c r="D3" s="1057"/>
      <c r="E3" s="1057"/>
      <c r="F3" s="1057"/>
      <c r="G3" s="1057"/>
    </row>
    <row r="4" spans="2:12" s="27" customFormat="1" ht="13">
      <c r="B4" s="1057" t="s">
        <v>243</v>
      </c>
      <c r="C4" s="1057"/>
      <c r="D4" s="1057"/>
      <c r="E4" s="1057"/>
      <c r="F4" s="1057"/>
      <c r="G4" s="1057"/>
    </row>
    <row r="5" spans="2:12" s="27" customFormat="1" ht="52">
      <c r="B5" s="363" t="s">
        <v>96</v>
      </c>
      <c r="C5" s="364" t="s">
        <v>244</v>
      </c>
      <c r="D5" s="364" t="s">
        <v>245</v>
      </c>
      <c r="E5" s="364" t="s">
        <v>246</v>
      </c>
      <c r="F5" s="364" t="s">
        <v>247</v>
      </c>
      <c r="G5" s="364" t="s">
        <v>248</v>
      </c>
    </row>
    <row r="6" spans="2:12" s="144" customFormat="1" ht="15.75" customHeight="1">
      <c r="B6" s="541">
        <v>43466</v>
      </c>
      <c r="C6" s="819">
        <v>117408.97459999999</v>
      </c>
      <c r="D6" s="819">
        <v>116752.22639999999</v>
      </c>
      <c r="E6" s="819">
        <v>165000</v>
      </c>
      <c r="F6" s="819">
        <v>143956.54495806451</v>
      </c>
      <c r="G6" s="819">
        <v>149599.12639677417</v>
      </c>
      <c r="H6" s="442"/>
      <c r="I6" s="442"/>
      <c r="J6" s="442"/>
      <c r="K6" s="442"/>
      <c r="L6" s="442"/>
    </row>
    <row r="7" spans="2:12" s="144" customFormat="1" ht="15.75" customHeight="1">
      <c r="B7" s="541">
        <v>43497</v>
      </c>
      <c r="C7" s="819">
        <v>111735.075</v>
      </c>
      <c r="D7" s="819">
        <v>116499.81299999998</v>
      </c>
      <c r="E7" s="819"/>
      <c r="F7" s="819">
        <v>140872.89900357145</v>
      </c>
      <c r="G7" s="819">
        <v>148280.39950714284</v>
      </c>
      <c r="H7" s="442"/>
      <c r="I7" s="442"/>
      <c r="J7" s="442"/>
      <c r="K7" s="442"/>
      <c r="L7" s="442"/>
    </row>
    <row r="8" spans="2:12" s="144" customFormat="1" ht="15.75" customHeight="1">
      <c r="B8" s="541">
        <v>43525</v>
      </c>
      <c r="C8" s="819">
        <v>108584.79839999999</v>
      </c>
      <c r="D8" s="819">
        <v>118105.91519999999</v>
      </c>
      <c r="E8" s="819">
        <v>130619.04761904762</v>
      </c>
      <c r="F8" s="819">
        <v>135298.46635483872</v>
      </c>
      <c r="G8" s="819">
        <v>149082.96145161291</v>
      </c>
      <c r="H8" s="442"/>
      <c r="I8" s="442"/>
      <c r="J8" s="442"/>
      <c r="K8" s="442"/>
      <c r="L8" s="442"/>
    </row>
    <row r="9" spans="2:12" s="144" customFormat="1" ht="15.75" customHeight="1">
      <c r="B9" s="541">
        <v>43556</v>
      </c>
      <c r="C9" s="819">
        <v>103867.462</v>
      </c>
      <c r="D9" s="819">
        <v>112129.874</v>
      </c>
      <c r="E9" s="819">
        <v>127973.33333333334</v>
      </c>
      <c r="F9" s="819">
        <v>128776.34919666668</v>
      </c>
      <c r="G9" s="819">
        <v>143252.09130999999</v>
      </c>
      <c r="H9" s="442"/>
      <c r="I9" s="442"/>
      <c r="J9" s="442"/>
      <c r="K9" s="442"/>
      <c r="L9" s="442"/>
    </row>
    <row r="10" spans="2:12" s="144" customFormat="1" ht="15.75" customHeight="1">
      <c r="B10" s="541">
        <v>43586</v>
      </c>
      <c r="C10" s="819">
        <v>114277.8812</v>
      </c>
      <c r="D10" s="819">
        <v>123321.90359999999</v>
      </c>
      <c r="E10" s="819">
        <v>126795.77464788732</v>
      </c>
      <c r="F10" s="819">
        <v>140029.46216129031</v>
      </c>
      <c r="G10" s="819">
        <v>153294.13332580647</v>
      </c>
      <c r="H10" s="442"/>
      <c r="I10" s="442"/>
      <c r="J10" s="442"/>
      <c r="K10" s="442"/>
      <c r="L10" s="442"/>
    </row>
    <row r="11" spans="2:12" s="144" customFormat="1" ht="15.75" customHeight="1">
      <c r="B11" s="541">
        <v>43617</v>
      </c>
      <c r="C11" s="819">
        <v>125824.74519999999</v>
      </c>
      <c r="D11" s="819">
        <v>138461.22769999999</v>
      </c>
      <c r="E11" s="819">
        <v>130213.33333333334</v>
      </c>
      <c r="F11" s="819">
        <v>153878.29916666666</v>
      </c>
      <c r="G11" s="819">
        <v>171559.66114000001</v>
      </c>
      <c r="H11" s="442"/>
      <c r="I11" s="442"/>
      <c r="J11" s="442"/>
      <c r="K11" s="442"/>
      <c r="L11" s="442"/>
    </row>
    <row r="12" spans="2:12" s="144" customFormat="1" ht="15.75" customHeight="1">
      <c r="B12" s="541">
        <v>43647</v>
      </c>
      <c r="C12" s="819">
        <v>120259</v>
      </c>
      <c r="D12" s="819">
        <v>135894.7648</v>
      </c>
      <c r="E12" s="819">
        <v>144127.6595744681</v>
      </c>
      <c r="F12" s="819">
        <v>147617.45807741937</v>
      </c>
      <c r="G12" s="819">
        <v>170511.90740000003</v>
      </c>
      <c r="H12" s="442"/>
      <c r="I12" s="442"/>
      <c r="J12" s="442"/>
      <c r="K12" s="442"/>
      <c r="L12" s="442"/>
    </row>
    <row r="13" spans="2:12" s="144" customFormat="1" ht="15.75" customHeight="1">
      <c r="B13" s="541">
        <v>43678</v>
      </c>
      <c r="C13" s="819">
        <v>108853.52400000002</v>
      </c>
      <c r="D13" s="819">
        <v>123848.361</v>
      </c>
      <c r="E13" s="819">
        <v>145923.07692307691</v>
      </c>
      <c r="F13" s="819">
        <v>136382.62455483869</v>
      </c>
      <c r="G13" s="819">
        <v>157716.50760967738</v>
      </c>
      <c r="H13" s="442"/>
      <c r="I13" s="442"/>
      <c r="J13" s="442"/>
      <c r="K13" s="442"/>
      <c r="L13" s="442"/>
    </row>
    <row r="14" spans="2:12" s="144" customFormat="1" ht="15.75" customHeight="1">
      <c r="B14" s="541">
        <v>43709</v>
      </c>
      <c r="C14" s="819">
        <v>104964.084</v>
      </c>
      <c r="D14" s="819">
        <v>116617.1808</v>
      </c>
      <c r="E14" s="819">
        <v>150666.66666666666</v>
      </c>
      <c r="F14" s="819">
        <v>133523.61677000002</v>
      </c>
      <c r="G14" s="819">
        <v>145833.49593666664</v>
      </c>
      <c r="H14" s="442"/>
      <c r="I14" s="442"/>
      <c r="J14" s="442"/>
      <c r="K14" s="442"/>
      <c r="L14" s="442"/>
    </row>
    <row r="15" spans="2:12" s="144" customFormat="1" ht="15.75" customHeight="1">
      <c r="B15" s="541">
        <v>43739</v>
      </c>
      <c r="C15" s="819">
        <v>112350.89459999999</v>
      </c>
      <c r="D15" s="819">
        <v>124204.62779999999</v>
      </c>
      <c r="E15" s="819">
        <v>146571.42857142855</v>
      </c>
      <c r="F15" s="819">
        <v>143191.48072903225</v>
      </c>
      <c r="G15" s="819">
        <v>156689.4774</v>
      </c>
      <c r="H15" s="442"/>
      <c r="I15" s="442"/>
      <c r="J15" s="442"/>
      <c r="K15" s="442"/>
      <c r="L15" s="442"/>
    </row>
    <row r="16" spans="2:12" s="144" customFormat="1" ht="15.75" customHeight="1">
      <c r="B16" s="541">
        <v>43770</v>
      </c>
      <c r="C16" s="819">
        <v>129136.93900000001</v>
      </c>
      <c r="D16" s="819">
        <v>134207.67990000002</v>
      </c>
      <c r="E16" s="819">
        <v>151125</v>
      </c>
      <c r="F16" s="819">
        <v>161078.06031333338</v>
      </c>
      <c r="G16" s="819">
        <v>169334.73453999998</v>
      </c>
      <c r="H16" s="442"/>
      <c r="I16" s="442"/>
      <c r="J16" s="442"/>
      <c r="K16" s="442"/>
      <c r="L16" s="442"/>
    </row>
    <row r="17" spans="2:14" s="144" customFormat="1" ht="15.75" customHeight="1">
      <c r="B17" s="541">
        <v>43800</v>
      </c>
      <c r="C17" s="819">
        <v>132507.07999999999</v>
      </c>
      <c r="D17" s="819">
        <v>134386.8316</v>
      </c>
      <c r="E17" s="819">
        <v>156888.88888888888</v>
      </c>
      <c r="F17" s="819">
        <v>166900.77216206896</v>
      </c>
      <c r="G17" s="819">
        <v>171563.84970689658</v>
      </c>
      <c r="H17" s="442"/>
      <c r="I17" s="442"/>
      <c r="J17" s="442"/>
      <c r="K17" s="442"/>
      <c r="L17" s="442"/>
    </row>
    <row r="18" spans="2:14" s="144" customFormat="1" ht="15.75" customHeight="1">
      <c r="B18" s="541">
        <v>43831</v>
      </c>
      <c r="C18" s="819">
        <v>142484.38649999999</v>
      </c>
      <c r="D18" s="819">
        <v>137493.06749999998</v>
      </c>
      <c r="E18" s="819">
        <v>146666.66666666666</v>
      </c>
      <c r="F18" s="819">
        <v>174650.74169032258</v>
      </c>
      <c r="G18" s="819">
        <v>173514.60470967743</v>
      </c>
      <c r="H18" s="442"/>
      <c r="I18" s="442"/>
      <c r="J18" s="442"/>
      <c r="K18" s="442"/>
      <c r="L18" s="442"/>
    </row>
    <row r="19" spans="2:14" s="144" customFormat="1" ht="15.75" customHeight="1">
      <c r="B19" s="541">
        <v>43862</v>
      </c>
      <c r="C19" s="819">
        <v>142241.43180000002</v>
      </c>
      <c r="D19" s="819">
        <v>141293.7396</v>
      </c>
      <c r="E19" s="819">
        <v>146666.66666666666</v>
      </c>
      <c r="F19" s="819">
        <v>187455.25216551725</v>
      </c>
      <c r="G19" s="819">
        <v>188880.85677931036</v>
      </c>
      <c r="H19" s="442"/>
      <c r="I19" s="442"/>
      <c r="J19" s="442"/>
      <c r="K19" s="442"/>
      <c r="L19" s="442"/>
    </row>
    <row r="20" spans="2:14" s="144" customFormat="1" ht="15.75" customHeight="1">
      <c r="B20" s="541">
        <v>43891</v>
      </c>
      <c r="C20" s="819">
        <v>142089.32519999999</v>
      </c>
      <c r="D20" s="819">
        <v>143433.27720000001</v>
      </c>
      <c r="E20" s="819">
        <v>156580.64516129033</v>
      </c>
      <c r="F20" s="819">
        <v>175895.40927741936</v>
      </c>
      <c r="G20" s="819">
        <v>180682.82270967742</v>
      </c>
      <c r="H20" s="442"/>
      <c r="I20" s="442"/>
      <c r="J20" s="442"/>
      <c r="K20" s="442"/>
      <c r="L20" s="442"/>
    </row>
    <row r="21" spans="2:14" s="144" customFormat="1" ht="15.75" customHeight="1">
      <c r="B21" s="541">
        <v>43922</v>
      </c>
      <c r="C21" s="819">
        <v>134322.01200000002</v>
      </c>
      <c r="D21" s="819">
        <v>132828.59700000001</v>
      </c>
      <c r="E21" s="819">
        <v>166303.27868852459</v>
      </c>
      <c r="F21" s="819">
        <v>172363.76914687501</v>
      </c>
      <c r="G21" s="819">
        <v>175581.44557500002</v>
      </c>
      <c r="H21" s="442"/>
      <c r="I21" s="442"/>
      <c r="J21" s="442"/>
      <c r="K21" s="442"/>
      <c r="L21" s="442"/>
    </row>
    <row r="22" spans="2:14" s="144" customFormat="1" ht="15.75" customHeight="1">
      <c r="B22" s="541">
        <v>43952</v>
      </c>
      <c r="C22" s="819">
        <v>119721.28079999999</v>
      </c>
      <c r="D22" s="819">
        <v>124676.7951</v>
      </c>
      <c r="E22" s="819">
        <v>160080.64516129033</v>
      </c>
      <c r="F22" s="819">
        <v>153510.18252903226</v>
      </c>
      <c r="G22" s="819">
        <v>160587.52860645161</v>
      </c>
      <c r="H22" s="442"/>
      <c r="I22" s="442"/>
      <c r="J22" s="442"/>
      <c r="K22" s="442"/>
      <c r="L22" s="442"/>
    </row>
    <row r="23" spans="2:14" s="144" customFormat="1" ht="15.75" customHeight="1">
      <c r="B23" s="541">
        <v>43983</v>
      </c>
      <c r="C23" s="819">
        <v>117700.73879999999</v>
      </c>
      <c r="D23" s="819">
        <v>128741.38399999998</v>
      </c>
      <c r="E23" s="819">
        <v>159000</v>
      </c>
      <c r="F23" s="819">
        <v>152317.14478333329</v>
      </c>
      <c r="G23" s="819">
        <v>163270.25143</v>
      </c>
      <c r="H23" s="442"/>
      <c r="I23" s="442"/>
      <c r="J23" s="442"/>
      <c r="K23" s="442"/>
      <c r="L23" s="442"/>
    </row>
    <row r="24" spans="2:14" s="144" customFormat="1" ht="15.75" customHeight="1">
      <c r="B24" s="541">
        <v>44013</v>
      </c>
      <c r="C24" s="819">
        <v>121295.71609999999</v>
      </c>
      <c r="D24" s="819">
        <v>132737.07950000002</v>
      </c>
      <c r="E24" s="819">
        <v>155000</v>
      </c>
      <c r="F24" s="819">
        <v>149744.12340967744</v>
      </c>
      <c r="G24" s="819">
        <v>165458.28597741938</v>
      </c>
      <c r="H24" s="442"/>
      <c r="I24" s="442"/>
      <c r="J24" s="442"/>
      <c r="K24" s="442"/>
      <c r="L24" s="442"/>
    </row>
    <row r="25" spans="2:14" s="144" customFormat="1" ht="15.75" customHeight="1">
      <c r="B25" s="541">
        <v>44044</v>
      </c>
      <c r="C25" s="819">
        <v>129115.803</v>
      </c>
      <c r="D25" s="819">
        <v>131226.53839999999</v>
      </c>
      <c r="E25" s="819">
        <v>155000</v>
      </c>
      <c r="F25" s="819">
        <v>157013.88582</v>
      </c>
      <c r="G25" s="819">
        <v>163051.42805333337</v>
      </c>
      <c r="H25" s="442"/>
      <c r="I25" s="442"/>
      <c r="J25" s="442"/>
      <c r="K25" s="442"/>
      <c r="L25" s="442"/>
    </row>
    <row r="26" spans="2:14" s="144" customFormat="1" ht="15.75" customHeight="1">
      <c r="B26" s="541">
        <v>44075</v>
      </c>
      <c r="C26" s="819">
        <v>143643.58199999999</v>
      </c>
      <c r="D26" s="819">
        <v>146783.58599999998</v>
      </c>
      <c r="E26" s="819">
        <v>164750</v>
      </c>
      <c r="F26" s="819">
        <v>173315.73579666668</v>
      </c>
      <c r="G26" s="819">
        <v>178414.08376666668</v>
      </c>
      <c r="H26" s="442"/>
      <c r="I26" s="442"/>
      <c r="J26" s="442"/>
      <c r="K26" s="442"/>
      <c r="L26" s="442"/>
    </row>
    <row r="27" spans="2:14" s="144" customFormat="1" ht="15.75" customHeight="1">
      <c r="B27" s="541">
        <v>44105</v>
      </c>
      <c r="C27" s="819">
        <v>171243.77480000001</v>
      </c>
      <c r="D27" s="819">
        <v>173301.15949999998</v>
      </c>
      <c r="E27" s="819">
        <v>180000</v>
      </c>
      <c r="F27" s="819">
        <v>205230.40207419355</v>
      </c>
      <c r="G27" s="819">
        <v>200871.30410000001</v>
      </c>
      <c r="H27" s="442"/>
      <c r="I27" s="442"/>
      <c r="J27" s="442"/>
      <c r="K27" s="442"/>
      <c r="L27" s="442"/>
    </row>
    <row r="28" spans="2:14" ht="15" customHeight="1">
      <c r="B28" s="1133" t="s">
        <v>394</v>
      </c>
      <c r="C28" s="1133"/>
      <c r="D28" s="1133"/>
      <c r="E28" s="1133"/>
      <c r="F28" s="1133"/>
      <c r="G28" s="1133"/>
    </row>
    <row r="29" spans="2:14" ht="15" customHeight="1">
      <c r="B29" s="2"/>
      <c r="C29" s="365"/>
      <c r="D29" s="18"/>
      <c r="F29" s="365"/>
      <c r="G29" s="18"/>
    </row>
    <row r="30" spans="2:14" ht="12" customHeight="1">
      <c r="C30" s="366"/>
      <c r="D30" s="366"/>
      <c r="E30" s="366"/>
      <c r="F30" s="366"/>
      <c r="G30" s="366"/>
    </row>
    <row r="31" spans="2:14" ht="15" customHeight="1">
      <c r="I31" s="365"/>
      <c r="J31" s="365"/>
      <c r="K31" s="365"/>
      <c r="L31" s="365"/>
      <c r="M31" s="365"/>
      <c r="N31" s="365"/>
    </row>
    <row r="32" spans="2:14" ht="15" customHeight="1">
      <c r="I32" s="365"/>
      <c r="J32" s="365"/>
      <c r="K32" s="365"/>
      <c r="L32" s="365"/>
      <c r="M32" s="365"/>
      <c r="N32" s="365"/>
    </row>
    <row r="33" spans="9:14" ht="15" customHeight="1">
      <c r="I33" s="365"/>
      <c r="J33" s="365"/>
      <c r="K33" s="365"/>
      <c r="L33" s="365"/>
      <c r="M33" s="365"/>
      <c r="N33" s="365"/>
    </row>
    <row r="34" spans="9:14" ht="15" customHeight="1">
      <c r="I34" s="365"/>
      <c r="J34" s="365"/>
      <c r="K34" s="365"/>
      <c r="L34" s="365"/>
      <c r="M34" s="365"/>
      <c r="N34" s="365"/>
    </row>
    <row r="35" spans="9:14" ht="15" customHeight="1">
      <c r="I35" s="365"/>
      <c r="J35" s="365"/>
      <c r="K35" s="365"/>
      <c r="L35" s="365"/>
      <c r="M35" s="365"/>
      <c r="N35" s="365"/>
    </row>
    <row r="36" spans="9:14" ht="15" customHeight="1">
      <c r="I36" s="365"/>
      <c r="J36" s="365"/>
      <c r="K36" s="365"/>
      <c r="L36" s="365"/>
      <c r="M36" s="365"/>
      <c r="N36" s="365"/>
    </row>
    <row r="37" spans="9:14" ht="15" customHeight="1">
      <c r="I37" s="365"/>
      <c r="J37" s="365"/>
      <c r="K37" s="365"/>
      <c r="L37" s="365"/>
      <c r="M37" s="365"/>
      <c r="N37" s="365"/>
    </row>
    <row r="38" spans="9:14" ht="15" customHeight="1">
      <c r="I38" s="365"/>
      <c r="J38" s="365"/>
      <c r="K38" s="365"/>
      <c r="L38" s="365"/>
      <c r="M38" s="365"/>
      <c r="N38" s="365"/>
    </row>
    <row r="39" spans="9:14" ht="15" customHeight="1">
      <c r="I39" s="365"/>
      <c r="J39" s="365"/>
      <c r="K39" s="365"/>
      <c r="L39" s="365"/>
      <c r="M39" s="365"/>
      <c r="N39" s="365"/>
    </row>
    <row r="40" spans="9:14" ht="15" customHeight="1">
      <c r="I40" s="365"/>
      <c r="J40" s="365"/>
      <c r="K40" s="365"/>
      <c r="L40" s="365"/>
      <c r="M40" s="365"/>
      <c r="N40" s="365"/>
    </row>
    <row r="41" spans="9:14" ht="13.5" customHeight="1">
      <c r="I41" s="365"/>
      <c r="J41" s="365"/>
      <c r="K41" s="365"/>
      <c r="L41" s="365"/>
      <c r="M41" s="365"/>
      <c r="N41" s="365"/>
    </row>
    <row r="42" spans="9:14" ht="13.5" customHeight="1">
      <c r="I42" s="365"/>
      <c r="J42" s="365"/>
      <c r="K42" s="365"/>
      <c r="L42" s="365"/>
      <c r="M42" s="365"/>
      <c r="N42" s="365"/>
    </row>
    <row r="43" spans="9:14" ht="13.5" customHeight="1">
      <c r="I43" s="365"/>
      <c r="J43" s="365"/>
      <c r="K43" s="365"/>
      <c r="L43" s="365"/>
      <c r="M43" s="365"/>
      <c r="N43" s="365"/>
    </row>
    <row r="44" spans="9:14" ht="13.5" customHeight="1">
      <c r="I44" s="365"/>
      <c r="J44" s="365"/>
      <c r="K44" s="365"/>
      <c r="L44" s="365"/>
      <c r="M44" s="365"/>
      <c r="N44" s="365"/>
    </row>
    <row r="45" spans="9:14" ht="13.5" customHeight="1">
      <c r="I45" s="365"/>
      <c r="J45" s="365"/>
      <c r="K45" s="365"/>
      <c r="L45" s="365"/>
      <c r="M45" s="365"/>
      <c r="N45" s="365"/>
    </row>
    <row r="46" spans="9:14" ht="13.5" customHeight="1">
      <c r="I46" s="365"/>
      <c r="J46" s="365"/>
      <c r="K46" s="365"/>
      <c r="L46" s="365"/>
      <c r="M46" s="365"/>
      <c r="N46" s="365"/>
    </row>
    <row r="47" spans="9:14" ht="15.75" customHeight="1"/>
    <row r="48" spans="9:14" ht="10" customHeight="1"/>
    <row r="49" spans="2:13" ht="13.5" customHeight="1">
      <c r="B49" s="16"/>
      <c r="C49" s="16"/>
      <c r="D49" s="16"/>
      <c r="E49" s="16"/>
      <c r="F49" s="16"/>
      <c r="G49" s="16"/>
    </row>
    <row r="50" spans="2:13" ht="13.5" customHeight="1"/>
    <row r="51" spans="2:13" ht="13.5" customHeight="1"/>
    <row r="52" spans="2:13" ht="13.5" customHeight="1"/>
    <row r="53" spans="2:13" ht="13.5" customHeight="1" thickBot="1"/>
    <row r="54" spans="2:13" ht="13.5" customHeight="1" thickBot="1">
      <c r="C54" s="367"/>
      <c r="D54" s="368"/>
      <c r="E54" s="368"/>
      <c r="F54" s="368"/>
      <c r="G54" s="369"/>
      <c r="H54" s="369"/>
      <c r="I54" s="369"/>
      <c r="J54" s="369"/>
      <c r="K54" s="369"/>
      <c r="L54" s="369"/>
      <c r="M54" s="369"/>
    </row>
    <row r="55" spans="2:13" ht="13.5" customHeight="1" thickBot="1">
      <c r="C55" s="370"/>
      <c r="D55" s="371"/>
      <c r="E55" s="371"/>
      <c r="F55" s="371"/>
      <c r="G55" s="369"/>
    </row>
    <row r="56" spans="2:13" ht="13.5" customHeight="1" thickBot="1">
      <c r="C56" s="370"/>
      <c r="D56" s="371"/>
      <c r="E56" s="371"/>
      <c r="F56" s="371"/>
      <c r="G56" s="369"/>
    </row>
    <row r="57" spans="2:13" ht="13.5" customHeight="1" thickBot="1">
      <c r="C57" s="370"/>
      <c r="D57" s="371"/>
      <c r="E57" s="371"/>
      <c r="F57" s="371"/>
      <c r="G57" s="369"/>
    </row>
    <row r="58" spans="2:13" ht="13.5" customHeight="1" thickBot="1">
      <c r="C58" s="370"/>
      <c r="D58" s="371"/>
      <c r="E58" s="371"/>
      <c r="F58" s="371"/>
      <c r="G58" s="369"/>
    </row>
    <row r="59" spans="2:13" ht="13.5" customHeight="1" thickBot="1">
      <c r="C59" s="370"/>
      <c r="D59" s="371"/>
      <c r="E59" s="371"/>
      <c r="F59" s="371"/>
      <c r="G59" s="369"/>
    </row>
    <row r="60" spans="2:13" ht="13.5" customHeight="1"/>
    <row r="61" spans="2:13" ht="13.5" customHeight="1"/>
    <row r="62" spans="2:13" ht="13.5" customHeight="1"/>
    <row r="63" spans="2:13" ht="13.5" customHeight="1"/>
    <row r="64" spans="2:13"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sheetData>
  <mergeCells count="4">
    <mergeCell ref="B1:G1"/>
    <mergeCell ref="B3:G3"/>
    <mergeCell ref="B4:G4"/>
    <mergeCell ref="B28:G28"/>
  </mergeCells>
  <printOptions horizontalCentered="1" verticalCentered="1"/>
  <pageMargins left="0.59055118110236227" right="0.59055118110236227" top="0.31496062992125984" bottom="0.23622047244094491" header="0.23622047244094491" footer="0.23622047244094491"/>
  <pageSetup firstPageNumber="0" orientation="portrait" r:id="rId1"/>
  <headerFooter alignWithMargins="0">
    <oddFooter>&amp;C&amp;10&amp;A</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FA96D-7F17-4011-8946-DF2D01FBCEDF}">
  <sheetPr>
    <tabColor theme="5" tint="0.79998168889431442"/>
    <pageSetUpPr fitToPage="1"/>
  </sheetPr>
  <dimension ref="A1:V89"/>
  <sheetViews>
    <sheetView zoomScaleNormal="100" workbookViewId="0">
      <selection activeCell="G12" sqref="G12"/>
    </sheetView>
  </sheetViews>
  <sheetFormatPr baseColWidth="10" defaultColWidth="10.9375" defaultRowHeight="12.5"/>
  <cols>
    <col min="1" max="1" width="9" style="710" customWidth="1"/>
    <col min="2" max="4" width="10.9375" style="710"/>
    <col min="5" max="5" width="16.1875" style="710" customWidth="1"/>
    <col min="6" max="6" width="9.9375" style="994" customWidth="1"/>
    <col min="7" max="7" width="14.4375" style="951" customWidth="1"/>
    <col min="8" max="12" width="6.0625" style="951" hidden="1" customWidth="1"/>
    <col min="13" max="19" width="6.0625" style="951" customWidth="1"/>
    <col min="20" max="20" width="10.9375" style="948"/>
    <col min="21" max="22" width="10.9375" style="994"/>
    <col min="23" max="16384" width="10.9375" style="710"/>
  </cols>
  <sheetData>
    <row r="1" spans="6:20">
      <c r="F1" s="993"/>
      <c r="G1" s="945"/>
      <c r="H1" s="946">
        <v>44013</v>
      </c>
      <c r="I1" s="946">
        <v>44044</v>
      </c>
      <c r="J1" s="946">
        <v>44075</v>
      </c>
      <c r="K1" s="946">
        <v>44105</v>
      </c>
      <c r="L1" s="946">
        <v>44136</v>
      </c>
      <c r="M1" s="946">
        <v>44166</v>
      </c>
      <c r="N1" s="946">
        <v>44197</v>
      </c>
      <c r="O1" s="946">
        <v>44228</v>
      </c>
      <c r="P1" s="946">
        <v>44256</v>
      </c>
      <c r="Q1" s="946">
        <v>44378</v>
      </c>
      <c r="R1" s="946">
        <v>44440</v>
      </c>
      <c r="S1" s="947">
        <v>44531</v>
      </c>
      <c r="T1" s="972">
        <v>44621</v>
      </c>
    </row>
    <row r="2" spans="6:20">
      <c r="F2" s="995"/>
      <c r="G2" s="949">
        <v>43836</v>
      </c>
      <c r="H2" s="950">
        <v>156.68464</v>
      </c>
      <c r="I2" s="950"/>
      <c r="J2" s="950">
        <v>156.48779999999999</v>
      </c>
      <c r="K2" s="950"/>
      <c r="L2" s="950"/>
      <c r="M2" s="950">
        <v>200.97363999999999</v>
      </c>
      <c r="N2" s="950"/>
      <c r="O2" s="950"/>
      <c r="P2" s="950">
        <v>161.40879999999999</v>
      </c>
      <c r="Q2" s="950"/>
      <c r="R2" s="950"/>
    </row>
    <row r="3" spans="6:20">
      <c r="F3" s="995"/>
      <c r="G3" s="949">
        <v>43843</v>
      </c>
      <c r="H3" s="950">
        <v>158.55462</v>
      </c>
      <c r="I3" s="950"/>
      <c r="J3" s="952">
        <v>158.65303999999998</v>
      </c>
      <c r="K3" s="952"/>
      <c r="L3" s="952"/>
      <c r="M3" s="952">
        <v>207.76461999999998</v>
      </c>
      <c r="N3" s="952"/>
      <c r="O3" s="952"/>
      <c r="P3" s="952">
        <v>163.18035999999998</v>
      </c>
      <c r="Q3" s="952"/>
      <c r="R3" s="952"/>
    </row>
    <row r="4" spans="6:20">
      <c r="F4" s="995"/>
      <c r="G4" s="949">
        <v>43851</v>
      </c>
      <c r="H4" s="950">
        <v>157.17674</v>
      </c>
      <c r="I4" s="950"/>
      <c r="J4" s="952">
        <v>209.73301999999998</v>
      </c>
      <c r="K4" s="952"/>
      <c r="L4" s="952"/>
      <c r="M4" s="952">
        <v>163.37719999999999</v>
      </c>
      <c r="N4" s="952"/>
      <c r="O4" s="952"/>
      <c r="P4" s="952">
        <v>161.11354</v>
      </c>
      <c r="Q4" s="952"/>
      <c r="R4" s="952"/>
    </row>
    <row r="5" spans="6:20">
      <c r="F5" s="995"/>
      <c r="G5" s="949">
        <v>43857</v>
      </c>
      <c r="H5" s="950">
        <v>154.42097999999999</v>
      </c>
      <c r="I5" s="950"/>
      <c r="J5" s="952">
        <v>204.51675999999998</v>
      </c>
      <c r="K5" s="952"/>
      <c r="L5" s="952"/>
      <c r="M5" s="952">
        <v>161.11354</v>
      </c>
      <c r="N5" s="952"/>
      <c r="O5" s="952"/>
      <c r="P5" s="952">
        <v>159.04671999999999</v>
      </c>
      <c r="Q5" s="952"/>
      <c r="R5" s="952"/>
    </row>
    <row r="6" spans="6:20">
      <c r="F6" s="995"/>
      <c r="G6" s="949">
        <v>43864</v>
      </c>
      <c r="H6" s="950">
        <v>153.33835999999999</v>
      </c>
      <c r="I6" s="950"/>
      <c r="J6" s="952">
        <v>197.13525999999999</v>
      </c>
      <c r="K6" s="952"/>
      <c r="L6" s="952"/>
      <c r="M6" s="952">
        <v>158.75145999999998</v>
      </c>
      <c r="N6" s="952"/>
      <c r="O6" s="952"/>
      <c r="P6" s="952">
        <v>157.37357999999998</v>
      </c>
      <c r="Q6" s="952"/>
      <c r="R6" s="952"/>
    </row>
    <row r="7" spans="6:20">
      <c r="F7" s="995"/>
      <c r="G7" s="949">
        <v>43871</v>
      </c>
      <c r="H7" s="950">
        <v>153.83045999999999</v>
      </c>
      <c r="I7" s="950"/>
      <c r="J7" s="952">
        <v>198.61156</v>
      </c>
      <c r="K7" s="952"/>
      <c r="L7" s="952"/>
      <c r="M7" s="952">
        <v>160.03091999999998</v>
      </c>
      <c r="N7" s="952"/>
      <c r="O7" s="952"/>
      <c r="P7" s="952">
        <v>157.47199999999998</v>
      </c>
      <c r="Q7" s="952"/>
      <c r="R7" s="952"/>
    </row>
    <row r="8" spans="6:20">
      <c r="F8" s="995"/>
      <c r="G8" s="949">
        <v>43879</v>
      </c>
      <c r="H8" s="952">
        <v>153.73203999999998</v>
      </c>
      <c r="I8" s="952"/>
      <c r="J8" s="952">
        <v>203.92623999999998</v>
      </c>
      <c r="K8" s="952"/>
      <c r="L8" s="952"/>
      <c r="M8" s="952">
        <v>159.83408</v>
      </c>
      <c r="N8" s="952"/>
      <c r="O8" s="952"/>
      <c r="P8" s="952">
        <v>156.38937999999999</v>
      </c>
      <c r="Q8" s="952"/>
      <c r="R8" s="952"/>
    </row>
    <row r="9" spans="6:20">
      <c r="F9" s="995"/>
      <c r="G9" s="949">
        <v>43885</v>
      </c>
      <c r="H9" s="952">
        <v>149.40155999999999</v>
      </c>
      <c r="I9" s="952"/>
      <c r="J9" s="952">
        <v>191.72215999999997</v>
      </c>
      <c r="K9" s="952"/>
      <c r="L9" s="952"/>
      <c r="M9" s="952">
        <v>155.79885999999999</v>
      </c>
      <c r="N9" s="952"/>
      <c r="O9" s="952"/>
      <c r="P9" s="952">
        <v>154.32255999999998</v>
      </c>
      <c r="Q9" s="952"/>
      <c r="R9" s="952"/>
    </row>
    <row r="10" spans="6:20">
      <c r="F10" s="995"/>
      <c r="G10" s="949">
        <v>43893</v>
      </c>
      <c r="H10" s="952">
        <v>151.07469999999998</v>
      </c>
      <c r="I10" s="952"/>
      <c r="J10" s="952">
        <v>149.89365999999998</v>
      </c>
      <c r="K10" s="952"/>
      <c r="L10" s="952"/>
      <c r="M10" s="952">
        <v>191.52531999999999</v>
      </c>
      <c r="N10" s="952"/>
      <c r="O10" s="952"/>
      <c r="P10" s="952">
        <v>155.30676</v>
      </c>
      <c r="Q10" s="952"/>
      <c r="R10" s="952"/>
    </row>
    <row r="11" spans="6:20">
      <c r="F11" s="995"/>
      <c r="G11" s="949">
        <v>43899</v>
      </c>
      <c r="H11" s="952">
        <v>147.63</v>
      </c>
      <c r="I11" s="952"/>
      <c r="J11" s="952">
        <v>146.64579999999998</v>
      </c>
      <c r="K11" s="952"/>
      <c r="L11" s="952"/>
      <c r="M11" s="952">
        <v>186.01379999999997</v>
      </c>
      <c r="N11" s="952"/>
      <c r="O11" s="952"/>
      <c r="P11" s="952">
        <v>152.35415999999998</v>
      </c>
      <c r="Q11" s="952"/>
      <c r="R11" s="952"/>
    </row>
    <row r="12" spans="6:20">
      <c r="F12" s="995"/>
      <c r="G12" s="949">
        <v>43906</v>
      </c>
      <c r="H12" s="950">
        <v>141.13427999999999</v>
      </c>
      <c r="I12" s="950"/>
      <c r="J12" s="952">
        <v>142.11847999999998</v>
      </c>
      <c r="K12" s="952"/>
      <c r="L12" s="952"/>
      <c r="M12" s="952">
        <v>178.82914</v>
      </c>
      <c r="N12" s="952"/>
      <c r="O12" s="952"/>
      <c r="P12" s="952">
        <v>148.71261999999999</v>
      </c>
      <c r="Q12" s="952"/>
      <c r="R12" s="952"/>
    </row>
    <row r="13" spans="6:20">
      <c r="F13" s="995"/>
      <c r="G13" s="949">
        <v>43910</v>
      </c>
      <c r="H13" s="950">
        <v>137.59116</v>
      </c>
      <c r="I13" s="950"/>
      <c r="J13" s="952">
        <v>139.65797999999998</v>
      </c>
      <c r="K13" s="952"/>
      <c r="L13" s="952"/>
      <c r="M13" s="952">
        <v>193.19845999999998</v>
      </c>
      <c r="N13" s="952"/>
      <c r="O13" s="952"/>
      <c r="P13" s="952">
        <v>146.94105999999999</v>
      </c>
      <c r="Q13" s="950"/>
      <c r="R13" s="950"/>
      <c r="S13" s="950"/>
    </row>
    <row r="14" spans="6:20">
      <c r="F14" s="995"/>
      <c r="G14" s="949">
        <v>43920</v>
      </c>
      <c r="H14" s="950">
        <v>136.8038</v>
      </c>
      <c r="I14" s="950"/>
      <c r="J14" s="952">
        <v>138.57535999999999</v>
      </c>
      <c r="K14" s="952"/>
      <c r="L14" s="952"/>
      <c r="M14" s="952">
        <v>201.07205999999999</v>
      </c>
      <c r="N14" s="952"/>
      <c r="O14" s="952"/>
      <c r="P14" s="952">
        <v>145.36633999999998</v>
      </c>
      <c r="Q14" s="950"/>
      <c r="R14" s="950"/>
      <c r="S14" s="950"/>
    </row>
    <row r="15" spans="6:20">
      <c r="F15" s="995"/>
      <c r="G15" s="949">
        <v>43927</v>
      </c>
      <c r="H15" s="952">
        <v>131.29228000000001</v>
      </c>
      <c r="I15" s="952"/>
      <c r="J15" s="952">
        <v>133.55593999999999</v>
      </c>
      <c r="K15" s="952"/>
      <c r="L15" s="952"/>
      <c r="M15" s="952">
        <v>197.92261999999999</v>
      </c>
      <c r="N15" s="952"/>
      <c r="O15" s="952"/>
      <c r="P15" s="952">
        <v>141.52795999999998</v>
      </c>
      <c r="Q15" s="950"/>
      <c r="R15" s="950"/>
      <c r="S15" s="950">
        <v>144.87423999999999</v>
      </c>
    </row>
    <row r="16" spans="6:20">
      <c r="F16" s="995"/>
      <c r="G16" s="949">
        <v>43934</v>
      </c>
      <c r="H16" s="950">
        <v>132.3749</v>
      </c>
      <c r="I16" s="950"/>
      <c r="J16" s="950">
        <v>134.14645999999999</v>
      </c>
      <c r="K16" s="950"/>
      <c r="L16" s="950"/>
      <c r="M16" s="950">
        <v>203.7294</v>
      </c>
      <c r="N16" s="950"/>
      <c r="O16" s="950"/>
      <c r="P16" s="950">
        <v>142.31531999999999</v>
      </c>
      <c r="Q16" s="950"/>
      <c r="R16" s="950"/>
      <c r="S16" s="950">
        <v>147.33473999999998</v>
      </c>
    </row>
    <row r="17" spans="1:19">
      <c r="F17" s="995"/>
      <c r="G17" s="949">
        <v>43941</v>
      </c>
      <c r="H17" s="950">
        <v>126.86337999999999</v>
      </c>
      <c r="I17" s="950"/>
      <c r="J17" s="950">
        <v>128.73336</v>
      </c>
      <c r="K17" s="950"/>
      <c r="L17" s="950"/>
      <c r="M17" s="950">
        <v>203.92623999999998</v>
      </c>
      <c r="N17" s="950"/>
      <c r="O17" s="950"/>
      <c r="P17" s="950">
        <v>137.68957999999998</v>
      </c>
      <c r="Q17" s="950"/>
      <c r="R17" s="950"/>
      <c r="S17" s="950">
        <v>143.79161999999999</v>
      </c>
    </row>
    <row r="18" spans="1:19">
      <c r="F18" s="995"/>
      <c r="G18" s="949">
        <v>43948</v>
      </c>
      <c r="H18" s="950">
        <v>123.32025999999999</v>
      </c>
      <c r="I18" s="950"/>
      <c r="J18" s="950">
        <v>125.58391999999999</v>
      </c>
      <c r="K18" s="950"/>
      <c r="L18" s="950"/>
      <c r="M18" s="950">
        <v>195.46212</v>
      </c>
      <c r="N18" s="950"/>
      <c r="O18" s="950"/>
      <c r="P18" s="950">
        <v>134.93382</v>
      </c>
      <c r="Q18" s="950"/>
      <c r="R18" s="950"/>
      <c r="S18" s="950">
        <v>141.03585999999999</v>
      </c>
    </row>
    <row r="19" spans="1:19">
      <c r="F19" s="995"/>
      <c r="G19" s="949">
        <v>43955</v>
      </c>
      <c r="H19" s="950">
        <v>124.20603999999999</v>
      </c>
      <c r="I19" s="950"/>
      <c r="J19" s="950">
        <v>126.9618</v>
      </c>
      <c r="K19" s="950"/>
      <c r="L19" s="950"/>
      <c r="M19" s="950">
        <v>198.61156</v>
      </c>
      <c r="N19" s="950"/>
      <c r="O19" s="950"/>
      <c r="P19" s="950">
        <v>136.90222</v>
      </c>
      <c r="Q19" s="950">
        <v>142.51215999999999</v>
      </c>
      <c r="R19" s="950"/>
      <c r="S19" s="950">
        <v>144.18529999999998</v>
      </c>
    </row>
    <row r="20" spans="1:19">
      <c r="F20" s="995"/>
      <c r="G20" s="949">
        <v>43962</v>
      </c>
      <c r="H20" s="950">
        <v>125.38708</v>
      </c>
      <c r="I20" s="950"/>
      <c r="J20" s="950">
        <v>127.55231999999999</v>
      </c>
      <c r="K20" s="950"/>
      <c r="L20" s="950"/>
      <c r="M20" s="950">
        <v>194.47791999999998</v>
      </c>
      <c r="N20" s="950"/>
      <c r="O20" s="950"/>
      <c r="P20" s="950">
        <v>136.90222</v>
      </c>
      <c r="Q20" s="950">
        <v>141.92164</v>
      </c>
      <c r="R20" s="950"/>
      <c r="S20" s="950">
        <v>143.49635999999998</v>
      </c>
    </row>
    <row r="21" spans="1:19" ht="12" customHeight="1">
      <c r="G21" s="949">
        <v>43969</v>
      </c>
      <c r="H21" s="950">
        <v>126.27285999999999</v>
      </c>
      <c r="I21" s="950"/>
      <c r="J21" s="950">
        <v>127.65073999999998</v>
      </c>
      <c r="K21" s="950"/>
      <c r="L21" s="950"/>
      <c r="M21" s="950">
        <v>182.86435999999998</v>
      </c>
      <c r="N21" s="950"/>
      <c r="O21" s="950"/>
      <c r="P21" s="950">
        <v>135.91801999999998</v>
      </c>
      <c r="Q21" s="950">
        <v>140.7406</v>
      </c>
      <c r="R21" s="950"/>
      <c r="S21" s="950">
        <v>143.00425999999999</v>
      </c>
    </row>
    <row r="22" spans="1:19">
      <c r="A22" s="890"/>
      <c r="G22" s="949">
        <v>43977</v>
      </c>
      <c r="H22" s="950">
        <v>125.58391999999999</v>
      </c>
      <c r="I22" s="950"/>
      <c r="J22" s="950">
        <v>127.55231999999999</v>
      </c>
      <c r="K22" s="950"/>
      <c r="L22" s="950"/>
      <c r="M22" s="950">
        <v>183.45487999999997</v>
      </c>
      <c r="N22" s="950"/>
      <c r="O22" s="950"/>
      <c r="P22" s="950">
        <v>136.41011999999998</v>
      </c>
      <c r="Q22" s="950">
        <v>141.42954</v>
      </c>
      <c r="R22" s="950"/>
      <c r="S22" s="950">
        <v>143.79161999999999</v>
      </c>
    </row>
    <row r="23" spans="1:19">
      <c r="G23" s="949">
        <v>43983</v>
      </c>
      <c r="H23" s="950">
        <v>127.25706</v>
      </c>
      <c r="I23" s="950"/>
      <c r="J23" s="950">
        <v>128.83177999999998</v>
      </c>
      <c r="K23" s="950"/>
      <c r="L23" s="950"/>
      <c r="M23" s="950">
        <v>189.55691999999999</v>
      </c>
      <c r="N23" s="950"/>
      <c r="O23" s="950"/>
      <c r="P23" s="950">
        <v>136.8038</v>
      </c>
      <c r="Q23" s="950">
        <v>141.42954</v>
      </c>
      <c r="R23" s="950"/>
      <c r="S23" s="950">
        <v>143.79161999999999</v>
      </c>
    </row>
    <row r="24" spans="1:19">
      <c r="G24" s="949">
        <v>43990</v>
      </c>
      <c r="H24" s="950">
        <v>131.39069999999998</v>
      </c>
      <c r="I24" s="950"/>
      <c r="J24" s="950">
        <v>133.16226</v>
      </c>
      <c r="K24" s="950"/>
      <c r="L24" s="950"/>
      <c r="M24" s="950">
        <v>189.26165999999998</v>
      </c>
      <c r="N24" s="950"/>
      <c r="O24" s="950"/>
      <c r="P24" s="950">
        <v>141.33112</v>
      </c>
      <c r="Q24" s="950">
        <v>145.85844</v>
      </c>
      <c r="R24" s="950"/>
      <c r="S24" s="950">
        <v>148.61419999999998</v>
      </c>
    </row>
    <row r="25" spans="1:19">
      <c r="A25" s="918" t="s">
        <v>502</v>
      </c>
      <c r="F25" s="997"/>
      <c r="G25" s="949">
        <v>43997</v>
      </c>
      <c r="H25" s="950">
        <v>129.61913999999999</v>
      </c>
      <c r="I25" s="950"/>
      <c r="J25" s="950">
        <v>131.39069999999998</v>
      </c>
      <c r="K25" s="950"/>
      <c r="L25" s="950"/>
      <c r="M25" s="950">
        <v>183.84855999999999</v>
      </c>
      <c r="N25" s="950"/>
      <c r="O25" s="950"/>
      <c r="P25" s="950">
        <v>139.06745999999998</v>
      </c>
      <c r="Q25" s="950">
        <v>143.69319999999999</v>
      </c>
      <c r="R25" s="950"/>
      <c r="S25" s="950">
        <v>146.44896</v>
      </c>
    </row>
    <row r="26" spans="1:19">
      <c r="F26" s="997"/>
      <c r="G26" s="949">
        <v>44004</v>
      </c>
      <c r="H26" s="950">
        <v>129.22546</v>
      </c>
      <c r="I26" s="950"/>
      <c r="J26" s="950">
        <v>131.09544</v>
      </c>
      <c r="K26" s="950"/>
      <c r="L26" s="950"/>
      <c r="M26" s="950">
        <v>178.33704</v>
      </c>
      <c r="N26" s="950"/>
      <c r="O26" s="950"/>
      <c r="P26" s="950">
        <v>139.16587999999999</v>
      </c>
      <c r="Q26" s="950">
        <v>143.89004</v>
      </c>
      <c r="R26" s="950"/>
      <c r="S26" s="950">
        <v>146.54738</v>
      </c>
    </row>
    <row r="27" spans="1:19">
      <c r="F27" s="997"/>
      <c r="G27" s="949">
        <v>44011</v>
      </c>
      <c r="H27" s="950">
        <v>128.43809999999999</v>
      </c>
      <c r="I27" s="950"/>
      <c r="J27" s="950">
        <v>129.42229999999998</v>
      </c>
      <c r="K27" s="950"/>
      <c r="L27" s="950"/>
      <c r="M27" s="950">
        <v>176.86073999999999</v>
      </c>
      <c r="N27" s="950"/>
      <c r="O27" s="950"/>
      <c r="P27" s="950">
        <v>136.01643999999999</v>
      </c>
      <c r="Q27" s="950">
        <v>141.13427999999999</v>
      </c>
      <c r="R27" s="950"/>
      <c r="S27" s="950">
        <v>144.28371999999999</v>
      </c>
    </row>
    <row r="28" spans="1:19">
      <c r="F28" s="996"/>
      <c r="G28" s="949">
        <v>44018</v>
      </c>
      <c r="H28" s="950">
        <v>136.41011999999998</v>
      </c>
      <c r="I28" s="950"/>
      <c r="J28" s="950">
        <v>136.41011999999998</v>
      </c>
      <c r="K28" s="950"/>
      <c r="L28" s="950"/>
      <c r="M28" s="950">
        <v>177.74651999999998</v>
      </c>
      <c r="N28" s="950"/>
      <c r="O28" s="950"/>
      <c r="P28" s="950">
        <v>144.67739999999998</v>
      </c>
      <c r="Q28" s="950">
        <v>148.41736</v>
      </c>
      <c r="R28" s="950"/>
      <c r="S28" s="950">
        <v>147.72842</v>
      </c>
    </row>
    <row r="29" spans="1:19">
      <c r="F29" s="996"/>
      <c r="G29" s="949">
        <v>44025</v>
      </c>
      <c r="H29" s="950">
        <v>131.48911999999999</v>
      </c>
      <c r="I29" s="950"/>
      <c r="J29" s="950">
        <v>129.42229999999998</v>
      </c>
      <c r="K29" s="950"/>
      <c r="L29" s="950"/>
      <c r="M29" s="950">
        <v>181.38806</v>
      </c>
      <c r="N29" s="950"/>
      <c r="O29" s="950"/>
      <c r="P29" s="950">
        <v>136.8038</v>
      </c>
      <c r="Q29" s="950">
        <v>141.52795999999998</v>
      </c>
      <c r="R29" s="950"/>
      <c r="S29" s="950">
        <v>144.18529999999998</v>
      </c>
    </row>
    <row r="30" spans="1:19">
      <c r="F30" s="998"/>
      <c r="G30" s="953">
        <v>44032</v>
      </c>
      <c r="H30" s="950"/>
      <c r="I30" s="954"/>
      <c r="J30" s="954">
        <v>129.22546</v>
      </c>
      <c r="K30" s="954"/>
      <c r="L30" s="954"/>
      <c r="M30" s="954">
        <v>175.77812</v>
      </c>
      <c r="N30" s="954"/>
      <c r="O30" s="954"/>
      <c r="P30" s="954">
        <v>136.3117</v>
      </c>
      <c r="Q30" s="954">
        <v>141.03585999999999</v>
      </c>
      <c r="R30" s="954"/>
      <c r="S30" s="954">
        <v>144.08687999999998</v>
      </c>
    </row>
    <row r="31" spans="1:19">
      <c r="F31" s="998"/>
      <c r="G31" s="953">
        <v>44039</v>
      </c>
      <c r="I31" s="948"/>
      <c r="J31" s="954">
        <v>127.946</v>
      </c>
      <c r="K31" s="954"/>
      <c r="L31" s="954"/>
      <c r="M31" s="954">
        <v>177.35283999999999</v>
      </c>
      <c r="N31" s="954"/>
      <c r="O31" s="954"/>
      <c r="P31" s="954">
        <v>136.01643999999999</v>
      </c>
      <c r="Q31" s="954">
        <v>140.83902</v>
      </c>
      <c r="R31" s="954"/>
      <c r="S31" s="954">
        <v>144.38213999999999</v>
      </c>
    </row>
    <row r="32" spans="1:19">
      <c r="F32" s="998"/>
      <c r="G32" s="953">
        <v>44046</v>
      </c>
      <c r="I32" s="948"/>
      <c r="J32" s="954">
        <v>124.99339999999999</v>
      </c>
      <c r="K32" s="954"/>
      <c r="L32" s="954"/>
      <c r="M32" s="954">
        <v>173.80972</v>
      </c>
      <c r="N32" s="954"/>
      <c r="O32" s="954"/>
      <c r="P32" s="954">
        <v>133.94961999999998</v>
      </c>
      <c r="Q32" s="954">
        <v>139.26429999999999</v>
      </c>
      <c r="R32" s="954">
        <v>140.24849999999998</v>
      </c>
      <c r="S32" s="954">
        <v>142.709</v>
      </c>
    </row>
    <row r="33" spans="6:20">
      <c r="F33" s="996"/>
      <c r="G33" s="953">
        <v>44053</v>
      </c>
      <c r="J33" s="950">
        <v>122.23764</v>
      </c>
      <c r="K33" s="950"/>
      <c r="L33" s="950"/>
      <c r="M33" s="950">
        <v>167.70767999999998</v>
      </c>
      <c r="N33" s="950"/>
      <c r="O33" s="950"/>
      <c r="P33" s="950">
        <v>131.78438</v>
      </c>
      <c r="Q33" s="950">
        <v>137.59116</v>
      </c>
      <c r="R33" s="950">
        <v>139.46114</v>
      </c>
      <c r="S33" s="950">
        <v>142.41373999999999</v>
      </c>
    </row>
    <row r="34" spans="6:20">
      <c r="F34" s="996"/>
      <c r="G34" s="953">
        <v>44060</v>
      </c>
      <c r="J34" s="950">
        <v>130.30807999999999</v>
      </c>
      <c r="K34" s="950"/>
      <c r="L34" s="950"/>
      <c r="M34" s="950">
        <v>176.56547999999998</v>
      </c>
      <c r="N34" s="950"/>
      <c r="O34" s="950"/>
      <c r="P34" s="950">
        <v>140.44533999999999</v>
      </c>
      <c r="Q34" s="950">
        <v>145.46475999999998</v>
      </c>
      <c r="R34" s="950">
        <v>145.85844</v>
      </c>
      <c r="S34" s="950">
        <v>148.31894</v>
      </c>
    </row>
    <row r="35" spans="6:20">
      <c r="F35" s="996"/>
      <c r="G35" s="953">
        <v>44067</v>
      </c>
      <c r="J35" s="950">
        <v>130.60334</v>
      </c>
      <c r="K35" s="950"/>
      <c r="L35" s="950"/>
      <c r="M35" s="950">
        <v>175.6797</v>
      </c>
      <c r="N35" s="950"/>
      <c r="O35" s="950"/>
      <c r="P35" s="950">
        <v>140.54375999999999</v>
      </c>
      <c r="Q35" s="950">
        <v>145.26792</v>
      </c>
      <c r="R35" s="950">
        <v>145.76002</v>
      </c>
      <c r="S35" s="950">
        <v>148.31894</v>
      </c>
      <c r="T35" s="950"/>
    </row>
    <row r="36" spans="6:20">
      <c r="F36" s="996"/>
      <c r="G36" s="953">
        <v>44074</v>
      </c>
      <c r="J36" s="950">
        <v>137.19747999999998</v>
      </c>
      <c r="K36" s="950"/>
      <c r="L36" s="950"/>
      <c r="M36" s="950">
        <v>187.09641999999999</v>
      </c>
      <c r="N36" s="950"/>
      <c r="O36" s="950"/>
      <c r="P36" s="950">
        <v>144.67739999999998</v>
      </c>
      <c r="Q36" s="950">
        <v>148.81103999999999</v>
      </c>
      <c r="R36" s="950">
        <v>147.82684</v>
      </c>
      <c r="S36" s="950">
        <v>149.69682</v>
      </c>
      <c r="T36" s="950"/>
    </row>
    <row r="37" spans="6:20">
      <c r="G37" s="953">
        <v>44082</v>
      </c>
      <c r="J37" s="950">
        <v>138.18168</v>
      </c>
      <c r="K37" s="950"/>
      <c r="L37" s="950"/>
      <c r="M37" s="950">
        <v>184.83275999999998</v>
      </c>
      <c r="N37" s="950"/>
      <c r="O37" s="950"/>
      <c r="P37" s="950">
        <v>146.44896</v>
      </c>
      <c r="Q37" s="950">
        <v>150.68101999999999</v>
      </c>
      <c r="R37" s="950">
        <v>149.49997999999999</v>
      </c>
      <c r="S37" s="950">
        <v>151.96047999999999</v>
      </c>
      <c r="T37" s="950"/>
    </row>
    <row r="38" spans="6:20">
      <c r="F38" s="996"/>
      <c r="G38" s="953">
        <v>44088</v>
      </c>
      <c r="M38" s="954">
        <v>186.40747999999999</v>
      </c>
      <c r="N38" s="954"/>
      <c r="O38" s="954"/>
      <c r="P38" s="954">
        <v>149.20471999999998</v>
      </c>
      <c r="Q38" s="954">
        <v>152.84626</v>
      </c>
      <c r="R38" s="954">
        <v>151.27153999999999</v>
      </c>
      <c r="S38" s="954">
        <v>153.33835999999999</v>
      </c>
      <c r="T38" s="954"/>
    </row>
    <row r="39" spans="6:20">
      <c r="F39" s="996"/>
      <c r="G39" s="953">
        <v>44095</v>
      </c>
      <c r="M39" s="954">
        <v>191.82057999999998</v>
      </c>
      <c r="N39" s="954"/>
      <c r="O39" s="954"/>
      <c r="P39" s="954">
        <v>149.30313999999998</v>
      </c>
      <c r="Q39" s="954">
        <v>153.04309999999998</v>
      </c>
      <c r="R39" s="954">
        <v>150.77943999999999</v>
      </c>
      <c r="S39" s="954">
        <v>152.84626</v>
      </c>
      <c r="T39" s="954">
        <v>145.59809999999999</v>
      </c>
    </row>
    <row r="40" spans="6:20">
      <c r="F40" s="996"/>
      <c r="G40" s="953">
        <v>44102</v>
      </c>
      <c r="M40" s="954">
        <v>190.04901999999998</v>
      </c>
      <c r="N40" s="954"/>
      <c r="O40" s="954"/>
      <c r="P40" s="954">
        <v>147.82684</v>
      </c>
      <c r="Q40" s="954">
        <v>151.5668</v>
      </c>
      <c r="R40" s="954">
        <v>149.49997999999999</v>
      </c>
      <c r="S40" s="954">
        <v>151.36995999999999</v>
      </c>
      <c r="T40" s="954">
        <v>144.31206</v>
      </c>
    </row>
    <row r="41" spans="6:20">
      <c r="F41" s="999"/>
      <c r="G41" s="953">
        <v>44109</v>
      </c>
      <c r="M41" s="954">
        <v>206.38673999999997</v>
      </c>
      <c r="N41" s="954"/>
      <c r="O41" s="954"/>
      <c r="P41" s="954">
        <v>153.23993999999999</v>
      </c>
      <c r="Q41" s="954">
        <v>156.78305999999998</v>
      </c>
      <c r="R41" s="954">
        <v>153.04309999999998</v>
      </c>
      <c r="S41" s="954">
        <v>154.12572</v>
      </c>
      <c r="T41" s="954">
        <v>146.79228000000001</v>
      </c>
    </row>
    <row r="42" spans="6:20">
      <c r="F42" s="996"/>
      <c r="G42" s="953">
        <v>44116</v>
      </c>
      <c r="M42" s="954">
        <v>208.84724</v>
      </c>
      <c r="N42" s="954"/>
      <c r="O42" s="954"/>
      <c r="P42" s="954">
        <v>156.19253999999998</v>
      </c>
      <c r="Q42" s="954">
        <v>158.94829999999999</v>
      </c>
      <c r="R42" s="954">
        <v>153.73203999999998</v>
      </c>
      <c r="S42" s="954">
        <v>154.61781999999999</v>
      </c>
      <c r="T42" s="954">
        <v>146.976</v>
      </c>
    </row>
    <row r="43" spans="6:20">
      <c r="F43" s="996"/>
      <c r="G43" s="953">
        <v>44123</v>
      </c>
      <c r="M43" s="952">
        <v>221.64183999999997</v>
      </c>
      <c r="N43" s="952"/>
      <c r="O43" s="952"/>
      <c r="P43" s="952">
        <v>161.60563999999999</v>
      </c>
      <c r="Q43" s="952">
        <v>162.19615999999999</v>
      </c>
      <c r="R43" s="952">
        <v>156.38937999999999</v>
      </c>
      <c r="S43" s="954">
        <v>156.68464</v>
      </c>
      <c r="T43" s="954">
        <v>148.99691999999999</v>
      </c>
    </row>
    <row r="44" spans="6:20">
      <c r="F44" s="996"/>
      <c r="G44" s="953">
        <v>44130</v>
      </c>
      <c r="M44" s="952">
        <v>217.31135999999998</v>
      </c>
      <c r="N44" s="952"/>
      <c r="O44" s="952"/>
      <c r="P44" s="952">
        <v>164.75507999999999</v>
      </c>
      <c r="Q44" s="952">
        <v>165.05033999999998</v>
      </c>
      <c r="R44" s="952">
        <v>156.09412</v>
      </c>
      <c r="S44" s="954">
        <v>154.42097999999999</v>
      </c>
      <c r="T44" s="954">
        <v>146.14926</v>
      </c>
    </row>
    <row r="45" spans="6:20">
      <c r="F45" s="996"/>
      <c r="G45" s="953">
        <v>44137</v>
      </c>
      <c r="M45" s="952">
        <v>217.70504</v>
      </c>
      <c r="N45" s="952"/>
      <c r="O45" s="952"/>
      <c r="P45" s="952">
        <v>158.16093999999998</v>
      </c>
      <c r="Q45" s="952">
        <v>159.93249999999998</v>
      </c>
      <c r="R45" s="952">
        <v>152.55099999999999</v>
      </c>
      <c r="S45" s="954">
        <v>152.55099999999999</v>
      </c>
      <c r="T45" s="954">
        <v>144.77135999999999</v>
      </c>
    </row>
    <row r="46" spans="6:20">
      <c r="F46" s="996"/>
      <c r="G46" s="953">
        <v>44144</v>
      </c>
      <c r="M46" s="952">
        <v>217.50819999999999</v>
      </c>
      <c r="N46" s="952"/>
      <c r="O46" s="952"/>
      <c r="P46" s="952">
        <v>163.47561999999999</v>
      </c>
      <c r="Q46" s="952">
        <v>165.83769999999998</v>
      </c>
      <c r="R46" s="952">
        <v>156.78305999999998</v>
      </c>
      <c r="S46" s="954">
        <v>156.48779999999999</v>
      </c>
      <c r="T46" s="954">
        <v>147.98645999999999</v>
      </c>
    </row>
    <row r="47" spans="6:20">
      <c r="F47" s="996"/>
      <c r="G47" s="945"/>
    </row>
    <row r="48" spans="6:20">
      <c r="F48" s="995"/>
      <c r="G48" s="945"/>
    </row>
    <row r="49" spans="6:7">
      <c r="F49" s="995"/>
      <c r="G49" s="945"/>
    </row>
    <row r="50" spans="6:7">
      <c r="F50" s="995"/>
      <c r="G50" s="945"/>
    </row>
    <row r="51" spans="6:7">
      <c r="F51" s="995"/>
      <c r="G51" s="945"/>
    </row>
    <row r="52" spans="6:7">
      <c r="F52" s="995"/>
      <c r="G52" s="945"/>
    </row>
    <row r="53" spans="6:7">
      <c r="F53" s="995"/>
      <c r="G53" s="945"/>
    </row>
    <row r="54" spans="6:7">
      <c r="F54" s="995"/>
      <c r="G54" s="945"/>
    </row>
    <row r="55" spans="6:7">
      <c r="F55" s="1000"/>
      <c r="G55" s="955"/>
    </row>
    <row r="56" spans="6:7">
      <c r="F56" s="1000"/>
      <c r="G56" s="955"/>
    </row>
    <row r="57" spans="6:7">
      <c r="F57" s="1000"/>
      <c r="G57" s="955"/>
    </row>
    <row r="58" spans="6:7">
      <c r="F58" s="1000"/>
      <c r="G58" s="955"/>
    </row>
    <row r="59" spans="6:7">
      <c r="F59" s="1000"/>
      <c r="G59" s="955"/>
    </row>
    <row r="60" spans="6:7">
      <c r="F60" s="995"/>
      <c r="G60" s="945"/>
    </row>
    <row r="61" spans="6:7">
      <c r="F61" s="995"/>
      <c r="G61" s="945"/>
    </row>
    <row r="62" spans="6:7">
      <c r="F62" s="995"/>
      <c r="G62" s="945"/>
    </row>
    <row r="63" spans="6:7">
      <c r="F63" s="995"/>
      <c r="G63" s="945"/>
    </row>
    <row r="64" spans="6:7">
      <c r="F64" s="995"/>
      <c r="G64" s="945"/>
    </row>
    <row r="65" spans="6:7">
      <c r="F65" s="995"/>
      <c r="G65" s="945"/>
    </row>
    <row r="66" spans="6:7">
      <c r="F66" s="995"/>
      <c r="G66" s="945"/>
    </row>
    <row r="67" spans="6:7">
      <c r="F67" s="995"/>
    </row>
    <row r="68" spans="6:7">
      <c r="F68" s="995"/>
    </row>
    <row r="69" spans="6:7">
      <c r="F69" s="995"/>
    </row>
    <row r="70" spans="6:7">
      <c r="F70" s="995"/>
    </row>
    <row r="71" spans="6:7">
      <c r="F71" s="995"/>
    </row>
    <row r="72" spans="6:7">
      <c r="F72" s="995"/>
    </row>
    <row r="73" spans="6:7">
      <c r="F73" s="995"/>
    </row>
    <row r="74" spans="6:7">
      <c r="F74" s="995"/>
    </row>
    <row r="75" spans="6:7">
      <c r="F75" s="995"/>
    </row>
    <row r="76" spans="6:7">
      <c r="F76" s="995"/>
    </row>
    <row r="77" spans="6:7">
      <c r="F77" s="995"/>
    </row>
    <row r="78" spans="6:7">
      <c r="F78" s="995"/>
    </row>
    <row r="79" spans="6:7">
      <c r="F79" s="995"/>
    </row>
    <row r="80" spans="6:7">
      <c r="F80" s="995"/>
    </row>
    <row r="81" spans="6:6">
      <c r="F81" s="995"/>
    </row>
    <row r="82" spans="6:6">
      <c r="F82" s="995"/>
    </row>
    <row r="83" spans="6:6">
      <c r="F83" s="995"/>
    </row>
    <row r="84" spans="6:6">
      <c r="F84" s="995"/>
    </row>
    <row r="85" spans="6:6">
      <c r="F85" s="995"/>
    </row>
    <row r="86" spans="6:6">
      <c r="F86" s="995"/>
    </row>
    <row r="87" spans="6:6">
      <c r="F87" s="995"/>
    </row>
    <row r="88" spans="6:6">
      <c r="F88" s="995"/>
    </row>
    <row r="89" spans="6:6">
      <c r="F89" s="995"/>
    </row>
  </sheetData>
  <pageMargins left="0.70866141732283472" right="0.70866141732283472" top="0.74803149606299213" bottom="0.74803149606299213" header="0.31496062992125984" footer="0.31496062992125984"/>
  <pageSetup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5" tint="0.79998168889431442"/>
    <pageSetUpPr fitToPage="1"/>
  </sheetPr>
  <dimension ref="A1:H44"/>
  <sheetViews>
    <sheetView topLeftCell="A16" workbookViewId="0">
      <selection activeCell="A37" sqref="A37:A40"/>
    </sheetView>
  </sheetViews>
  <sheetFormatPr baseColWidth="10" defaultColWidth="11.0625" defaultRowHeight="15" customHeight="1"/>
  <cols>
    <col min="1" max="1" width="4.4375" style="501" customWidth="1"/>
    <col min="2" max="2" width="8.9375" style="501" customWidth="1"/>
    <col min="3" max="5" width="10.25" style="501" customWidth="1"/>
    <col min="6" max="6" width="7.4375" style="501" customWidth="1"/>
    <col min="7" max="7" width="5.5625" style="501" customWidth="1"/>
    <col min="8" max="8" width="6.375" style="501" customWidth="1"/>
    <col min="9" max="16384" width="11.0625" style="501"/>
  </cols>
  <sheetData>
    <row r="1" spans="1:8" s="502" customFormat="1" ht="9.75" customHeight="1">
      <c r="A1" s="1043"/>
      <c r="B1" s="1043"/>
      <c r="C1" s="1043"/>
      <c r="D1" s="1043"/>
      <c r="E1" s="1043"/>
      <c r="F1" s="1043"/>
      <c r="G1" s="1043"/>
    </row>
    <row r="2" spans="1:8" s="502" customFormat="1" ht="15" customHeight="1">
      <c r="A2" s="1263" t="s">
        <v>403</v>
      </c>
      <c r="B2" s="1263"/>
      <c r="C2" s="1263"/>
      <c r="D2" s="1263"/>
      <c r="E2" s="1263"/>
      <c r="F2" s="1263"/>
      <c r="G2" s="1263"/>
    </row>
    <row r="3" spans="1:8" s="502" customFormat="1" ht="15" customHeight="1">
      <c r="A3" s="1043" t="s">
        <v>361</v>
      </c>
      <c r="B3" s="1043"/>
      <c r="C3" s="1043"/>
      <c r="D3" s="1043"/>
      <c r="E3" s="1043"/>
      <c r="F3" s="1043"/>
      <c r="G3" s="1043"/>
    </row>
    <row r="4" spans="1:8" s="502" customFormat="1" ht="15" customHeight="1">
      <c r="A4" s="517"/>
      <c r="B4" s="517"/>
      <c r="C4" s="517"/>
      <c r="D4" s="517"/>
      <c r="E4" s="517"/>
      <c r="F4" s="517"/>
      <c r="G4" s="517"/>
    </row>
    <row r="5" spans="1:8" s="502" customFormat="1" ht="15" customHeight="1">
      <c r="A5" s="503"/>
      <c r="B5" s="504" t="s">
        <v>18</v>
      </c>
      <c r="C5" s="504"/>
      <c r="D5" s="504"/>
      <c r="E5" s="504"/>
      <c r="F5" s="504"/>
      <c r="G5" s="505" t="s">
        <v>19</v>
      </c>
      <c r="H5" s="239"/>
    </row>
    <row r="6" spans="1:8" s="502" customFormat="1" ht="9.75" customHeight="1">
      <c r="A6" s="506"/>
      <c r="B6" s="506"/>
      <c r="C6" s="506"/>
      <c r="D6" s="506"/>
      <c r="E6" s="506"/>
      <c r="F6" s="506"/>
      <c r="G6" s="500"/>
    </row>
    <row r="7" spans="1:8" s="502" customFormat="1" ht="27" customHeight="1">
      <c r="A7" s="518" t="s">
        <v>20</v>
      </c>
      <c r="B7" s="1260" t="s">
        <v>547</v>
      </c>
      <c r="C7" s="1261"/>
      <c r="D7" s="1261"/>
      <c r="E7" s="1261"/>
      <c r="F7" s="1261"/>
      <c r="G7" s="759">
        <v>44</v>
      </c>
    </row>
    <row r="8" spans="1:8" s="502" customFormat="1" ht="15" customHeight="1">
      <c r="A8" s="518" t="s">
        <v>21</v>
      </c>
      <c r="B8" s="1255" t="s">
        <v>249</v>
      </c>
      <c r="C8" s="1255"/>
      <c r="D8" s="1255"/>
      <c r="E8" s="1255"/>
      <c r="F8" s="1255"/>
      <c r="G8" s="759">
        <v>45</v>
      </c>
    </row>
    <row r="9" spans="1:8" s="502" customFormat="1" ht="15" customHeight="1">
      <c r="A9" s="518" t="s">
        <v>22</v>
      </c>
      <c r="B9" s="1262" t="s">
        <v>250</v>
      </c>
      <c r="C9" s="1262"/>
      <c r="D9" s="1262"/>
      <c r="E9" s="1262"/>
      <c r="F9" s="1262"/>
      <c r="G9" s="759">
        <v>46</v>
      </c>
      <c r="H9" s="708"/>
    </row>
    <row r="10" spans="1:8" s="502" customFormat="1" ht="12.5">
      <c r="A10" s="518" t="s">
        <v>46</v>
      </c>
      <c r="B10" s="1255" t="s">
        <v>251</v>
      </c>
      <c r="C10" s="1255"/>
      <c r="D10" s="1255"/>
      <c r="E10" s="1255"/>
      <c r="F10" s="1255"/>
      <c r="G10" s="759">
        <v>47</v>
      </c>
      <c r="H10" s="708"/>
    </row>
    <row r="11" spans="1:8" s="502" customFormat="1" ht="27" customHeight="1">
      <c r="A11" s="518" t="s">
        <v>23</v>
      </c>
      <c r="B11" s="1255" t="s">
        <v>252</v>
      </c>
      <c r="C11" s="1255"/>
      <c r="D11" s="1255"/>
      <c r="E11" s="1255"/>
      <c r="F11" s="1255"/>
      <c r="G11" s="759">
        <v>48</v>
      </c>
      <c r="H11" s="708"/>
    </row>
    <row r="12" spans="1:8" s="502" customFormat="1" ht="15" customHeight="1">
      <c r="A12" s="518" t="s">
        <v>24</v>
      </c>
      <c r="B12" s="1255" t="s">
        <v>253</v>
      </c>
      <c r="C12" s="1255"/>
      <c r="D12" s="1255"/>
      <c r="E12" s="1255"/>
      <c r="F12" s="1255"/>
      <c r="G12" s="759">
        <v>49</v>
      </c>
      <c r="H12" s="708"/>
    </row>
    <row r="13" spans="1:8" s="502" customFormat="1" ht="15" customHeight="1">
      <c r="A13" s="518" t="s">
        <v>25</v>
      </c>
      <c r="B13" s="1262" t="s">
        <v>476</v>
      </c>
      <c r="C13" s="1262"/>
      <c r="D13" s="1262"/>
      <c r="E13" s="1262"/>
      <c r="F13" s="1262"/>
      <c r="G13" s="759">
        <v>50</v>
      </c>
      <c r="H13" s="708"/>
    </row>
    <row r="14" spans="1:8" s="502" customFormat="1" ht="15" customHeight="1">
      <c r="A14" s="518" t="s">
        <v>26</v>
      </c>
      <c r="B14" s="1256" t="s">
        <v>254</v>
      </c>
      <c r="C14" s="1256"/>
      <c r="D14" s="1256"/>
      <c r="E14" s="1256"/>
      <c r="F14" s="1256"/>
      <c r="G14" s="759">
        <v>51</v>
      </c>
      <c r="H14" s="708"/>
    </row>
    <row r="15" spans="1:8" s="502" customFormat="1" ht="15" customHeight="1">
      <c r="A15" s="518" t="s">
        <v>27</v>
      </c>
      <c r="B15" s="1256" t="s">
        <v>255</v>
      </c>
      <c r="C15" s="1256"/>
      <c r="D15" s="1256"/>
      <c r="E15" s="1256"/>
      <c r="F15" s="1256"/>
      <c r="G15" s="759">
        <v>52</v>
      </c>
      <c r="H15" s="708"/>
    </row>
    <row r="16" spans="1:8" s="502" customFormat="1" ht="15" customHeight="1">
      <c r="A16" s="518" t="s">
        <v>39</v>
      </c>
      <c r="B16" s="1256" t="s">
        <v>256</v>
      </c>
      <c r="C16" s="1256"/>
      <c r="D16" s="1256"/>
      <c r="E16" s="1256"/>
      <c r="F16" s="1256"/>
      <c r="G16" s="759">
        <v>53</v>
      </c>
      <c r="H16" s="708"/>
    </row>
    <row r="17" spans="1:8" s="502" customFormat="1" ht="15" customHeight="1">
      <c r="A17" s="518" t="s">
        <v>40</v>
      </c>
      <c r="B17" s="1255" t="s">
        <v>257</v>
      </c>
      <c r="C17" s="1255"/>
      <c r="D17" s="1255"/>
      <c r="E17" s="1255"/>
      <c r="F17" s="1255"/>
      <c r="G17" s="759">
        <v>54</v>
      </c>
      <c r="H17" s="708"/>
    </row>
    <row r="18" spans="1:8" s="502" customFormat="1" ht="15" customHeight="1">
      <c r="A18" s="518" t="s">
        <v>60</v>
      </c>
      <c r="B18" s="1255" t="s">
        <v>83</v>
      </c>
      <c r="C18" s="1255"/>
      <c r="D18" s="1255"/>
      <c r="E18" s="1255"/>
      <c r="F18" s="1255"/>
      <c r="G18" s="759">
        <v>55</v>
      </c>
      <c r="H18" s="708"/>
    </row>
    <row r="19" spans="1:8" s="502" customFormat="1" ht="15" customHeight="1">
      <c r="A19" s="518" t="s">
        <v>81</v>
      </c>
      <c r="B19" s="1255" t="s">
        <v>103</v>
      </c>
      <c r="C19" s="1255"/>
      <c r="D19" s="1255"/>
      <c r="E19" s="1255"/>
      <c r="F19" s="1255"/>
      <c r="G19" s="759">
        <v>56</v>
      </c>
      <c r="H19" s="708"/>
    </row>
    <row r="20" spans="1:8" s="502" customFormat="1" ht="15" customHeight="1">
      <c r="A20" s="518" t="s">
        <v>82</v>
      </c>
      <c r="B20" s="1255" t="s">
        <v>258</v>
      </c>
      <c r="C20" s="1255"/>
      <c r="D20" s="1255"/>
      <c r="E20" s="1255"/>
      <c r="F20" s="1255"/>
      <c r="G20" s="759">
        <v>57</v>
      </c>
      <c r="H20" s="708"/>
    </row>
    <row r="21" spans="1:8" s="502" customFormat="1" ht="30.75" customHeight="1">
      <c r="A21" s="515" t="s">
        <v>350</v>
      </c>
      <c r="B21" s="1255" t="s">
        <v>259</v>
      </c>
      <c r="C21" s="1255"/>
      <c r="D21" s="1255"/>
      <c r="E21" s="1255"/>
      <c r="F21" s="1255"/>
      <c r="G21" s="759">
        <v>59</v>
      </c>
      <c r="H21" s="708"/>
    </row>
    <row r="22" spans="1:8" s="502" customFormat="1" ht="15" customHeight="1">
      <c r="B22" s="506"/>
      <c r="C22" s="506"/>
      <c r="D22" s="506"/>
      <c r="E22" s="506"/>
      <c r="F22" s="506"/>
      <c r="G22" s="760"/>
    </row>
    <row r="23" spans="1:8" s="502" customFormat="1" ht="15" customHeight="1">
      <c r="A23" s="503" t="s">
        <v>28</v>
      </c>
      <c r="B23" s="504" t="s">
        <v>18</v>
      </c>
      <c r="C23" s="504"/>
      <c r="D23" s="504"/>
      <c r="E23" s="504"/>
      <c r="F23" s="504"/>
      <c r="G23" s="505" t="s">
        <v>19</v>
      </c>
    </row>
    <row r="24" spans="1:8" s="502" customFormat="1" ht="12" customHeight="1">
      <c r="B24" s="506"/>
      <c r="C24" s="506"/>
      <c r="D24" s="506"/>
      <c r="E24" s="506"/>
      <c r="F24" s="506"/>
      <c r="G24" s="500"/>
    </row>
    <row r="25" spans="1:8" s="502" customFormat="1" ht="15.75" customHeight="1">
      <c r="A25" s="518" t="s">
        <v>20</v>
      </c>
      <c r="B25" s="1206" t="s">
        <v>260</v>
      </c>
      <c r="C25" s="1206"/>
      <c r="D25" s="1206"/>
      <c r="E25" s="1206"/>
      <c r="F25" s="1206"/>
      <c r="G25" s="761">
        <v>44</v>
      </c>
    </row>
    <row r="26" spans="1:8" s="502" customFormat="1" ht="15.75" customHeight="1">
      <c r="A26" s="518" t="s">
        <v>21</v>
      </c>
      <c r="B26" s="1259" t="s">
        <v>261</v>
      </c>
      <c r="C26" s="1259"/>
      <c r="D26" s="1259"/>
      <c r="E26" s="1259"/>
      <c r="F26" s="1259"/>
      <c r="G26" s="761">
        <v>45</v>
      </c>
    </row>
    <row r="27" spans="1:8" s="502" customFormat="1" ht="30.75" customHeight="1">
      <c r="A27" s="518" t="s">
        <v>22</v>
      </c>
      <c r="B27" s="1255" t="s">
        <v>262</v>
      </c>
      <c r="C27" s="1255"/>
      <c r="D27" s="1255"/>
      <c r="E27" s="1255"/>
      <c r="F27" s="1255"/>
      <c r="G27" s="761">
        <v>47</v>
      </c>
    </row>
    <row r="28" spans="1:8" s="502" customFormat="1" ht="18" customHeight="1">
      <c r="A28" s="509" t="s">
        <v>46</v>
      </c>
      <c r="B28" s="1264" t="s">
        <v>477</v>
      </c>
      <c r="C28" s="1264"/>
      <c r="D28" s="1264"/>
      <c r="E28" s="1264"/>
      <c r="F28" s="1264"/>
      <c r="G28" s="761">
        <v>50</v>
      </c>
    </row>
    <row r="29" spans="1:8" s="502" customFormat="1" ht="18.75" customHeight="1">
      <c r="A29" s="509" t="s">
        <v>23</v>
      </c>
      <c r="B29" s="1206" t="s">
        <v>263</v>
      </c>
      <c r="C29" s="1211"/>
      <c r="D29" s="1211"/>
      <c r="E29" s="1211"/>
      <c r="F29" s="1211"/>
      <c r="G29" s="761">
        <v>51</v>
      </c>
    </row>
    <row r="30" spans="1:8" s="502" customFormat="1" ht="17.25" customHeight="1">
      <c r="A30" s="509" t="s">
        <v>24</v>
      </c>
      <c r="B30" s="1206" t="s">
        <v>264</v>
      </c>
      <c r="C30" s="1211"/>
      <c r="D30" s="1211"/>
      <c r="E30" s="1211"/>
      <c r="F30" s="1211"/>
      <c r="G30" s="761">
        <v>52</v>
      </c>
    </row>
    <row r="31" spans="1:8" s="502" customFormat="1" ht="15" customHeight="1">
      <c r="A31" s="509" t="s">
        <v>25</v>
      </c>
      <c r="B31" s="1257" t="s">
        <v>265</v>
      </c>
      <c r="C31" s="1258"/>
      <c r="D31" s="1258"/>
      <c r="E31" s="1258"/>
      <c r="F31" s="1258"/>
      <c r="G31" s="761">
        <v>53</v>
      </c>
    </row>
    <row r="32" spans="1:8" s="502" customFormat="1" ht="15" customHeight="1">
      <c r="A32" s="509" t="s">
        <v>26</v>
      </c>
      <c r="B32" s="1259" t="s">
        <v>266</v>
      </c>
      <c r="C32" s="1259"/>
      <c r="D32" s="1259"/>
      <c r="E32" s="1259"/>
      <c r="F32" s="1259"/>
      <c r="G32" s="761">
        <v>54</v>
      </c>
    </row>
    <row r="33" spans="1:8" s="502" customFormat="1" ht="15" customHeight="1">
      <c r="A33" s="509" t="s">
        <v>27</v>
      </c>
      <c r="B33" s="1259" t="s">
        <v>267</v>
      </c>
      <c r="C33" s="1259"/>
      <c r="D33" s="1259"/>
      <c r="E33" s="1259"/>
      <c r="F33" s="1259"/>
      <c r="G33" s="761">
        <v>55</v>
      </c>
    </row>
    <row r="34" spans="1:8" s="502" customFormat="1" ht="19.5" customHeight="1">
      <c r="A34" s="509" t="s">
        <v>39</v>
      </c>
      <c r="B34" s="1259" t="s">
        <v>268</v>
      </c>
      <c r="C34" s="1259"/>
      <c r="D34" s="1259"/>
      <c r="E34" s="1259"/>
      <c r="F34" s="1259"/>
      <c r="G34" s="761">
        <v>57</v>
      </c>
    </row>
    <row r="35" spans="1:8" s="502" customFormat="1" ht="16.5" customHeight="1">
      <c r="A35" s="502" t="s">
        <v>40</v>
      </c>
      <c r="B35" s="1257" t="s">
        <v>269</v>
      </c>
      <c r="C35" s="1258"/>
      <c r="D35" s="1258"/>
      <c r="E35" s="1258"/>
      <c r="F35" s="1258"/>
      <c r="G35" s="761">
        <v>58</v>
      </c>
    </row>
    <row r="36" spans="1:8" s="502" customFormat="1" ht="30.75" customHeight="1">
      <c r="A36" s="502" t="s">
        <v>60</v>
      </c>
      <c r="B36" s="1257" t="s">
        <v>270</v>
      </c>
      <c r="C36" s="1257"/>
      <c r="D36" s="1257"/>
      <c r="E36" s="1257"/>
      <c r="F36" s="1257"/>
      <c r="G36" s="761">
        <v>60</v>
      </c>
    </row>
    <row r="37" spans="1:8" s="502" customFormat="1" ht="12" customHeight="1">
      <c r="A37" s="510"/>
      <c r="B37" s="520"/>
      <c r="C37" s="520"/>
      <c r="D37" s="520"/>
      <c r="E37" s="520"/>
      <c r="F37" s="520"/>
      <c r="G37" s="500"/>
    </row>
    <row r="38" spans="1:8" s="502" customFormat="1" ht="12" customHeight="1">
      <c r="A38" s="510"/>
      <c r="C38" s="512"/>
      <c r="D38" s="512"/>
      <c r="E38" s="512"/>
      <c r="F38" s="512"/>
      <c r="G38" s="762"/>
    </row>
    <row r="39" spans="1:8" s="502" customFormat="1" ht="12" customHeight="1">
      <c r="A39" s="510"/>
      <c r="C39" s="512"/>
      <c r="D39" s="512"/>
      <c r="E39" s="512"/>
      <c r="F39" s="512"/>
      <c r="G39" s="762"/>
    </row>
    <row r="40" spans="1:8" s="502" customFormat="1" ht="12" customHeight="1">
      <c r="A40" s="514"/>
      <c r="C40" s="512"/>
      <c r="D40" s="512"/>
      <c r="E40" s="512"/>
      <c r="F40" s="512"/>
      <c r="G40" s="762"/>
    </row>
    <row r="41" spans="1:8" s="502" customFormat="1" ht="12" customHeight="1">
      <c r="B41" s="240"/>
      <c r="C41" s="512"/>
      <c r="D41" s="512"/>
      <c r="E41" s="512"/>
      <c r="F41" s="512"/>
      <c r="G41" s="762"/>
    </row>
    <row r="42" spans="1:8" ht="15" customHeight="1">
      <c r="B42" s="502"/>
      <c r="C42" s="502"/>
      <c r="D42" s="502"/>
      <c r="E42" s="502"/>
      <c r="F42" s="502"/>
      <c r="G42" s="763"/>
      <c r="H42" s="502"/>
    </row>
    <row r="43" spans="1:8" ht="15" customHeight="1">
      <c r="A43" s="515"/>
    </row>
    <row r="44" spans="1:8" ht="15" customHeight="1">
      <c r="B44" s="1208"/>
      <c r="C44" s="1208"/>
      <c r="D44" s="1208"/>
      <c r="E44" s="1208"/>
      <c r="F44" s="1208"/>
    </row>
  </sheetData>
  <mergeCells count="31">
    <mergeCell ref="B44:F44"/>
    <mergeCell ref="B26:F26"/>
    <mergeCell ref="B27:F27"/>
    <mergeCell ref="B28:F28"/>
    <mergeCell ref="B29:F29"/>
    <mergeCell ref="B34:F34"/>
    <mergeCell ref="B35:F35"/>
    <mergeCell ref="B36:F36"/>
    <mergeCell ref="B21:F21"/>
    <mergeCell ref="B31:F31"/>
    <mergeCell ref="B32:F32"/>
    <mergeCell ref="B33:F33"/>
    <mergeCell ref="A1:G1"/>
    <mergeCell ref="B7:F7"/>
    <mergeCell ref="B8:F8"/>
    <mergeCell ref="B9:F9"/>
    <mergeCell ref="B10:F10"/>
    <mergeCell ref="A2:G2"/>
    <mergeCell ref="B20:F20"/>
    <mergeCell ref="B17:F17"/>
    <mergeCell ref="A3:G3"/>
    <mergeCell ref="B13:F13"/>
    <mergeCell ref="B30:F30"/>
    <mergeCell ref="B25:F25"/>
    <mergeCell ref="B19:F19"/>
    <mergeCell ref="B11:F11"/>
    <mergeCell ref="B18:F18"/>
    <mergeCell ref="B12:F12"/>
    <mergeCell ref="B14:F14"/>
    <mergeCell ref="B15:F15"/>
    <mergeCell ref="B16:F16"/>
  </mergeCells>
  <hyperlinks>
    <hyperlink ref="G7" location="'44'!A1" display="'44'!A1" xr:uid="{00000000-0004-0000-2900-000000000000}"/>
    <hyperlink ref="G35" location="'58'!A1" display="'58'!A1" xr:uid="{00000000-0004-0000-2900-00000F000000}"/>
    <hyperlink ref="G36" location="'60'!A1" display="'60'!A1" xr:uid="{00000000-0004-0000-2900-000010000000}"/>
    <hyperlink ref="G34" location="'57'!A1" display="'57'!A1" xr:uid="{00000000-0004-0000-2900-000011000000}"/>
    <hyperlink ref="G33" location="'55'!A1" display="'55'!A1" xr:uid="{00000000-0004-0000-2900-000012000000}"/>
    <hyperlink ref="G32" location="'54'!A1" display="'54'!A1" xr:uid="{00000000-0004-0000-2900-000013000000}"/>
    <hyperlink ref="G31" location="'53'!A1" display="'53'!A1" xr:uid="{00000000-0004-0000-2900-000014000000}"/>
    <hyperlink ref="G30" location="'52'!A1" display="'52'!A1" xr:uid="{00000000-0004-0000-2900-000015000000}"/>
    <hyperlink ref="G29" location="'51'!A1" display="'51'!A1" xr:uid="{00000000-0004-0000-2900-000016000000}"/>
    <hyperlink ref="G28" location="'50'!A1" display="'50'!A1" xr:uid="{00000000-0004-0000-2900-000017000000}"/>
    <hyperlink ref="G27" location="'47'!A1" display="'47'!A1" xr:uid="{00000000-0004-0000-2900-000018000000}"/>
    <hyperlink ref="G26" location="'45'!A1" display="'45'!A1" xr:uid="{00000000-0004-0000-2900-000019000000}"/>
    <hyperlink ref="G25" location="'44'!A1" display="'44'!A1" xr:uid="{00000000-0004-0000-2900-00001A000000}"/>
    <hyperlink ref="G8:G21" location="'43'!A1" display="'43'!A1" xr:uid="{FBFB2FC5-56C0-4DCE-A4AD-8A6A3A667A7F}"/>
    <hyperlink ref="G8" location="'45'!A1" display="'45'!A1" xr:uid="{2AFC091E-B10F-44B6-9EFE-9DE3874C503F}"/>
    <hyperlink ref="G9" location="'46'!A1" display="'46'!A1" xr:uid="{655A4661-2893-422F-908E-F3F539871BA1}"/>
    <hyperlink ref="G10" location="'47'!A1" display="'47'!A1" xr:uid="{DDA651F3-1D6E-4642-8906-6E427B1742D0}"/>
    <hyperlink ref="G11" location="'48'!A1" display="'48'!A1" xr:uid="{8594B57E-1C81-4B35-9739-E62922889CA9}"/>
    <hyperlink ref="G12" location="'49'!A1" display="'49'!A1" xr:uid="{E14D4818-DE84-4C58-A507-C2FC8C9C7BE8}"/>
    <hyperlink ref="G13" location="'50'!A1" display="'50'!A1" xr:uid="{67564D7F-784F-4BE3-8688-B8674F0042E3}"/>
    <hyperlink ref="G14" location="'51'!A1" display="'51'!A1" xr:uid="{455EEDBB-1CDE-46D2-8A3E-1A940CC53217}"/>
    <hyperlink ref="G15" location="'52'!A1" display="'52'!A1" xr:uid="{124394AD-1EE0-426B-BEF9-DDB6A996CBAC}"/>
    <hyperlink ref="G16" location="'53'!A1" display="'53'!A1" xr:uid="{AA079403-F594-47F8-A3A7-8DF820D61043}"/>
    <hyperlink ref="G17" location="'54'!A1" display="'54'!A1" xr:uid="{F646339F-DB31-4847-AFB0-B7CA683080A4}"/>
    <hyperlink ref="G18" location="'55'!A1" display="'55'!A1" xr:uid="{AF0CDB29-F6DF-4EDC-A4D6-85A17DF5C187}"/>
    <hyperlink ref="G19" location="'56'!A1" display="'56'!A1" xr:uid="{CA53EDFB-A20F-47F9-9239-CE83BFF16D7A}"/>
    <hyperlink ref="G20" location="'57'!A1" display="'57'!A1" xr:uid="{AC2F1343-DBBB-4BCB-A715-470D1A20C0F7}"/>
    <hyperlink ref="G21" location="'59'!A1" display="'59'!A1" xr:uid="{C47FE304-B2D3-4B63-9810-C730BFB6401F}"/>
  </hyperlinks>
  <pageMargins left="0.70866141732283472" right="0.70866141732283472" top="1.299212598425197" bottom="0.74803149606299213" header="0.31496062992125984" footer="0.31496062992125984"/>
  <pageSetup paperSize="126" orientation="portrait" r:id="rId1"/>
  <headerFooter differentFirst="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5" tint="0.79998168889431442"/>
  </sheetPr>
  <dimension ref="B1:Z56"/>
  <sheetViews>
    <sheetView topLeftCell="A7" zoomScaleNormal="100" workbookViewId="0">
      <selection activeCell="C14" sqref="C14:G14"/>
    </sheetView>
  </sheetViews>
  <sheetFormatPr baseColWidth="10" defaultColWidth="10.9375" defaultRowHeight="11.5"/>
  <cols>
    <col min="1" max="1" width="0.625" style="1" customWidth="1"/>
    <col min="2" max="2" width="10.0625" style="1" customWidth="1"/>
    <col min="3" max="7" width="10.75" style="1" customWidth="1"/>
    <col min="8" max="8" width="4.375" style="1" customWidth="1"/>
    <col min="9" max="9" width="7.9375" style="1" hidden="1" customWidth="1"/>
    <col min="10" max="10" width="5.5625" style="1" hidden="1" customWidth="1"/>
    <col min="11" max="15" width="7.9375" style="1" hidden="1" customWidth="1"/>
    <col min="16" max="16" width="5.5625" style="1" hidden="1" customWidth="1"/>
    <col min="17" max="17" width="6.625" style="1" hidden="1" customWidth="1"/>
    <col min="18" max="19" width="7.9375" style="1" hidden="1" customWidth="1"/>
    <col min="20" max="16384" width="10.9375" style="1"/>
  </cols>
  <sheetData>
    <row r="1" spans="2:26" s="23" customFormat="1" ht="13">
      <c r="B1" s="1051" t="s">
        <v>0</v>
      </c>
      <c r="C1" s="1051"/>
      <c r="D1" s="1051"/>
      <c r="E1" s="1051"/>
      <c r="F1" s="1051"/>
      <c r="G1" s="1051"/>
      <c r="I1" s="1271" t="s">
        <v>271</v>
      </c>
      <c r="J1" s="1266"/>
      <c r="K1" s="1266"/>
      <c r="L1" s="1266"/>
      <c r="M1" s="1266"/>
      <c r="N1" s="1266"/>
      <c r="O1" s="1266"/>
      <c r="P1" s="1266"/>
      <c r="Q1" s="1266"/>
      <c r="R1" s="1266"/>
      <c r="S1" s="1266"/>
    </row>
    <row r="2" spans="2:26" s="23" customFormat="1" ht="13">
      <c r="B2" s="28"/>
      <c r="C2" s="28"/>
      <c r="D2" s="28"/>
      <c r="E2" s="28"/>
      <c r="F2" s="28"/>
      <c r="G2" s="28"/>
    </row>
    <row r="3" spans="2:26" s="23" customFormat="1" ht="13.5" customHeight="1">
      <c r="B3" s="1137" t="s">
        <v>611</v>
      </c>
      <c r="C3" s="1137"/>
      <c r="D3" s="1137"/>
      <c r="E3" s="1137"/>
      <c r="F3" s="1137"/>
      <c r="G3" s="1137"/>
      <c r="I3" s="1265" t="s">
        <v>272</v>
      </c>
      <c r="J3" s="1266"/>
      <c r="K3" s="1266"/>
      <c r="L3" s="1266"/>
      <c r="M3" s="1266"/>
      <c r="N3" s="1266"/>
      <c r="O3" s="1266"/>
      <c r="P3" s="1266"/>
      <c r="Q3" s="1266"/>
      <c r="R3" s="1266"/>
      <c r="S3" s="1266"/>
    </row>
    <row r="4" spans="2:26" s="23" customFormat="1" ht="13">
      <c r="B4" s="1057" t="s">
        <v>33</v>
      </c>
      <c r="C4" s="1057"/>
      <c r="D4" s="1057"/>
      <c r="E4" s="1057"/>
      <c r="F4" s="1057"/>
      <c r="G4" s="1057"/>
    </row>
    <row r="5" spans="2:26" s="36" customFormat="1" ht="30" customHeight="1">
      <c r="B5" s="372" t="s">
        <v>34</v>
      </c>
      <c r="C5" s="689" t="s">
        <v>195</v>
      </c>
      <c r="D5" s="689" t="s">
        <v>6</v>
      </c>
      <c r="E5" s="689" t="s">
        <v>13</v>
      </c>
      <c r="F5" s="689" t="s">
        <v>110</v>
      </c>
      <c r="G5" s="689" t="s">
        <v>196</v>
      </c>
      <c r="H5" s="23"/>
      <c r="I5" s="1265" t="s">
        <v>273</v>
      </c>
      <c r="J5" s="1266"/>
      <c r="K5" s="1266"/>
      <c r="L5" s="1266"/>
      <c r="M5" s="1266"/>
      <c r="N5" s="1266"/>
      <c r="O5" s="1266"/>
      <c r="P5" s="1266"/>
      <c r="Q5" s="1266"/>
      <c r="R5" s="1266"/>
      <c r="S5" s="1266"/>
    </row>
    <row r="6" spans="2:26" s="36" customFormat="1" ht="15.75" customHeight="1">
      <c r="B6" s="44">
        <v>43952</v>
      </c>
      <c r="C6" s="690">
        <v>180.35</v>
      </c>
      <c r="D6" s="690">
        <v>501.96</v>
      </c>
      <c r="E6" s="690">
        <v>498.12</v>
      </c>
      <c r="F6" s="690">
        <v>45.22</v>
      </c>
      <c r="G6" s="690">
        <v>184.18</v>
      </c>
      <c r="H6" s="373"/>
      <c r="I6" s="134"/>
    </row>
    <row r="7" spans="2:26" s="36" customFormat="1" ht="15.75" customHeight="1">
      <c r="B7" s="44">
        <v>43983</v>
      </c>
      <c r="C7" s="690">
        <v>181.26</v>
      </c>
      <c r="D7" s="690">
        <v>502.09</v>
      </c>
      <c r="E7" s="690">
        <v>497.99</v>
      </c>
      <c r="F7" s="690">
        <v>44.9</v>
      </c>
      <c r="G7" s="690">
        <v>185.35</v>
      </c>
      <c r="H7" s="373"/>
      <c r="I7" s="1265" t="s">
        <v>274</v>
      </c>
      <c r="J7" s="1266"/>
      <c r="K7" s="1266"/>
      <c r="L7" s="1266"/>
      <c r="M7" s="1266"/>
      <c r="N7" s="1266"/>
      <c r="O7" s="1266"/>
      <c r="P7" s="1266"/>
      <c r="Q7" s="1266"/>
      <c r="R7" s="1266"/>
      <c r="S7" s="1266"/>
    </row>
    <row r="8" spans="2:26" s="36" customFormat="1" ht="15.75" customHeight="1" thickBot="1">
      <c r="B8" s="44">
        <v>44013</v>
      </c>
      <c r="C8" s="690">
        <v>181.67</v>
      </c>
      <c r="D8" s="690">
        <v>502.63</v>
      </c>
      <c r="E8" s="690">
        <v>498.47</v>
      </c>
      <c r="F8" s="690">
        <v>44.89</v>
      </c>
      <c r="G8" s="690">
        <v>185.83</v>
      </c>
      <c r="H8" s="373"/>
      <c r="I8" s="374"/>
      <c r="J8" s="374"/>
      <c r="K8" s="374"/>
      <c r="L8" s="374"/>
      <c r="M8" s="374"/>
      <c r="N8" s="374"/>
      <c r="O8" s="374"/>
      <c r="P8" s="374"/>
      <c r="Q8" s="374"/>
      <c r="R8" s="374"/>
      <c r="S8" s="374"/>
    </row>
    <row r="9" spans="2:26" s="36" customFormat="1" ht="15.75" customHeight="1" thickTop="1" thickBot="1">
      <c r="B9" s="44">
        <v>44044</v>
      </c>
      <c r="C9" s="690">
        <v>181.67</v>
      </c>
      <c r="D9" s="690">
        <v>500.05</v>
      </c>
      <c r="E9" s="690">
        <v>496.53</v>
      </c>
      <c r="F9" s="690">
        <v>44.26</v>
      </c>
      <c r="G9" s="690">
        <v>185.19</v>
      </c>
      <c r="H9" s="373"/>
      <c r="I9" s="1267" t="s">
        <v>275</v>
      </c>
      <c r="J9" s="1268"/>
      <c r="K9" s="375" t="s">
        <v>276</v>
      </c>
      <c r="L9" s="375" t="s">
        <v>277</v>
      </c>
      <c r="M9" s="375" t="s">
        <v>278</v>
      </c>
      <c r="N9" s="375" t="s">
        <v>279</v>
      </c>
      <c r="O9" s="375" t="s">
        <v>280</v>
      </c>
      <c r="P9" s="1269" t="s">
        <v>281</v>
      </c>
      <c r="Q9" s="1270"/>
      <c r="R9" s="374"/>
      <c r="S9" s="374"/>
    </row>
    <row r="10" spans="2:26" s="36" customFormat="1" ht="15.75" customHeight="1" thickTop="1">
      <c r="B10" s="44">
        <v>44075</v>
      </c>
      <c r="C10" s="690">
        <v>181.68</v>
      </c>
      <c r="D10" s="690">
        <v>499.58</v>
      </c>
      <c r="E10" s="690">
        <v>496.42</v>
      </c>
      <c r="F10" s="690">
        <v>44.5</v>
      </c>
      <c r="G10" s="690">
        <v>184.83</v>
      </c>
      <c r="H10" s="373"/>
      <c r="I10" s="376"/>
      <c r="J10" s="377"/>
      <c r="K10" s="378"/>
      <c r="L10" s="378"/>
      <c r="M10" s="378"/>
      <c r="N10" s="378"/>
      <c r="O10" s="378"/>
      <c r="P10" s="1272"/>
      <c r="Q10" s="1273"/>
      <c r="R10" s="374"/>
      <c r="S10" s="374"/>
      <c r="T10" s="379"/>
      <c r="U10" s="379"/>
      <c r="V10" s="379"/>
      <c r="W10" s="379"/>
      <c r="X10" s="379"/>
      <c r="Y10" s="380"/>
      <c r="Z10" s="216"/>
    </row>
    <row r="11" spans="2:26" s="36" customFormat="1" ht="15.75" customHeight="1">
      <c r="B11" s="44">
        <v>44105</v>
      </c>
      <c r="C11" s="690">
        <v>177.11</v>
      </c>
      <c r="D11" s="690">
        <v>501.47</v>
      </c>
      <c r="E11" s="690">
        <v>499.44</v>
      </c>
      <c r="F11" s="690">
        <v>44.32</v>
      </c>
      <c r="G11" s="690">
        <v>179.15</v>
      </c>
      <c r="H11" s="373"/>
      <c r="I11" s="1274" t="s">
        <v>282</v>
      </c>
      <c r="J11" s="381" t="s">
        <v>283</v>
      </c>
      <c r="K11" s="382">
        <v>103.46</v>
      </c>
      <c r="L11" s="382">
        <v>469.5</v>
      </c>
      <c r="M11" s="382">
        <v>39.659999999999997</v>
      </c>
      <c r="N11" s="382">
        <v>483.68</v>
      </c>
      <c r="O11" s="382">
        <v>41.62</v>
      </c>
      <c r="P11" s="1275">
        <v>89.28</v>
      </c>
      <c r="Q11" s="1266"/>
      <c r="R11" s="374"/>
      <c r="S11" s="374"/>
      <c r="T11" s="383"/>
      <c r="U11" s="992"/>
      <c r="V11" s="383"/>
      <c r="W11" s="383"/>
      <c r="X11" s="383"/>
      <c r="Y11" s="384"/>
      <c r="Z11" s="385"/>
    </row>
    <row r="12" spans="2:26" s="36" customFormat="1" ht="15.75" customHeight="1">
      <c r="B12" s="44">
        <v>44136</v>
      </c>
      <c r="C12" s="690">
        <v>177.91</v>
      </c>
      <c r="D12" s="690">
        <v>501.11</v>
      </c>
      <c r="E12" s="690">
        <v>499.24</v>
      </c>
      <c r="F12" s="690">
        <v>44.3</v>
      </c>
      <c r="G12" s="690">
        <v>179.78</v>
      </c>
      <c r="H12" s="373"/>
      <c r="I12" s="1266"/>
      <c r="J12" s="381" t="s">
        <v>284</v>
      </c>
      <c r="K12" s="382">
        <v>103.65</v>
      </c>
      <c r="L12" s="382">
        <v>471.09</v>
      </c>
      <c r="M12" s="382">
        <v>40.020000000000003</v>
      </c>
      <c r="N12" s="382">
        <v>484.23</v>
      </c>
      <c r="O12" s="382">
        <v>41.66</v>
      </c>
      <c r="P12" s="1275">
        <v>90.51</v>
      </c>
      <c r="Q12" s="1266"/>
      <c r="R12" s="374"/>
      <c r="S12" s="374"/>
      <c r="T12" s="383"/>
      <c r="U12" s="383"/>
      <c r="V12" s="383"/>
      <c r="W12" s="383"/>
      <c r="X12" s="383"/>
      <c r="Y12" s="384"/>
      <c r="Z12" s="385"/>
    </row>
    <row r="13" spans="2:26" s="36" customFormat="1" ht="15.75" customHeight="1">
      <c r="B13" s="44">
        <v>44166</v>
      </c>
      <c r="C13" s="690"/>
      <c r="D13" s="695"/>
      <c r="E13" s="695"/>
      <c r="F13" s="690"/>
      <c r="G13" s="690"/>
      <c r="H13" s="373"/>
      <c r="I13" s="1274" t="s">
        <v>285</v>
      </c>
      <c r="J13" s="381" t="s">
        <v>283</v>
      </c>
      <c r="K13" s="382">
        <v>1.55</v>
      </c>
      <c r="L13" s="382">
        <v>6.11</v>
      </c>
      <c r="M13" s="382">
        <v>0.76</v>
      </c>
      <c r="N13" s="382">
        <v>3.85</v>
      </c>
      <c r="O13" s="382">
        <v>3.24</v>
      </c>
      <c r="P13" s="1275">
        <v>1.33</v>
      </c>
      <c r="Q13" s="1266"/>
      <c r="R13" s="374"/>
      <c r="S13" s="374"/>
      <c r="T13" s="134"/>
      <c r="U13" s="134"/>
      <c r="V13" s="134"/>
      <c r="W13" s="134"/>
      <c r="X13" s="134"/>
      <c r="Y13" s="134"/>
      <c r="Z13" s="134"/>
    </row>
    <row r="14" spans="2:26" s="36" customFormat="1" ht="15.75" customHeight="1">
      <c r="B14" s="44">
        <v>44197</v>
      </c>
      <c r="C14" s="1006"/>
      <c r="D14" s="1006"/>
      <c r="E14" s="1006"/>
      <c r="F14" s="1006"/>
      <c r="G14" s="1006"/>
      <c r="H14" s="440"/>
      <c r="I14" s="1266"/>
      <c r="J14" s="381" t="s">
        <v>284</v>
      </c>
      <c r="K14" s="382">
        <v>1.55</v>
      </c>
      <c r="L14" s="382">
        <v>6.11</v>
      </c>
      <c r="M14" s="382">
        <v>0.76</v>
      </c>
      <c r="N14" s="382">
        <v>3.85</v>
      </c>
      <c r="O14" s="382">
        <v>3.18</v>
      </c>
      <c r="P14" s="1275">
        <v>1.39</v>
      </c>
      <c r="Q14" s="1266"/>
      <c r="R14" s="374"/>
      <c r="S14" s="374"/>
      <c r="T14" s="134"/>
      <c r="U14" s="134"/>
      <c r="V14" s="134"/>
      <c r="W14" s="134"/>
      <c r="X14" s="134"/>
      <c r="Z14" s="134"/>
    </row>
    <row r="15" spans="2:26" s="386" customFormat="1" ht="15.75" customHeight="1">
      <c r="B15" s="44">
        <v>44228</v>
      </c>
      <c r="C15" s="612"/>
      <c r="D15" s="696"/>
      <c r="E15" s="696"/>
      <c r="F15" s="696"/>
      <c r="G15" s="696"/>
      <c r="H15" s="134"/>
      <c r="I15" s="1274" t="s">
        <v>286</v>
      </c>
      <c r="J15" s="381" t="s">
        <v>283</v>
      </c>
      <c r="K15" s="382">
        <v>101.91</v>
      </c>
      <c r="L15" s="382">
        <v>463.39</v>
      </c>
      <c r="M15" s="382">
        <v>38.9</v>
      </c>
      <c r="N15" s="382">
        <v>479.82</v>
      </c>
      <c r="O15" s="382">
        <v>38.380000000000003</v>
      </c>
      <c r="P15" s="1275">
        <v>87.96</v>
      </c>
      <c r="Q15" s="1266"/>
      <c r="R15" s="374"/>
      <c r="S15" s="374"/>
      <c r="T15" s="134"/>
      <c r="U15" s="134"/>
      <c r="V15" s="134"/>
      <c r="W15" s="134"/>
      <c r="X15" s="134"/>
      <c r="Z15" s="134"/>
    </row>
    <row r="16" spans="2:26" s="386" customFormat="1" ht="15.75" customHeight="1">
      <c r="B16" s="44">
        <v>44256</v>
      </c>
      <c r="C16" s="696"/>
      <c r="D16" s="696"/>
      <c r="E16" s="696"/>
      <c r="F16" s="696"/>
      <c r="G16" s="696"/>
      <c r="H16" s="639"/>
      <c r="I16" s="1274"/>
      <c r="J16" s="381"/>
      <c r="K16" s="382"/>
      <c r="L16" s="382"/>
      <c r="M16" s="382"/>
      <c r="N16" s="382"/>
      <c r="O16" s="382"/>
      <c r="P16" s="382"/>
      <c r="Q16" s="387"/>
      <c r="R16" s="374"/>
      <c r="S16" s="374"/>
      <c r="T16" s="440"/>
      <c r="U16" s="134"/>
      <c r="V16" s="134"/>
      <c r="W16" s="134"/>
      <c r="X16" s="134"/>
      <c r="Y16" s="134"/>
      <c r="Z16" s="134"/>
    </row>
    <row r="17" spans="2:26" s="386" customFormat="1" ht="15.75" customHeight="1">
      <c r="B17" s="44">
        <v>44287</v>
      </c>
      <c r="C17" s="835"/>
      <c r="D17" s="835"/>
      <c r="E17" s="835"/>
      <c r="F17" s="835"/>
      <c r="G17" s="835"/>
      <c r="H17" s="373"/>
      <c r="I17" s="1266"/>
      <c r="J17" s="381" t="s">
        <v>284</v>
      </c>
      <c r="K17" s="382">
        <v>102.1</v>
      </c>
      <c r="L17" s="382">
        <v>464.98</v>
      </c>
      <c r="M17" s="382">
        <v>39.26</v>
      </c>
      <c r="N17" s="382">
        <v>480.38</v>
      </c>
      <c r="O17" s="382">
        <v>38.479999999999997</v>
      </c>
      <c r="P17" s="1275">
        <v>89.12</v>
      </c>
      <c r="Q17" s="1266"/>
      <c r="R17" s="374"/>
      <c r="S17" s="374"/>
      <c r="T17" s="440"/>
      <c r="U17" s="134"/>
      <c r="V17" s="134"/>
      <c r="W17" s="134"/>
      <c r="X17" s="134"/>
      <c r="Y17" s="134"/>
      <c r="Z17" s="134"/>
    </row>
    <row r="18" spans="2:26" s="36" customFormat="1" ht="18.75" customHeight="1">
      <c r="B18" s="1056" t="s">
        <v>169</v>
      </c>
      <c r="C18" s="1056"/>
      <c r="D18" s="1056"/>
      <c r="E18" s="1056"/>
      <c r="F18" s="1056"/>
      <c r="G18" s="1056"/>
      <c r="H18" s="134"/>
      <c r="I18" s="387"/>
      <c r="J18" s="381" t="s">
        <v>284</v>
      </c>
      <c r="K18" s="382">
        <v>30.25</v>
      </c>
      <c r="L18" s="382">
        <v>154</v>
      </c>
      <c r="M18" s="382">
        <v>0.72</v>
      </c>
      <c r="N18" s="382">
        <v>134.80000000000001</v>
      </c>
      <c r="O18" s="382">
        <v>30.2</v>
      </c>
      <c r="P18" s="1275">
        <v>19.97</v>
      </c>
      <c r="Q18" s="1266"/>
      <c r="R18" s="134"/>
      <c r="S18" s="134"/>
      <c r="T18" s="134"/>
      <c r="U18" s="134"/>
      <c r="V18" s="134"/>
      <c r="W18" s="134"/>
      <c r="X18" s="134"/>
      <c r="Y18" s="134"/>
      <c r="Z18" s="134"/>
    </row>
    <row r="19" spans="2:26" ht="28.5" customHeight="1">
      <c r="B19" s="14"/>
      <c r="C19" s="388"/>
      <c r="D19" s="388"/>
      <c r="E19" s="388"/>
      <c r="F19" s="388"/>
      <c r="G19" s="388"/>
      <c r="I19" s="1274" t="s">
        <v>287</v>
      </c>
      <c r="J19" s="381" t="s">
        <v>283</v>
      </c>
      <c r="K19" s="382">
        <v>17.690000000000001</v>
      </c>
      <c r="L19" s="382">
        <v>100</v>
      </c>
      <c r="M19" s="382">
        <v>0</v>
      </c>
      <c r="N19" s="382">
        <v>98</v>
      </c>
      <c r="O19" s="382">
        <v>8.5</v>
      </c>
      <c r="P19" s="1275">
        <v>11.19</v>
      </c>
      <c r="Q19" s="1266"/>
      <c r="R19" s="144"/>
      <c r="S19" s="144"/>
      <c r="T19" s="144"/>
      <c r="U19" s="144"/>
      <c r="V19" s="144"/>
      <c r="W19" s="144"/>
      <c r="X19" s="144"/>
      <c r="Y19" s="144"/>
      <c r="Z19" s="144"/>
    </row>
    <row r="20" spans="2:26" ht="13">
      <c r="I20" s="1266"/>
      <c r="J20" s="381" t="s">
        <v>284</v>
      </c>
      <c r="K20" s="382">
        <v>17.77</v>
      </c>
      <c r="L20" s="382">
        <v>103</v>
      </c>
      <c r="M20" s="382">
        <v>0</v>
      </c>
      <c r="N20" s="382">
        <v>98.9</v>
      </c>
      <c r="O20" s="382">
        <v>8.6</v>
      </c>
      <c r="P20" s="1275">
        <v>13.27</v>
      </c>
      <c r="Q20" s="1266"/>
    </row>
    <row r="21" spans="2:26" ht="13">
      <c r="I21" s="1274" t="s">
        <v>288</v>
      </c>
      <c r="J21" s="381" t="s">
        <v>283</v>
      </c>
      <c r="K21" s="382">
        <v>1.56</v>
      </c>
      <c r="L21" s="382">
        <v>6.9</v>
      </c>
      <c r="M21" s="382">
        <v>0.02</v>
      </c>
      <c r="N21" s="382">
        <v>2.8</v>
      </c>
      <c r="O21" s="382">
        <v>4.5999999999999996</v>
      </c>
      <c r="P21" s="1275">
        <v>1.08</v>
      </c>
      <c r="Q21" s="1266"/>
    </row>
    <row r="22" spans="2:26" ht="15" customHeight="1">
      <c r="I22" s="1266"/>
      <c r="J22" s="381" t="s">
        <v>284</v>
      </c>
      <c r="K22" s="382">
        <v>1.56</v>
      </c>
      <c r="L22" s="382">
        <v>6.9</v>
      </c>
      <c r="M22" s="382">
        <v>0.02</v>
      </c>
      <c r="N22" s="382">
        <v>2.8</v>
      </c>
      <c r="O22" s="382">
        <v>4.5999999999999996</v>
      </c>
      <c r="P22" s="1275">
        <v>1.08</v>
      </c>
      <c r="Q22" s="1266"/>
    </row>
    <row r="23" spans="2:26" ht="9.75" customHeight="1">
      <c r="I23" s="1274" t="s">
        <v>289</v>
      </c>
      <c r="J23" s="381" t="s">
        <v>283</v>
      </c>
      <c r="K23" s="382">
        <v>10</v>
      </c>
      <c r="L23" s="382">
        <v>15.9</v>
      </c>
      <c r="M23" s="382">
        <v>0.3</v>
      </c>
      <c r="N23" s="382">
        <v>11.2</v>
      </c>
      <c r="O23" s="382">
        <v>10</v>
      </c>
      <c r="P23" s="1275">
        <v>5</v>
      </c>
      <c r="Q23" s="1266"/>
    </row>
    <row r="24" spans="2:26" ht="15" customHeight="1">
      <c r="I24" s="1266"/>
      <c r="J24" s="381" t="s">
        <v>284</v>
      </c>
      <c r="K24" s="382">
        <v>10</v>
      </c>
      <c r="L24" s="382">
        <v>15.9</v>
      </c>
      <c r="M24" s="382">
        <v>0.3</v>
      </c>
      <c r="N24" s="382">
        <v>11.2</v>
      </c>
      <c r="O24" s="382">
        <v>10</v>
      </c>
      <c r="P24" s="1275">
        <v>5</v>
      </c>
      <c r="Q24" s="1266"/>
    </row>
    <row r="25" spans="2:26" ht="15" customHeight="1">
      <c r="I25" s="1274" t="s">
        <v>290</v>
      </c>
      <c r="J25" s="381" t="s">
        <v>283</v>
      </c>
      <c r="K25" s="382">
        <v>0.93</v>
      </c>
      <c r="L25" s="382">
        <v>28.2</v>
      </c>
      <c r="M25" s="382">
        <v>0.4</v>
      </c>
      <c r="N25" s="382">
        <v>21.9</v>
      </c>
      <c r="O25" s="382">
        <v>7</v>
      </c>
      <c r="P25" s="1275">
        <v>0.63</v>
      </c>
      <c r="Q25" s="1266"/>
    </row>
    <row r="26" spans="2:26" ht="15" customHeight="1">
      <c r="I26" s="1266"/>
      <c r="J26" s="381" t="s">
        <v>284</v>
      </c>
      <c r="K26" s="382">
        <v>0.93</v>
      </c>
      <c r="L26" s="382">
        <v>28.2</v>
      </c>
      <c r="M26" s="382">
        <v>0.4</v>
      </c>
      <c r="N26" s="382">
        <v>21.9</v>
      </c>
      <c r="O26" s="382">
        <v>7</v>
      </c>
      <c r="P26" s="1275">
        <v>0.63</v>
      </c>
      <c r="Q26" s="1266"/>
    </row>
    <row r="27" spans="2:26" ht="15" customHeight="1">
      <c r="I27" s="1274" t="s">
        <v>291</v>
      </c>
      <c r="J27" s="381" t="s">
        <v>283</v>
      </c>
      <c r="K27" s="382">
        <v>10.77</v>
      </c>
      <c r="L27" s="382">
        <v>63.71</v>
      </c>
      <c r="M27" s="382">
        <v>13.84</v>
      </c>
      <c r="N27" s="382">
        <v>77.349999999999994</v>
      </c>
      <c r="O27" s="382">
        <v>1.1599999999999999</v>
      </c>
      <c r="P27" s="1275">
        <v>9.81</v>
      </c>
      <c r="Q27" s="1266"/>
    </row>
    <row r="28" spans="2:26" ht="15" customHeight="1">
      <c r="I28" s="1266"/>
      <c r="J28" s="381" t="s">
        <v>284</v>
      </c>
      <c r="K28" s="382">
        <v>10.83</v>
      </c>
      <c r="L28" s="382">
        <v>62.71</v>
      </c>
      <c r="M28" s="382">
        <v>13.94</v>
      </c>
      <c r="N28" s="382">
        <v>77.19</v>
      </c>
      <c r="O28" s="382">
        <v>1.1599999999999999</v>
      </c>
      <c r="P28" s="1275">
        <v>9.1300000000000008</v>
      </c>
      <c r="Q28" s="1266"/>
    </row>
    <row r="29" spans="2:26" ht="15" customHeight="1">
      <c r="I29" s="1274" t="s">
        <v>292</v>
      </c>
      <c r="J29" s="381" t="s">
        <v>283</v>
      </c>
      <c r="K29" s="382">
        <v>0.65</v>
      </c>
      <c r="L29" s="382">
        <v>7.91</v>
      </c>
      <c r="M29" s="382">
        <v>0.7</v>
      </c>
      <c r="N29" s="382">
        <v>7.9</v>
      </c>
      <c r="O29" s="382">
        <v>0.83</v>
      </c>
      <c r="P29" s="1275">
        <v>0.53</v>
      </c>
      <c r="Q29" s="1266"/>
    </row>
    <row r="30" spans="2:26" ht="15" customHeight="1">
      <c r="I30" s="1266"/>
      <c r="J30" s="381" t="s">
        <v>284</v>
      </c>
      <c r="K30" s="382">
        <v>0.69</v>
      </c>
      <c r="L30" s="382">
        <v>7.91</v>
      </c>
      <c r="M30" s="382">
        <v>0.7</v>
      </c>
      <c r="N30" s="382">
        <v>7.94</v>
      </c>
      <c r="O30" s="382">
        <v>0.83</v>
      </c>
      <c r="P30" s="1275">
        <v>0.53</v>
      </c>
      <c r="Q30" s="1266"/>
    </row>
    <row r="31" spans="2:26" ht="15" customHeight="1">
      <c r="I31" s="1274" t="s">
        <v>293</v>
      </c>
      <c r="J31" s="381" t="s">
        <v>283</v>
      </c>
      <c r="K31" s="382">
        <v>1.23</v>
      </c>
      <c r="L31" s="382">
        <v>2.0099999999999998</v>
      </c>
      <c r="M31" s="382">
        <v>1.5</v>
      </c>
      <c r="N31" s="382">
        <v>3.28</v>
      </c>
      <c r="O31" s="382">
        <v>0.28000000000000003</v>
      </c>
      <c r="P31" s="1275">
        <v>1.18</v>
      </c>
      <c r="Q31" s="1266"/>
    </row>
    <row r="32" spans="2:26" ht="15" customHeight="1">
      <c r="I32" s="1266"/>
      <c r="J32" s="381" t="s">
        <v>284</v>
      </c>
      <c r="K32" s="382">
        <v>1.23</v>
      </c>
      <c r="L32" s="382">
        <v>2.0099999999999998</v>
      </c>
      <c r="M32" s="382">
        <v>1.5</v>
      </c>
      <c r="N32" s="382">
        <v>3.28</v>
      </c>
      <c r="O32" s="382">
        <v>0.28000000000000003</v>
      </c>
      <c r="P32" s="1275">
        <v>1.18</v>
      </c>
      <c r="Q32" s="1266"/>
    </row>
    <row r="33" spans="8:17" ht="15" customHeight="1">
      <c r="H33" s="14"/>
      <c r="I33" s="1274" t="s">
        <v>294</v>
      </c>
      <c r="J33" s="381" t="s">
        <v>283</v>
      </c>
      <c r="K33" s="382">
        <v>3.95</v>
      </c>
      <c r="L33" s="382">
        <v>36.299999999999997</v>
      </c>
      <c r="M33" s="382">
        <v>1.9</v>
      </c>
      <c r="N33" s="382">
        <v>38.299999999999997</v>
      </c>
      <c r="O33" s="382">
        <v>0</v>
      </c>
      <c r="P33" s="1275">
        <v>3.85</v>
      </c>
      <c r="Q33" s="1266"/>
    </row>
    <row r="34" spans="8:17" ht="15" customHeight="1">
      <c r="H34" s="14"/>
      <c r="I34" s="1266"/>
      <c r="J34" s="381" t="s">
        <v>284</v>
      </c>
      <c r="K34" s="382">
        <v>3.96</v>
      </c>
      <c r="L34" s="382">
        <v>35.299999999999997</v>
      </c>
      <c r="M34" s="382">
        <v>2</v>
      </c>
      <c r="N34" s="382">
        <v>38.1</v>
      </c>
      <c r="O34" s="382">
        <v>0</v>
      </c>
      <c r="P34" s="1275">
        <v>3.16</v>
      </c>
      <c r="Q34" s="1266"/>
    </row>
    <row r="35" spans="8:17" ht="27.75" customHeight="1">
      <c r="H35" s="14"/>
      <c r="I35" s="1274" t="s">
        <v>295</v>
      </c>
      <c r="J35" s="381" t="s">
        <v>283</v>
      </c>
      <c r="K35" s="382">
        <v>1.19</v>
      </c>
      <c r="L35" s="382">
        <v>2.71</v>
      </c>
      <c r="M35" s="382">
        <v>2.5</v>
      </c>
      <c r="N35" s="382">
        <v>5.85</v>
      </c>
      <c r="O35" s="382">
        <v>0</v>
      </c>
      <c r="P35" s="1275">
        <v>0.55000000000000004</v>
      </c>
      <c r="Q35" s="1266"/>
    </row>
    <row r="36" spans="8:17" ht="13">
      <c r="I36" s="1266"/>
      <c r="J36" s="381" t="s">
        <v>284</v>
      </c>
      <c r="K36" s="382">
        <v>1.19</v>
      </c>
      <c r="L36" s="382">
        <v>2.71</v>
      </c>
      <c r="M36" s="382">
        <v>2.5</v>
      </c>
      <c r="N36" s="382">
        <v>5.85</v>
      </c>
      <c r="O36" s="382">
        <v>0</v>
      </c>
      <c r="P36" s="1275">
        <v>0.55000000000000004</v>
      </c>
      <c r="Q36" s="1266"/>
    </row>
    <row r="37" spans="8:17" ht="13">
      <c r="I37" s="1274" t="s">
        <v>296</v>
      </c>
      <c r="J37" s="381" t="s">
        <v>283</v>
      </c>
      <c r="K37" s="382">
        <v>2.21</v>
      </c>
      <c r="L37" s="382">
        <v>11.5</v>
      </c>
      <c r="M37" s="382">
        <v>2</v>
      </c>
      <c r="N37" s="382">
        <v>13.25</v>
      </c>
      <c r="O37" s="382">
        <v>0</v>
      </c>
      <c r="P37" s="1275">
        <v>2.46</v>
      </c>
      <c r="Q37" s="1266"/>
    </row>
    <row r="38" spans="8:17" ht="13">
      <c r="I38" s="1266"/>
      <c r="J38" s="381" t="s">
        <v>284</v>
      </c>
      <c r="K38" s="382">
        <v>2.21</v>
      </c>
      <c r="L38" s="382">
        <v>11.5</v>
      </c>
      <c r="M38" s="382">
        <v>2</v>
      </c>
      <c r="N38" s="382">
        <v>13.25</v>
      </c>
      <c r="O38" s="382">
        <v>0</v>
      </c>
      <c r="P38" s="1275">
        <v>2.46</v>
      </c>
      <c r="Q38" s="1266"/>
    </row>
    <row r="39" spans="8:17" ht="13">
      <c r="I39" s="1274" t="s">
        <v>297</v>
      </c>
      <c r="J39" s="381" t="s">
        <v>283</v>
      </c>
      <c r="K39" s="382">
        <v>1.06</v>
      </c>
      <c r="L39" s="382">
        <v>1.89</v>
      </c>
      <c r="M39" s="382">
        <v>4.0999999999999996</v>
      </c>
      <c r="N39" s="382">
        <v>6.13</v>
      </c>
      <c r="O39" s="382">
        <v>0</v>
      </c>
      <c r="P39" s="1275">
        <v>0.93</v>
      </c>
      <c r="Q39" s="1266"/>
    </row>
    <row r="40" spans="8:17" ht="13">
      <c r="I40" s="1266"/>
      <c r="J40" s="381" t="s">
        <v>284</v>
      </c>
      <c r="K40" s="382">
        <v>1.06</v>
      </c>
      <c r="L40" s="382">
        <v>1.89</v>
      </c>
      <c r="M40" s="382">
        <v>4.0999999999999996</v>
      </c>
      <c r="N40" s="382">
        <v>6.13</v>
      </c>
      <c r="O40" s="382">
        <v>0</v>
      </c>
      <c r="P40" s="1275">
        <v>0.93</v>
      </c>
      <c r="Q40" s="1266"/>
    </row>
    <row r="41" spans="8:17" ht="26">
      <c r="I41" s="389" t="s">
        <v>298</v>
      </c>
      <c r="J41" s="381"/>
      <c r="K41" s="382"/>
      <c r="L41" s="382"/>
      <c r="M41" s="382"/>
      <c r="N41" s="382"/>
      <c r="O41" s="382"/>
      <c r="P41" s="1275"/>
      <c r="Q41" s="1266"/>
    </row>
    <row r="42" spans="8:17" ht="13">
      <c r="I42" s="1274" t="s">
        <v>299</v>
      </c>
      <c r="J42" s="381" t="s">
        <v>283</v>
      </c>
      <c r="K42" s="382">
        <v>0.56999999999999995</v>
      </c>
      <c r="L42" s="382">
        <v>12.2</v>
      </c>
      <c r="M42" s="382">
        <v>0</v>
      </c>
      <c r="N42" s="382">
        <v>10.65</v>
      </c>
      <c r="O42" s="382">
        <v>1.8</v>
      </c>
      <c r="P42" s="1275">
        <v>0.32</v>
      </c>
      <c r="Q42" s="1266"/>
    </row>
    <row r="43" spans="8:17" ht="13">
      <c r="I43" s="1266"/>
      <c r="J43" s="381" t="s">
        <v>284</v>
      </c>
      <c r="K43" s="382">
        <v>0.56999999999999995</v>
      </c>
      <c r="L43" s="382">
        <v>12.2</v>
      </c>
      <c r="M43" s="382">
        <v>0</v>
      </c>
      <c r="N43" s="382">
        <v>10.65</v>
      </c>
      <c r="O43" s="382">
        <v>1.8</v>
      </c>
      <c r="P43" s="1275">
        <v>0.32</v>
      </c>
      <c r="Q43" s="1266"/>
    </row>
    <row r="44" spans="8:17" ht="13">
      <c r="I44" s="1274" t="s">
        <v>300</v>
      </c>
      <c r="J44" s="381" t="s">
        <v>283</v>
      </c>
      <c r="K44" s="382">
        <v>0.47</v>
      </c>
      <c r="L44" s="382">
        <v>1.61</v>
      </c>
      <c r="M44" s="382">
        <v>1.69</v>
      </c>
      <c r="N44" s="382">
        <v>3.33</v>
      </c>
      <c r="O44" s="382">
        <v>0.01</v>
      </c>
      <c r="P44" s="1275">
        <v>0.43</v>
      </c>
      <c r="Q44" s="1266"/>
    </row>
    <row r="45" spans="8:17" ht="13">
      <c r="I45" s="1266"/>
      <c r="J45" s="381" t="s">
        <v>284</v>
      </c>
      <c r="K45" s="382">
        <v>0.47</v>
      </c>
      <c r="L45" s="382">
        <v>1.61</v>
      </c>
      <c r="M45" s="382">
        <v>1.69</v>
      </c>
      <c r="N45" s="382">
        <v>3.33</v>
      </c>
      <c r="O45" s="382">
        <v>0.01</v>
      </c>
      <c r="P45" s="1275">
        <v>0.43</v>
      </c>
      <c r="Q45" s="1266"/>
    </row>
    <row r="46" spans="8:17" ht="13">
      <c r="I46" s="1274" t="s">
        <v>301</v>
      </c>
      <c r="J46" s="381" t="s">
        <v>283</v>
      </c>
      <c r="K46" s="382">
        <v>47.66</v>
      </c>
      <c r="L46" s="382">
        <v>145.77000000000001</v>
      </c>
      <c r="M46" s="382">
        <v>4.7</v>
      </c>
      <c r="N46" s="382">
        <v>150</v>
      </c>
      <c r="O46" s="382">
        <v>0.45</v>
      </c>
      <c r="P46" s="1275">
        <v>47.68</v>
      </c>
      <c r="Q46" s="1266"/>
    </row>
    <row r="47" spans="8:17" ht="13">
      <c r="I47" s="1266"/>
      <c r="J47" s="381" t="s">
        <v>284</v>
      </c>
      <c r="K47" s="382">
        <v>47.64</v>
      </c>
      <c r="L47" s="382">
        <v>145.77000000000001</v>
      </c>
      <c r="M47" s="382">
        <v>5</v>
      </c>
      <c r="N47" s="382">
        <v>150.30000000000001</v>
      </c>
      <c r="O47" s="382">
        <v>0.35</v>
      </c>
      <c r="P47" s="1275">
        <v>47.76</v>
      </c>
      <c r="Q47" s="1266"/>
    </row>
    <row r="48" spans="8:17" ht="13">
      <c r="I48" s="1274" t="s">
        <v>302</v>
      </c>
      <c r="J48" s="381" t="s">
        <v>283</v>
      </c>
      <c r="K48" s="382">
        <v>0.92</v>
      </c>
      <c r="L48" s="382">
        <v>4</v>
      </c>
      <c r="M48" s="382">
        <v>0.03</v>
      </c>
      <c r="N48" s="382">
        <v>4</v>
      </c>
      <c r="O48" s="382">
        <v>0.4</v>
      </c>
      <c r="P48" s="1275">
        <v>0.54</v>
      </c>
      <c r="Q48" s="1266"/>
    </row>
    <row r="49" spans="9:19" ht="13">
      <c r="I49" s="1266"/>
      <c r="J49" s="381" t="s">
        <v>284</v>
      </c>
      <c r="K49" s="382">
        <v>0.92</v>
      </c>
      <c r="L49" s="382">
        <v>4</v>
      </c>
      <c r="M49" s="382">
        <v>0.03</v>
      </c>
      <c r="N49" s="382">
        <v>4</v>
      </c>
      <c r="O49" s="382">
        <v>0.4</v>
      </c>
      <c r="P49" s="1275">
        <v>0.54</v>
      </c>
      <c r="Q49" s="1266"/>
      <c r="R49" s="374"/>
      <c r="S49" s="374"/>
    </row>
    <row r="50" spans="9:19" ht="13">
      <c r="I50" s="1274" t="s">
        <v>303</v>
      </c>
      <c r="J50" s="381" t="s">
        <v>283</v>
      </c>
      <c r="K50" s="382">
        <v>3.2</v>
      </c>
      <c r="L50" s="382">
        <v>7.9</v>
      </c>
      <c r="M50" s="382">
        <v>0.7</v>
      </c>
      <c r="N50" s="382">
        <v>8.3800000000000008</v>
      </c>
      <c r="O50" s="382">
        <v>0.08</v>
      </c>
      <c r="P50" s="1275">
        <v>3.35</v>
      </c>
      <c r="Q50" s="1266"/>
      <c r="R50" s="374"/>
      <c r="S50" s="374"/>
    </row>
    <row r="51" spans="9:19" ht="13">
      <c r="I51" s="1266"/>
      <c r="J51" s="381" t="s">
        <v>284</v>
      </c>
      <c r="K51" s="382">
        <v>3.2</v>
      </c>
      <c r="L51" s="382">
        <v>7.65</v>
      </c>
      <c r="M51" s="382">
        <v>0.7</v>
      </c>
      <c r="N51" s="382">
        <v>8.3000000000000007</v>
      </c>
      <c r="O51" s="382">
        <v>0.08</v>
      </c>
      <c r="P51" s="1275">
        <v>3.18</v>
      </c>
      <c r="Q51" s="1266"/>
      <c r="R51" s="374"/>
      <c r="S51" s="374"/>
    </row>
    <row r="52" spans="9:19" ht="13">
      <c r="I52" s="1274" t="s">
        <v>304</v>
      </c>
      <c r="J52" s="381" t="s">
        <v>283</v>
      </c>
      <c r="K52" s="382">
        <v>0.15</v>
      </c>
      <c r="L52" s="382">
        <v>0.13</v>
      </c>
      <c r="M52" s="382">
        <v>0.7</v>
      </c>
      <c r="N52" s="382">
        <v>0.87</v>
      </c>
      <c r="O52" s="382">
        <v>0</v>
      </c>
      <c r="P52" s="1275">
        <v>0.11</v>
      </c>
      <c r="Q52" s="1266"/>
      <c r="R52" s="374"/>
      <c r="S52" s="374"/>
    </row>
    <row r="53" spans="9:19" ht="13">
      <c r="I53" s="1266"/>
      <c r="J53" s="381" t="s">
        <v>284</v>
      </c>
      <c r="K53" s="382">
        <v>0.15</v>
      </c>
      <c r="L53" s="382">
        <v>0.13</v>
      </c>
      <c r="M53" s="382">
        <v>0.7</v>
      </c>
      <c r="N53" s="382">
        <v>0.87</v>
      </c>
      <c r="O53" s="382">
        <v>0</v>
      </c>
      <c r="P53" s="1275">
        <v>0.11</v>
      </c>
      <c r="Q53" s="1266"/>
      <c r="R53" s="374"/>
      <c r="S53" s="374"/>
    </row>
    <row r="54" spans="9:19" ht="13">
      <c r="I54" s="1274" t="s">
        <v>305</v>
      </c>
      <c r="J54" s="381" t="s">
        <v>283</v>
      </c>
      <c r="K54" s="382">
        <v>1.19</v>
      </c>
      <c r="L54" s="382">
        <v>4.33</v>
      </c>
      <c r="M54" s="382">
        <v>0.47</v>
      </c>
      <c r="N54" s="382">
        <v>4.3899999999999997</v>
      </c>
      <c r="O54" s="382">
        <v>0</v>
      </c>
      <c r="P54" s="1275">
        <v>1.59</v>
      </c>
      <c r="Q54" s="1266"/>
      <c r="R54" s="374"/>
      <c r="S54" s="374"/>
    </row>
    <row r="55" spans="9:19" ht="13">
      <c r="I55" s="1266"/>
      <c r="J55" s="381" t="s">
        <v>284</v>
      </c>
      <c r="K55" s="382">
        <v>1.19</v>
      </c>
      <c r="L55" s="382">
        <v>4.33</v>
      </c>
      <c r="M55" s="382">
        <v>0.47</v>
      </c>
      <c r="N55" s="382">
        <v>4.3899999999999997</v>
      </c>
      <c r="O55" s="382">
        <v>0</v>
      </c>
      <c r="P55" s="1275">
        <v>1.59</v>
      </c>
      <c r="Q55" s="1266"/>
      <c r="R55" s="374"/>
      <c r="S55" s="374"/>
    </row>
    <row r="56" spans="9:19" ht="13" thickBot="1">
      <c r="I56" s="390"/>
      <c r="J56" s="391"/>
      <c r="K56" s="392"/>
      <c r="L56" s="392"/>
      <c r="M56" s="392"/>
      <c r="N56" s="392"/>
      <c r="O56" s="392"/>
      <c r="P56" s="1276"/>
      <c r="Q56" s="1277"/>
      <c r="R56" s="374"/>
      <c r="S56" s="374"/>
    </row>
  </sheetData>
  <mergeCells count="77">
    <mergeCell ref="I50:I51"/>
    <mergeCell ref="P50:Q50"/>
    <mergeCell ref="P51:Q51"/>
    <mergeCell ref="P56:Q56"/>
    <mergeCell ref="I52:I53"/>
    <mergeCell ref="P52:Q52"/>
    <mergeCell ref="P53:Q53"/>
    <mergeCell ref="I54:I55"/>
    <mergeCell ref="P54:Q54"/>
    <mergeCell ref="P55:Q55"/>
    <mergeCell ref="I46:I47"/>
    <mergeCell ref="P46:Q46"/>
    <mergeCell ref="P47:Q47"/>
    <mergeCell ref="I48:I49"/>
    <mergeCell ref="P48:Q48"/>
    <mergeCell ref="P49:Q49"/>
    <mergeCell ref="P41:Q41"/>
    <mergeCell ref="I42:I43"/>
    <mergeCell ref="P42:Q42"/>
    <mergeCell ref="P43:Q43"/>
    <mergeCell ref="I44:I45"/>
    <mergeCell ref="P44:Q44"/>
    <mergeCell ref="P45:Q45"/>
    <mergeCell ref="I37:I38"/>
    <mergeCell ref="P37:Q37"/>
    <mergeCell ref="P38:Q38"/>
    <mergeCell ref="I39:I40"/>
    <mergeCell ref="P39:Q39"/>
    <mergeCell ref="P40:Q40"/>
    <mergeCell ref="I33:I34"/>
    <mergeCell ref="P33:Q33"/>
    <mergeCell ref="P34:Q34"/>
    <mergeCell ref="I35:I36"/>
    <mergeCell ref="P35:Q35"/>
    <mergeCell ref="P36:Q36"/>
    <mergeCell ref="I29:I30"/>
    <mergeCell ref="P29:Q29"/>
    <mergeCell ref="P30:Q30"/>
    <mergeCell ref="I31:I32"/>
    <mergeCell ref="P31:Q31"/>
    <mergeCell ref="P32:Q32"/>
    <mergeCell ref="I25:I26"/>
    <mergeCell ref="P25:Q25"/>
    <mergeCell ref="P26:Q26"/>
    <mergeCell ref="I27:I28"/>
    <mergeCell ref="P27:Q27"/>
    <mergeCell ref="P28:Q28"/>
    <mergeCell ref="I23:I24"/>
    <mergeCell ref="P23:Q23"/>
    <mergeCell ref="P24:Q24"/>
    <mergeCell ref="I21:I22"/>
    <mergeCell ref="P21:Q21"/>
    <mergeCell ref="B18:G18"/>
    <mergeCell ref="P18:Q18"/>
    <mergeCell ref="I19:I20"/>
    <mergeCell ref="P19:Q19"/>
    <mergeCell ref="P20:Q20"/>
    <mergeCell ref="P10:Q10"/>
    <mergeCell ref="I11:I12"/>
    <mergeCell ref="P11:Q11"/>
    <mergeCell ref="P12:Q12"/>
    <mergeCell ref="P22:Q22"/>
    <mergeCell ref="I13:I14"/>
    <mergeCell ref="P13:Q13"/>
    <mergeCell ref="P14:Q14"/>
    <mergeCell ref="I15:I17"/>
    <mergeCell ref="P15:Q15"/>
    <mergeCell ref="P17:Q17"/>
    <mergeCell ref="I7:S7"/>
    <mergeCell ref="I9:J9"/>
    <mergeCell ref="P9:Q9"/>
    <mergeCell ref="I5:S5"/>
    <mergeCell ref="B1:G1"/>
    <mergeCell ref="I1:S1"/>
    <mergeCell ref="B3:G3"/>
    <mergeCell ref="I3:S3"/>
    <mergeCell ref="B4:G4"/>
  </mergeCells>
  <pageMargins left="0.70866141732283472" right="0.70866141732283472" top="0.74803149606299213" bottom="0.74803149606299213" header="0.31496062992125984" footer="0.31496062992125984"/>
  <pageSetup paperSize="126" orientation="portrait" r:id="rId1"/>
  <headerFooter>
    <oddFooter>&amp;C&amp;10&amp;A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pageSetUpPr fitToPage="1"/>
  </sheetPr>
  <dimension ref="B1:R64"/>
  <sheetViews>
    <sheetView zoomScaleNormal="100" workbookViewId="0">
      <selection activeCell="L27" sqref="L27"/>
    </sheetView>
  </sheetViews>
  <sheetFormatPr baseColWidth="10" defaultColWidth="10.9375" defaultRowHeight="11.5"/>
  <cols>
    <col min="1" max="1" width="1.75" style="1" customWidth="1"/>
    <col min="2" max="2" width="7" style="1" customWidth="1"/>
    <col min="3" max="7" width="10.25" style="1" customWidth="1"/>
    <col min="8" max="8" width="2.25" style="1" customWidth="1"/>
    <col min="9" max="9" width="4.375" style="1" customWidth="1"/>
    <col min="10" max="10" width="7.0625" style="1" customWidth="1"/>
    <col min="11" max="13" width="4.375" style="1" customWidth="1"/>
    <col min="14" max="14" width="6.9375" style="1" customWidth="1"/>
    <col min="15" max="16384" width="10.9375" style="1"/>
  </cols>
  <sheetData>
    <row r="1" spans="2:18" s="23" customFormat="1" ht="13">
      <c r="B1" s="1051" t="s">
        <v>0</v>
      </c>
      <c r="C1" s="1051"/>
      <c r="D1" s="1051"/>
      <c r="E1" s="1051"/>
      <c r="F1" s="1051"/>
      <c r="G1" s="1051"/>
    </row>
    <row r="2" spans="2:18" s="23" customFormat="1" ht="13">
      <c r="B2" s="28"/>
      <c r="C2" s="28"/>
      <c r="D2" s="28"/>
      <c r="E2" s="28"/>
      <c r="F2" s="28"/>
      <c r="G2" s="28"/>
    </row>
    <row r="3" spans="2:18" s="23" customFormat="1" ht="13.5" customHeight="1">
      <c r="B3" s="1052" t="s">
        <v>568</v>
      </c>
      <c r="C3" s="1053"/>
      <c r="D3" s="1053"/>
      <c r="E3" s="1053"/>
      <c r="F3" s="1053"/>
      <c r="G3" s="1053"/>
    </row>
    <row r="4" spans="2:18" s="23" customFormat="1" ht="12.75" customHeight="1">
      <c r="B4" s="1054" t="s">
        <v>33</v>
      </c>
      <c r="C4" s="1054"/>
      <c r="D4" s="1054"/>
      <c r="E4" s="1054"/>
      <c r="F4" s="1054"/>
      <c r="G4" s="1054"/>
      <c r="H4" s="39"/>
    </row>
    <row r="5" spans="2:18" s="21" customFormat="1" ht="30" customHeight="1">
      <c r="B5" s="372" t="s">
        <v>34</v>
      </c>
      <c r="C5" s="242" t="s">
        <v>128</v>
      </c>
      <c r="D5" s="242" t="s">
        <v>6</v>
      </c>
      <c r="E5" s="242" t="s">
        <v>13</v>
      </c>
      <c r="F5" s="242" t="s">
        <v>110</v>
      </c>
      <c r="G5" s="242" t="s">
        <v>129</v>
      </c>
      <c r="I5" s="23"/>
    </row>
    <row r="6" spans="2:18" s="21" customFormat="1" ht="15.75" customHeight="1">
      <c r="B6" s="44">
        <v>43952</v>
      </c>
      <c r="C6" s="690">
        <v>295.12</v>
      </c>
      <c r="D6" s="690">
        <v>768.49</v>
      </c>
      <c r="E6" s="690">
        <v>753.49</v>
      </c>
      <c r="F6" s="690">
        <v>187.98</v>
      </c>
      <c r="G6" s="690">
        <v>310.12</v>
      </c>
      <c r="H6" s="41"/>
      <c r="I6" s="46"/>
      <c r="K6" s="142"/>
      <c r="L6" s="142"/>
      <c r="M6" s="142"/>
      <c r="N6" s="142"/>
      <c r="O6" s="1047"/>
      <c r="P6" s="1048"/>
    </row>
    <row r="7" spans="2:18" s="21" customFormat="1" ht="15.75" customHeight="1">
      <c r="B7" s="44">
        <v>43983</v>
      </c>
      <c r="C7" s="690">
        <v>295.83999999999997</v>
      </c>
      <c r="D7" s="690">
        <v>773.43</v>
      </c>
      <c r="E7" s="690">
        <v>753.19</v>
      </c>
      <c r="F7" s="690">
        <v>188.85</v>
      </c>
      <c r="G7" s="690">
        <v>316.08999999999997</v>
      </c>
      <c r="H7" s="139"/>
      <c r="I7" s="46"/>
    </row>
    <row r="8" spans="2:18" s="21" customFormat="1" ht="15.75" customHeight="1">
      <c r="B8" s="44">
        <v>44013</v>
      </c>
      <c r="C8" s="690">
        <v>297.12</v>
      </c>
      <c r="D8" s="690">
        <v>769.31</v>
      </c>
      <c r="E8" s="690">
        <v>751.59</v>
      </c>
      <c r="F8" s="690">
        <v>188.04</v>
      </c>
      <c r="G8" s="690">
        <v>314.83999999999997</v>
      </c>
    </row>
    <row r="9" spans="2:18" s="21" customFormat="1" ht="15.75" customHeight="1">
      <c r="B9" s="44">
        <v>44044</v>
      </c>
      <c r="C9" s="690">
        <v>300.91000000000003</v>
      </c>
      <c r="D9" s="690">
        <v>766.03</v>
      </c>
      <c r="E9" s="690">
        <v>750.14</v>
      </c>
      <c r="F9" s="690">
        <v>187.99</v>
      </c>
      <c r="G9" s="690">
        <v>316.79000000000002</v>
      </c>
      <c r="H9" s="216"/>
      <c r="I9" s="188"/>
      <c r="J9" s="36"/>
      <c r="K9" s="46"/>
      <c r="L9" s="46"/>
    </row>
    <row r="10" spans="2:18" s="21" customFormat="1" ht="15.75" customHeight="1">
      <c r="B10" s="44">
        <v>44075</v>
      </c>
      <c r="C10" s="690">
        <v>299.77999999999997</v>
      </c>
      <c r="D10" s="690">
        <v>770.49</v>
      </c>
      <c r="E10" s="690">
        <v>750.9</v>
      </c>
      <c r="F10" s="690">
        <v>189.44</v>
      </c>
      <c r="G10" s="690">
        <v>319.37</v>
      </c>
      <c r="H10" s="588"/>
      <c r="I10" s="46"/>
      <c r="J10" s="486"/>
    </row>
    <row r="11" spans="2:18" s="21" customFormat="1" ht="15.75" customHeight="1">
      <c r="B11" s="44">
        <v>44105</v>
      </c>
      <c r="C11" s="690">
        <v>299.39999999999998</v>
      </c>
      <c r="D11" s="901">
        <v>773.08</v>
      </c>
      <c r="E11" s="901">
        <v>751.03</v>
      </c>
      <c r="F11" s="901">
        <v>189.92</v>
      </c>
      <c r="G11" s="901">
        <v>321.45</v>
      </c>
      <c r="H11" s="222"/>
      <c r="I11" s="46"/>
      <c r="J11" s="486"/>
    </row>
    <row r="12" spans="2:18" s="21" customFormat="1" ht="15.75" customHeight="1">
      <c r="B12" s="44">
        <v>44136</v>
      </c>
      <c r="C12" s="901">
        <v>300.76</v>
      </c>
      <c r="D12" s="901">
        <v>772.38</v>
      </c>
      <c r="E12" s="901">
        <v>752.68</v>
      </c>
      <c r="F12" s="901">
        <v>190.79</v>
      </c>
      <c r="G12" s="901">
        <v>320.45</v>
      </c>
      <c r="H12" s="222"/>
      <c r="I12" s="46"/>
    </row>
    <row r="13" spans="2:18" s="21" customFormat="1" ht="15.75" customHeight="1">
      <c r="B13" s="44">
        <v>44166</v>
      </c>
      <c r="C13" s="1001"/>
      <c r="D13" s="1001"/>
      <c r="E13" s="1001"/>
      <c r="F13" s="1001"/>
      <c r="G13" s="1001"/>
      <c r="H13" s="222"/>
      <c r="I13" s="218"/>
      <c r="J13" s="219"/>
      <c r="K13" s="219"/>
      <c r="L13" s="219"/>
      <c r="M13" s="219"/>
      <c r="N13" s="221"/>
      <c r="O13" s="221"/>
      <c r="P13" s="221"/>
      <c r="Q13" s="221"/>
      <c r="R13" s="221"/>
    </row>
    <row r="14" spans="2:18" s="21" customFormat="1" ht="15.75" customHeight="1">
      <c r="B14" s="44">
        <v>44197</v>
      </c>
      <c r="C14" s="929"/>
      <c r="D14" s="690"/>
      <c r="E14" s="690"/>
      <c r="F14" s="690"/>
      <c r="G14" s="690"/>
      <c r="H14" s="222"/>
      <c r="I14" s="218"/>
      <c r="J14" s="219"/>
      <c r="K14" s="219"/>
      <c r="L14" s="219"/>
      <c r="M14" s="219"/>
      <c r="N14" s="220"/>
      <c r="Q14" s="216"/>
    </row>
    <row r="15" spans="2:18" s="21" customFormat="1" ht="15.75" customHeight="1">
      <c r="B15" s="44">
        <v>44228</v>
      </c>
      <c r="C15" s="1002"/>
      <c r="D15" s="690"/>
      <c r="E15" s="690"/>
      <c r="F15" s="690"/>
      <c r="G15" s="690"/>
      <c r="H15" s="38"/>
      <c r="I15" s="46"/>
      <c r="N15" s="148"/>
    </row>
    <row r="16" spans="2:18" s="21" customFormat="1" ht="15.75" customHeight="1">
      <c r="B16" s="44">
        <v>44256</v>
      </c>
      <c r="C16" s="690"/>
      <c r="D16" s="690"/>
      <c r="E16" s="690"/>
      <c r="F16" s="690"/>
      <c r="G16" s="690"/>
      <c r="H16" s="486"/>
      <c r="I16" s="46"/>
      <c r="J16" s="38"/>
    </row>
    <row r="17" spans="2:16" s="21" customFormat="1" ht="15.75" customHeight="1">
      <c r="B17" s="44">
        <v>44287</v>
      </c>
      <c r="C17" s="690"/>
      <c r="D17" s="690"/>
      <c r="E17" s="690"/>
      <c r="F17" s="690"/>
      <c r="G17" s="690"/>
      <c r="H17" s="667"/>
      <c r="I17" s="136"/>
    </row>
    <row r="18" spans="2:16" s="21" customFormat="1" ht="21" customHeight="1">
      <c r="B18" s="1055" t="s">
        <v>471</v>
      </c>
      <c r="C18" s="1055"/>
      <c r="D18" s="1055"/>
      <c r="E18" s="1055"/>
      <c r="F18" s="1055"/>
      <c r="G18" s="1055"/>
      <c r="H18" s="180"/>
      <c r="J18" s="74"/>
    </row>
    <row r="19" spans="2:16" s="21" customFormat="1" ht="25.5" customHeight="1">
      <c r="B19" s="1055"/>
      <c r="C19" s="1055"/>
      <c r="D19" s="1055"/>
      <c r="E19" s="1055"/>
      <c r="F19" s="1055"/>
      <c r="G19" s="1055"/>
      <c r="H19" s="486"/>
      <c r="I19" s="136"/>
    </row>
    <row r="21" spans="2:16" ht="16.5" customHeight="1">
      <c r="J21" s="74"/>
      <c r="K21" s="21"/>
      <c r="L21" s="21"/>
      <c r="M21" s="21"/>
      <c r="N21" s="21"/>
      <c r="O21" s="21"/>
    </row>
    <row r="22" spans="2:16" ht="12.5">
      <c r="J22" s="74"/>
      <c r="K22" s="21"/>
      <c r="L22" s="21"/>
      <c r="M22" s="21"/>
      <c r="N22" s="21"/>
      <c r="O22" s="21"/>
    </row>
    <row r="23" spans="2:16" ht="15" customHeight="1">
      <c r="H23" s="9"/>
      <c r="I23" s="179"/>
      <c r="J23" s="74"/>
      <c r="K23" s="21"/>
      <c r="L23" s="21"/>
      <c r="M23" s="21"/>
      <c r="N23" s="21"/>
      <c r="O23" s="21"/>
    </row>
    <row r="24" spans="2:16" ht="9.75" customHeight="1">
      <c r="H24" s="9"/>
      <c r="J24" s="74"/>
      <c r="K24" s="21"/>
      <c r="L24" s="21"/>
      <c r="M24" s="21"/>
      <c r="N24" s="21"/>
      <c r="O24" s="21"/>
    </row>
    <row r="25" spans="2:16" ht="15" customHeight="1">
      <c r="H25" s="179"/>
      <c r="J25" s="74"/>
      <c r="K25" s="21"/>
      <c r="L25" s="21"/>
      <c r="M25" s="21"/>
      <c r="N25" s="21"/>
      <c r="O25" s="21"/>
    </row>
    <row r="26" spans="2:16" ht="15" customHeight="1">
      <c r="H26" s="8"/>
      <c r="J26" s="74"/>
      <c r="K26" s="21"/>
      <c r="L26" s="21"/>
      <c r="M26" s="21"/>
      <c r="N26" s="21"/>
      <c r="O26" s="21"/>
    </row>
    <row r="27" spans="2:16" ht="15" customHeight="1">
      <c r="H27" s="8"/>
      <c r="J27" s="74"/>
      <c r="K27" s="21"/>
      <c r="L27" s="21"/>
      <c r="M27" s="21"/>
      <c r="N27" s="21"/>
      <c r="O27" s="21"/>
    </row>
    <row r="28" spans="2:16" ht="15" customHeight="1">
      <c r="B28" s="16"/>
      <c r="C28" s="16"/>
      <c r="D28" s="16"/>
      <c r="E28" s="16"/>
      <c r="F28" s="16"/>
      <c r="H28" s="10"/>
      <c r="J28" s="74"/>
      <c r="K28" s="21"/>
      <c r="L28" s="46"/>
      <c r="M28" s="21"/>
      <c r="N28" s="21"/>
      <c r="O28" s="21"/>
    </row>
    <row r="29" spans="2:16" ht="15" customHeight="1">
      <c r="C29" s="16"/>
      <c r="D29" s="16"/>
      <c r="E29" s="16"/>
      <c r="F29" s="16"/>
      <c r="H29" s="10"/>
      <c r="J29" s="74"/>
      <c r="K29" s="21"/>
      <c r="L29" s="21"/>
      <c r="M29" s="21"/>
      <c r="N29" s="21"/>
      <c r="O29" s="21"/>
    </row>
    <row r="30" spans="2:16" ht="15" customHeight="1">
      <c r="H30" s="10"/>
      <c r="J30" s="74"/>
      <c r="K30" s="21"/>
      <c r="L30" s="41"/>
      <c r="M30" s="41"/>
      <c r="N30" s="41"/>
      <c r="O30" s="21"/>
    </row>
    <row r="31" spans="2:16" ht="15" customHeight="1">
      <c r="H31" s="10"/>
      <c r="J31" s="74"/>
      <c r="K31" s="21"/>
      <c r="L31" s="41"/>
      <c r="M31" s="41"/>
      <c r="N31" s="21"/>
      <c r="O31" s="21"/>
      <c r="P31" s="15"/>
    </row>
    <row r="32" spans="2:16" ht="15" customHeight="1">
      <c r="H32" s="10"/>
      <c r="N32" s="15"/>
    </row>
    <row r="33" spans="2:14" ht="15" customHeight="1">
      <c r="H33" s="10"/>
    </row>
    <row r="34" spans="2:14" ht="15" customHeight="1">
      <c r="H34" s="10"/>
      <c r="I34" s="14"/>
      <c r="J34" s="14"/>
      <c r="K34" s="14"/>
      <c r="L34" s="14"/>
      <c r="M34" s="14"/>
      <c r="N34" s="14"/>
    </row>
    <row r="35" spans="2:14" ht="15" customHeight="1">
      <c r="H35" s="10"/>
      <c r="I35" s="14"/>
      <c r="J35" s="14"/>
      <c r="K35" s="19"/>
      <c r="L35" s="14"/>
      <c r="M35" s="14"/>
      <c r="N35" s="14"/>
    </row>
    <row r="36" spans="2:14" ht="13.5" customHeight="1">
      <c r="B36" s="1" t="s">
        <v>483</v>
      </c>
      <c r="H36" s="10"/>
      <c r="I36" s="14"/>
      <c r="J36" s="14"/>
      <c r="K36" s="14"/>
      <c r="L36" s="14"/>
      <c r="M36" s="14"/>
      <c r="N36" s="14"/>
    </row>
    <row r="37" spans="2:14">
      <c r="B37" s="43"/>
      <c r="C37" s="9"/>
      <c r="D37" s="9"/>
      <c r="E37" s="9"/>
      <c r="F37" s="9"/>
      <c r="G37" s="9"/>
    </row>
    <row r="38" spans="2:14" ht="14.15" customHeight="1">
      <c r="B38" s="1050"/>
      <c r="C38" s="1050"/>
      <c r="D38" s="1050"/>
      <c r="E38" s="1050"/>
      <c r="F38" s="1050"/>
      <c r="G38" s="1050"/>
    </row>
    <row r="40" spans="2:14" ht="15.65" customHeight="1">
      <c r="B40" s="1049"/>
      <c r="C40" s="1049"/>
      <c r="D40" s="1049"/>
      <c r="E40" s="1049"/>
      <c r="F40" s="1049"/>
      <c r="G40" s="1049"/>
    </row>
    <row r="41" spans="2:14" ht="17.5">
      <c r="B41"/>
    </row>
    <row r="42" spans="2:14" ht="17.5">
      <c r="B42"/>
    </row>
    <row r="43" spans="2:14" ht="17.5">
      <c r="B43"/>
    </row>
    <row r="44" spans="2:14" ht="17.5">
      <c r="B44"/>
    </row>
    <row r="45" spans="2:14" ht="17.5">
      <c r="B45"/>
      <c r="G45" s="16"/>
      <c r="H45" s="16"/>
      <c r="I45" s="16"/>
      <c r="J45" s="16"/>
      <c r="K45" s="16"/>
      <c r="L45" s="16"/>
      <c r="M45" s="16"/>
    </row>
    <row r="46" spans="2:14" ht="17.5">
      <c r="B46"/>
    </row>
    <row r="47" spans="2:14" ht="17.5">
      <c r="B47"/>
    </row>
    <row r="48" spans="2:14" ht="17.5">
      <c r="B48"/>
    </row>
    <row r="49" spans="2:9" ht="17.5">
      <c r="B49"/>
    </row>
    <row r="50" spans="2:9" ht="17.5">
      <c r="B50"/>
    </row>
    <row r="51" spans="2:9" ht="17.5">
      <c r="B51"/>
    </row>
    <row r="52" spans="2:9" ht="17.5">
      <c r="B52"/>
    </row>
    <row r="53" spans="2:9" ht="17.5">
      <c r="B53"/>
      <c r="I53"/>
    </row>
    <row r="54" spans="2:9" ht="30" customHeight="1">
      <c r="B54" s="216"/>
      <c r="I54" s="216"/>
    </row>
    <row r="55" spans="2:9" ht="17.5">
      <c r="B55"/>
    </row>
    <row r="56" spans="2:9" ht="17.5">
      <c r="B56"/>
    </row>
    <row r="57" spans="2:9" ht="17.5">
      <c r="B57"/>
    </row>
    <row r="58" spans="2:9" ht="17.5">
      <c r="B58"/>
    </row>
    <row r="59" spans="2:9" ht="17.5">
      <c r="B59"/>
    </row>
    <row r="60" spans="2:9" ht="17.5">
      <c r="B60"/>
    </row>
    <row r="61" spans="2:9" ht="17.5">
      <c r="B61"/>
    </row>
    <row r="62" spans="2:9" ht="17.5">
      <c r="B62"/>
    </row>
    <row r="63" spans="2:9" ht="17.5">
      <c r="B63"/>
    </row>
    <row r="64" spans="2:9" ht="17.5">
      <c r="B64"/>
    </row>
  </sheetData>
  <customSheetViews>
    <customSheetView guid="{5CDC6F58-B038-4A0E-A13D-C643B013E119}" topLeftCell="A2">
      <selection activeCell="D39" sqref="D39"/>
      <pageMargins left="0.70866141732283472" right="0.70866141732283472" top="0.74803149606299213" bottom="0.74803149606299213" header="0.31496062992125984" footer="0.31496062992125984"/>
      <pageSetup orientation="portrait" r:id="rId1"/>
      <headerFooter>
        <oddFooter>&amp;C&amp;10&amp;A</oddFooter>
      </headerFooter>
    </customSheetView>
  </customSheetViews>
  <mergeCells count="8">
    <mergeCell ref="O6:P6"/>
    <mergeCell ref="B40:G40"/>
    <mergeCell ref="B38:G38"/>
    <mergeCell ref="B1:G1"/>
    <mergeCell ref="B3:G3"/>
    <mergeCell ref="B4:G4"/>
    <mergeCell ref="B18:G18"/>
    <mergeCell ref="B19:G19"/>
  </mergeCells>
  <pageMargins left="0.70866141732283472" right="0.70866141732283472" top="0.74803149606299213" bottom="0.74803149606299213" header="0.31496062992125984" footer="0.31496062992125984"/>
  <pageSetup paperSize="126" orientation="portrait" useFirstPageNumber="1" r:id="rId2"/>
  <headerFooter>
    <oddFooter>&amp;C&amp;10&amp;A</oddFooter>
  </headerFooter>
  <drawing r:id="rId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5" tint="0.79998168889431442"/>
  </sheetPr>
  <dimension ref="B1:X39"/>
  <sheetViews>
    <sheetView topLeftCell="B7" zoomScaleNormal="100" workbookViewId="0">
      <selection activeCell="F13" sqref="F13"/>
    </sheetView>
  </sheetViews>
  <sheetFormatPr baseColWidth="10" defaultColWidth="10.9375" defaultRowHeight="11.5"/>
  <cols>
    <col min="1" max="1" width="0.625" style="1" customWidth="1"/>
    <col min="2" max="2" width="14.9375" style="1" customWidth="1"/>
    <col min="3" max="5" width="9.625" style="1" customWidth="1"/>
    <col min="6" max="6" width="11.25" style="1" bestFit="1" customWidth="1"/>
    <col min="7" max="7" width="9.625" style="1" customWidth="1"/>
    <col min="8" max="8" width="2" style="1" customWidth="1"/>
    <col min="9" max="9" width="6.4375" style="1" customWidth="1"/>
    <col min="10" max="13" width="5.375" style="2" customWidth="1"/>
    <col min="14" max="14" width="6.9375" style="2" customWidth="1"/>
    <col min="15" max="17" width="5.75" style="2" customWidth="1"/>
    <col min="18" max="18" width="10.9375" style="2"/>
    <col min="19" max="16384" width="10.9375" style="1"/>
  </cols>
  <sheetData>
    <row r="1" spans="2:24" s="23" customFormat="1" ht="13">
      <c r="B1" s="1057" t="s">
        <v>1</v>
      </c>
      <c r="C1" s="1057"/>
      <c r="D1" s="1057"/>
      <c r="E1" s="1057"/>
      <c r="F1" s="1057"/>
      <c r="G1" s="1057"/>
      <c r="J1" s="32"/>
      <c r="K1" s="32"/>
      <c r="L1" s="32"/>
      <c r="M1" s="32"/>
      <c r="N1" s="32"/>
      <c r="O1" s="32"/>
      <c r="P1" s="32"/>
      <c r="Q1" s="32"/>
      <c r="R1" s="32"/>
    </row>
    <row r="2" spans="2:24" s="23" customFormat="1" ht="13">
      <c r="B2" s="28"/>
      <c r="C2" s="28"/>
      <c r="D2" s="28"/>
      <c r="E2" s="28"/>
      <c r="F2" s="28"/>
      <c r="G2" s="28"/>
      <c r="J2" s="32"/>
      <c r="K2" s="32"/>
      <c r="L2" s="32"/>
      <c r="M2" s="32"/>
      <c r="N2" s="32"/>
      <c r="O2" s="32"/>
      <c r="P2" s="32"/>
      <c r="Q2" s="32"/>
      <c r="R2" s="32"/>
    </row>
    <row r="3" spans="2:24" s="23" customFormat="1" ht="13">
      <c r="B3" s="1057" t="s">
        <v>249</v>
      </c>
      <c r="C3" s="1057"/>
      <c r="D3" s="1057"/>
      <c r="E3" s="1057"/>
      <c r="F3" s="1057"/>
      <c r="G3" s="1057"/>
      <c r="J3" s="32"/>
      <c r="K3" s="32"/>
      <c r="L3" s="32"/>
      <c r="M3" s="32"/>
      <c r="N3" s="32"/>
      <c r="O3" s="32"/>
      <c r="P3" s="32"/>
      <c r="Q3" s="32"/>
      <c r="R3" s="32"/>
    </row>
    <row r="4" spans="2:24" s="23" customFormat="1" ht="15.75" customHeight="1">
      <c r="B4" s="1051" t="s">
        <v>690</v>
      </c>
      <c r="C4" s="1051"/>
      <c r="D4" s="1051"/>
      <c r="E4" s="1051"/>
      <c r="F4" s="1051"/>
      <c r="G4" s="1051"/>
      <c r="H4" s="39"/>
      <c r="J4" s="558"/>
      <c r="K4" s="559"/>
      <c r="L4" s="559"/>
      <c r="M4" s="559"/>
      <c r="N4" s="559"/>
      <c r="O4" s="559"/>
      <c r="P4" s="1278"/>
      <c r="Q4" s="1281"/>
      <c r="R4" s="32"/>
    </row>
    <row r="5" spans="2:24" s="36" customFormat="1" ht="28" customHeight="1">
      <c r="B5" s="833" t="s">
        <v>448</v>
      </c>
      <c r="C5" s="833" t="s">
        <v>195</v>
      </c>
      <c r="D5" s="833" t="s">
        <v>6</v>
      </c>
      <c r="E5" s="833" t="s">
        <v>13</v>
      </c>
      <c r="F5" s="833" t="s">
        <v>130</v>
      </c>
      <c r="G5" s="833" t="s">
        <v>197</v>
      </c>
      <c r="I5" s="393"/>
      <c r="J5" s="560"/>
      <c r="K5" s="559"/>
      <c r="L5" s="559"/>
      <c r="M5" s="559"/>
      <c r="N5" s="559"/>
      <c r="O5" s="559"/>
      <c r="P5" s="1278"/>
      <c r="Q5" s="1279"/>
      <c r="R5" s="47"/>
    </row>
    <row r="6" spans="2:24" s="36" customFormat="1" ht="15.75" customHeight="1">
      <c r="B6" s="62" t="s">
        <v>65</v>
      </c>
      <c r="C6" s="694">
        <v>106.76</v>
      </c>
      <c r="D6" s="694">
        <v>471.97</v>
      </c>
      <c r="E6" s="694">
        <v>468.72</v>
      </c>
      <c r="F6" s="694">
        <v>110.01</v>
      </c>
      <c r="G6" s="697">
        <f t="shared" ref="G6:G14" si="0">+F6/E6</f>
        <v>0.23470302099334356</v>
      </c>
      <c r="I6" s="394"/>
      <c r="J6" s="558"/>
      <c r="K6" s="561"/>
      <c r="L6" s="561"/>
      <c r="M6" s="561"/>
      <c r="N6" s="561"/>
      <c r="O6" s="561"/>
      <c r="P6" s="1282"/>
      <c r="Q6" s="1279"/>
      <c r="R6" s="47"/>
    </row>
    <row r="7" spans="2:24" s="36" customFormat="1" ht="15.75" customHeight="1">
      <c r="B7" s="62" t="s">
        <v>69</v>
      </c>
      <c r="C7" s="694">
        <v>110.62</v>
      </c>
      <c r="D7" s="694">
        <v>478.42</v>
      </c>
      <c r="E7" s="694">
        <v>481.56</v>
      </c>
      <c r="F7" s="694">
        <v>107.48</v>
      </c>
      <c r="G7" s="697">
        <f t="shared" si="0"/>
        <v>0.22319129495805301</v>
      </c>
      <c r="I7" s="394"/>
      <c r="J7" s="560"/>
      <c r="K7" s="559"/>
      <c r="L7" s="559"/>
      <c r="M7" s="559"/>
      <c r="N7" s="559"/>
      <c r="O7" s="559"/>
      <c r="P7" s="1278"/>
      <c r="Q7" s="1279"/>
      <c r="R7" s="47"/>
    </row>
    <row r="8" spans="2:24" s="36" customFormat="1" ht="15.75" customHeight="1">
      <c r="B8" s="62" t="s">
        <v>140</v>
      </c>
      <c r="C8" s="694">
        <v>113.76</v>
      </c>
      <c r="D8" s="694">
        <v>478.7</v>
      </c>
      <c r="E8" s="694">
        <v>478.09</v>
      </c>
      <c r="F8" s="694">
        <v>114.37</v>
      </c>
      <c r="G8" s="697">
        <f t="shared" si="0"/>
        <v>0.23922274048819261</v>
      </c>
      <c r="I8" s="1"/>
      <c r="J8" s="1"/>
      <c r="K8" s="1"/>
      <c r="L8" s="1"/>
      <c r="M8" s="1"/>
      <c r="N8" s="1"/>
      <c r="O8" s="1"/>
      <c r="P8" s="1"/>
      <c r="Q8" s="47"/>
      <c r="R8" s="47"/>
    </row>
    <row r="9" spans="2:24" s="36" customFormat="1" ht="15.75" customHeight="1">
      <c r="B9" s="236" t="s">
        <v>362</v>
      </c>
      <c r="C9" s="695">
        <v>127.89</v>
      </c>
      <c r="D9" s="695">
        <v>472.94</v>
      </c>
      <c r="E9" s="695">
        <v>468.09</v>
      </c>
      <c r="F9" s="695">
        <v>132.74</v>
      </c>
      <c r="G9" s="697">
        <f t="shared" si="0"/>
        <v>0.28357794441239936</v>
      </c>
      <c r="I9" s="1"/>
      <c r="J9" s="1"/>
      <c r="K9" s="1"/>
      <c r="L9" s="1"/>
      <c r="M9" s="1"/>
      <c r="N9" s="1"/>
      <c r="O9" s="1"/>
      <c r="P9" s="1"/>
      <c r="Q9" s="47"/>
      <c r="R9" s="140"/>
      <c r="W9" s="47"/>
      <c r="X9" s="47"/>
    </row>
    <row r="10" spans="2:24" s="134" customFormat="1" ht="15.75" customHeight="1">
      <c r="B10" s="236" t="s">
        <v>450</v>
      </c>
      <c r="C10" s="695">
        <v>142.63999999999999</v>
      </c>
      <c r="D10" s="695">
        <v>490.95</v>
      </c>
      <c r="E10" s="695">
        <v>483.69</v>
      </c>
      <c r="F10" s="695">
        <v>149.88999999999999</v>
      </c>
      <c r="G10" s="697">
        <f t="shared" si="0"/>
        <v>0.30988856498997291</v>
      </c>
      <c r="H10" s="36"/>
      <c r="I10" s="1"/>
      <c r="J10" s="1"/>
      <c r="K10" s="1"/>
      <c r="L10" s="1"/>
      <c r="M10" s="1"/>
      <c r="N10" s="1"/>
      <c r="O10" s="1"/>
      <c r="P10" s="1"/>
      <c r="Q10" s="140"/>
      <c r="R10" s="140"/>
      <c r="U10" s="140"/>
      <c r="X10" s="140"/>
    </row>
    <row r="11" spans="2:24" s="134" customFormat="1" ht="15.75" customHeight="1">
      <c r="B11" s="236" t="s">
        <v>490</v>
      </c>
      <c r="C11" s="696">
        <v>149.88999999999999</v>
      </c>
      <c r="D11" s="696">
        <v>494.92</v>
      </c>
      <c r="E11" s="696">
        <v>482.28</v>
      </c>
      <c r="F11" s="696">
        <v>162.53</v>
      </c>
      <c r="G11" s="697">
        <f t="shared" si="0"/>
        <v>0.33700340051422412</v>
      </c>
      <c r="H11" s="217"/>
      <c r="I11" s="479"/>
      <c r="J11" s="562"/>
      <c r="K11" s="140"/>
      <c r="L11" s="140"/>
      <c r="M11" s="140"/>
      <c r="N11" s="140"/>
      <c r="O11" s="140"/>
      <c r="P11" s="140"/>
      <c r="Q11" s="140"/>
      <c r="R11" s="2"/>
      <c r="S11" s="36"/>
      <c r="V11" s="1"/>
      <c r="X11" s="217"/>
    </row>
    <row r="12" spans="2:24" s="134" customFormat="1" ht="15.75" customHeight="1">
      <c r="B12" s="674" t="s">
        <v>608</v>
      </c>
      <c r="C12" s="907">
        <v>164.22</v>
      </c>
      <c r="D12" s="907">
        <v>497.04</v>
      </c>
      <c r="E12" s="907">
        <v>484.34</v>
      </c>
      <c r="F12" s="908">
        <v>176.93</v>
      </c>
      <c r="G12" s="697">
        <f t="shared" si="0"/>
        <v>0.36530123466986003</v>
      </c>
      <c r="H12" s="217"/>
      <c r="I12" s="479"/>
      <c r="J12" s="562"/>
      <c r="K12" s="828"/>
      <c r="L12" s="140"/>
      <c r="M12" s="140"/>
      <c r="N12" s="140"/>
      <c r="O12" s="140"/>
      <c r="P12" s="140"/>
      <c r="Q12" s="140"/>
      <c r="R12" s="2"/>
      <c r="S12" s="36"/>
      <c r="V12" s="1"/>
      <c r="X12" s="217"/>
    </row>
    <row r="13" spans="2:24" s="134" customFormat="1" ht="15.75" customHeight="1">
      <c r="B13" s="854" t="s">
        <v>570</v>
      </c>
      <c r="C13" s="907">
        <v>176.93</v>
      </c>
      <c r="D13" s="907">
        <v>496.07</v>
      </c>
      <c r="E13" s="907">
        <v>495.09</v>
      </c>
      <c r="F13" s="907">
        <v>177.91</v>
      </c>
      <c r="G13" s="697">
        <f t="shared" si="0"/>
        <v>0.35934880526772911</v>
      </c>
      <c r="H13" s="217"/>
      <c r="I13" s="479"/>
      <c r="J13" s="562"/>
      <c r="K13" s="828"/>
      <c r="L13" s="140"/>
      <c r="M13" s="140"/>
      <c r="N13" s="140"/>
      <c r="O13" s="140"/>
      <c r="P13" s="140"/>
      <c r="Q13" s="140"/>
      <c r="R13" s="2"/>
      <c r="S13" s="36"/>
      <c r="V13" s="1"/>
      <c r="X13" s="217"/>
    </row>
    <row r="14" spans="2:24" s="134" customFormat="1" ht="15.75" customHeight="1">
      <c r="B14" s="236" t="s">
        <v>569</v>
      </c>
      <c r="C14" s="695">
        <v>177.91</v>
      </c>
      <c r="D14" s="695">
        <v>501.11</v>
      </c>
      <c r="E14" s="695">
        <v>499.24</v>
      </c>
      <c r="F14" s="695">
        <v>179.78</v>
      </c>
      <c r="G14" s="697">
        <f t="shared" si="0"/>
        <v>0.36010736319205189</v>
      </c>
      <c r="H14" s="373"/>
      <c r="I14" s="564"/>
      <c r="J14" s="563"/>
      <c r="K14" s="828"/>
      <c r="L14" s="563"/>
      <c r="M14" s="563"/>
      <c r="N14" s="563"/>
      <c r="O14" s="563"/>
      <c r="P14" s="563"/>
      <c r="Q14" s="563"/>
      <c r="R14" s="563"/>
      <c r="S14" s="394"/>
      <c r="T14" s="394"/>
      <c r="U14" s="394"/>
      <c r="V14" s="394"/>
      <c r="W14" s="394"/>
      <c r="X14" s="140"/>
    </row>
    <row r="15" spans="2:24" s="36" customFormat="1" ht="18.75" customHeight="1">
      <c r="B15" s="1280" t="s">
        <v>168</v>
      </c>
      <c r="C15" s="1280"/>
      <c r="D15" s="1280"/>
      <c r="E15" s="1280"/>
      <c r="F15" s="1280"/>
      <c r="G15" s="1280"/>
      <c r="H15" s="46"/>
      <c r="I15" s="194"/>
      <c r="J15" s="47"/>
      <c r="K15" s="342"/>
      <c r="L15" s="47"/>
      <c r="M15" s="47"/>
      <c r="N15" s="47"/>
      <c r="O15" s="47"/>
      <c r="P15" s="47"/>
      <c r="Q15" s="47"/>
      <c r="R15" s="2"/>
      <c r="W15" s="47"/>
      <c r="X15" s="47"/>
    </row>
    <row r="16" spans="2:24" s="36" customFormat="1" ht="18.75" customHeight="1">
      <c r="B16" s="607"/>
      <c r="C16" s="607"/>
      <c r="D16" s="607"/>
      <c r="E16" s="607"/>
      <c r="F16" s="607"/>
      <c r="G16" s="607"/>
      <c r="H16" s="46"/>
      <c r="I16" s="194"/>
      <c r="J16" s="47"/>
      <c r="K16" s="342"/>
      <c r="L16" s="47"/>
      <c r="M16" s="47"/>
      <c r="N16" s="47"/>
      <c r="O16" s="47"/>
      <c r="P16" s="47"/>
      <c r="Q16" s="47"/>
      <c r="R16" s="2"/>
      <c r="W16" s="47"/>
      <c r="X16" s="47"/>
    </row>
    <row r="17" spans="3:24" ht="15" customHeight="1">
      <c r="C17" s="601"/>
      <c r="D17" s="601"/>
      <c r="E17" s="601"/>
      <c r="F17" s="601"/>
      <c r="G17" s="601"/>
      <c r="H17" s="9"/>
      <c r="W17" s="2"/>
      <c r="X17" s="2"/>
    </row>
    <row r="18" spans="3:24" ht="9.75" customHeight="1">
      <c r="H18" s="9"/>
      <c r="W18" s="2"/>
      <c r="X18" s="2"/>
    </row>
    <row r="19" spans="3:24" ht="15" customHeight="1">
      <c r="D19" s="343"/>
      <c r="H19" s="8"/>
    </row>
    <row r="20" spans="3:24" ht="15" customHeight="1">
      <c r="H20" s="8"/>
    </row>
    <row r="21" spans="3:24" ht="15" customHeight="1">
      <c r="H21" s="8"/>
    </row>
    <row r="22" spans="3:24" ht="15" customHeight="1">
      <c r="H22" s="10"/>
      <c r="I22" s="15"/>
    </row>
    <row r="23" spans="3:24" ht="15" customHeight="1">
      <c r="H23" s="10"/>
    </row>
    <row r="24" spans="3:24" ht="15" customHeight="1">
      <c r="H24" s="10"/>
    </row>
    <row r="25" spans="3:24" ht="15" customHeight="1">
      <c r="H25" s="10"/>
    </row>
    <row r="26" spans="3:24" ht="15" customHeight="1">
      <c r="H26" s="10"/>
    </row>
    <row r="27" spans="3:24" ht="15" customHeight="1">
      <c r="H27" s="10"/>
    </row>
    <row r="28" spans="3:24" ht="15" customHeight="1">
      <c r="H28" s="10"/>
      <c r="I28" s="14"/>
      <c r="J28" s="14"/>
      <c r="K28" s="14"/>
      <c r="L28" s="14"/>
      <c r="M28" s="14"/>
      <c r="N28" s="14"/>
    </row>
    <row r="29" spans="3:24" ht="15" customHeight="1">
      <c r="H29" s="10"/>
      <c r="I29" s="14"/>
      <c r="J29" s="14"/>
      <c r="K29" s="19"/>
      <c r="L29" s="14"/>
      <c r="M29" s="14"/>
      <c r="N29" s="14"/>
    </row>
    <row r="30" spans="3:24" ht="15" customHeight="1">
      <c r="H30" s="10"/>
      <c r="I30" s="14"/>
      <c r="J30" s="14"/>
      <c r="K30" s="14"/>
      <c r="L30" s="14"/>
      <c r="M30" s="14"/>
      <c r="N30" s="14"/>
    </row>
    <row r="31" spans="3:24" ht="15" customHeight="1">
      <c r="I31" s="395"/>
      <c r="J31" s="396"/>
      <c r="K31" s="396"/>
      <c r="L31" s="396"/>
      <c r="M31" s="396"/>
      <c r="N31" s="397"/>
    </row>
    <row r="33" spans="2:13" ht="14.25" customHeight="1"/>
    <row r="34" spans="2:13" ht="14.25" customHeight="1"/>
    <row r="35" spans="2:13" ht="14.25" customHeight="1"/>
    <row r="36" spans="2:13" ht="14.25" customHeight="1"/>
    <row r="38" spans="2:13">
      <c r="B38" s="16"/>
      <c r="C38" s="791"/>
      <c r="D38" s="791"/>
      <c r="E38" s="791"/>
      <c r="F38" s="791"/>
      <c r="G38" s="791"/>
      <c r="H38" s="16"/>
      <c r="I38" s="16"/>
      <c r="J38" s="14"/>
      <c r="K38" s="14"/>
      <c r="L38" s="14"/>
      <c r="M38" s="14"/>
    </row>
    <row r="39" spans="2:13" ht="17.5">
      <c r="C39" s="18"/>
      <c r="D39" s="487"/>
      <c r="E39" s="18"/>
      <c r="F39" s="18"/>
      <c r="G39" s="18"/>
    </row>
  </sheetData>
  <mergeCells count="8">
    <mergeCell ref="P7:Q7"/>
    <mergeCell ref="B15:G15"/>
    <mergeCell ref="B1:G1"/>
    <mergeCell ref="B3:G3"/>
    <mergeCell ref="B4:G4"/>
    <mergeCell ref="P4:Q4"/>
    <mergeCell ref="P5:Q5"/>
    <mergeCell ref="P6:Q6"/>
  </mergeCells>
  <printOptions horizontalCentered="1"/>
  <pageMargins left="0.59055118110236227" right="0.59055118110236227" top="1.299212598425197" bottom="0.78740157480314965" header="0.51181102362204722" footer="0.59055118110236227"/>
  <pageSetup paperSize="126" firstPageNumber="0" orientation="portrait" r:id="rId1"/>
  <headerFooter alignWithMargins="0">
    <oddFooter>&amp;C&amp;10&amp;A</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5" tint="0.79998168889431442"/>
    <pageSetUpPr fitToPage="1"/>
  </sheetPr>
  <dimension ref="B1:X31"/>
  <sheetViews>
    <sheetView zoomScaleNormal="100" workbookViewId="0">
      <selection activeCell="D1" sqref="D1"/>
    </sheetView>
  </sheetViews>
  <sheetFormatPr baseColWidth="10" defaultRowHeight="17.5"/>
  <cols>
    <col min="1" max="1" width="1.8125" customWidth="1"/>
    <col min="2" max="2" width="11.625" customWidth="1"/>
    <col min="3" max="3" width="8.8125" bestFit="1" customWidth="1"/>
    <col min="4" max="15" width="4.625" customWidth="1"/>
  </cols>
  <sheetData>
    <row r="1" spans="2:24">
      <c r="B1" s="407"/>
      <c r="C1" s="407"/>
      <c r="D1" s="407"/>
      <c r="E1" s="407"/>
      <c r="F1" s="407"/>
      <c r="G1" s="407"/>
      <c r="H1" s="407"/>
      <c r="I1" s="407"/>
      <c r="J1" s="407"/>
      <c r="K1" s="407"/>
      <c r="L1" s="407"/>
      <c r="M1" s="407"/>
      <c r="N1" s="407"/>
    </row>
    <row r="2" spans="2:24">
      <c r="B2" s="1061" t="s">
        <v>2</v>
      </c>
      <c r="C2" s="1061"/>
      <c r="D2" s="1061"/>
      <c r="E2" s="1061"/>
      <c r="F2" s="1061"/>
      <c r="G2" s="1061"/>
      <c r="H2" s="1061"/>
      <c r="I2" s="1061"/>
      <c r="J2" s="1061"/>
      <c r="K2" s="1061"/>
      <c r="L2" s="1061"/>
      <c r="M2" s="1061"/>
      <c r="N2" s="1061"/>
      <c r="O2" s="1061"/>
    </row>
    <row r="3" spans="2:24" ht="18" customHeight="1">
      <c r="B3" s="1062" t="s">
        <v>436</v>
      </c>
      <c r="C3" s="1062"/>
      <c r="D3" s="1062"/>
      <c r="E3" s="1062"/>
      <c r="F3" s="1062"/>
      <c r="G3" s="1062"/>
      <c r="H3" s="1062"/>
      <c r="I3" s="1062"/>
      <c r="J3" s="1062"/>
      <c r="K3" s="1062"/>
      <c r="L3" s="1062"/>
      <c r="M3" s="1062"/>
      <c r="N3" s="1062"/>
      <c r="O3" s="1062"/>
    </row>
    <row r="4" spans="2:24" ht="18" customHeight="1">
      <c r="B4" s="1063" t="s">
        <v>690</v>
      </c>
      <c r="C4" s="1063"/>
      <c r="D4" s="1063"/>
      <c r="E4" s="1063"/>
      <c r="F4" s="1063"/>
      <c r="G4" s="1063"/>
      <c r="H4" s="1063"/>
      <c r="I4" s="1063"/>
      <c r="J4" s="1063"/>
      <c r="K4" s="1063"/>
      <c r="L4" s="1063"/>
      <c r="M4" s="1063"/>
      <c r="N4" s="1063"/>
      <c r="O4" s="1063"/>
    </row>
    <row r="5" spans="2:24">
      <c r="B5" s="1060"/>
      <c r="C5" s="1060"/>
      <c r="D5" s="1060"/>
      <c r="E5" s="1060"/>
      <c r="F5" s="1060"/>
      <c r="G5" s="1060"/>
      <c r="H5" s="1060"/>
      <c r="I5" s="1060"/>
      <c r="J5" s="758"/>
      <c r="K5" s="407"/>
      <c r="L5" s="407"/>
      <c r="M5" s="407"/>
      <c r="N5" s="407"/>
    </row>
    <row r="6" spans="2:24" ht="58.5" customHeight="1">
      <c r="B6" s="679" t="s">
        <v>5</v>
      </c>
      <c r="C6" s="680" t="s">
        <v>71</v>
      </c>
      <c r="D6" s="680" t="s">
        <v>9</v>
      </c>
      <c r="E6" s="680" t="s">
        <v>200</v>
      </c>
      <c r="F6" s="680" t="s">
        <v>306</v>
      </c>
      <c r="G6" s="680" t="s">
        <v>201</v>
      </c>
      <c r="H6" s="680" t="s">
        <v>307</v>
      </c>
      <c r="I6" s="680" t="s">
        <v>308</v>
      </c>
      <c r="J6" s="680" t="s">
        <v>309</v>
      </c>
      <c r="K6" s="680" t="s">
        <v>89</v>
      </c>
      <c r="L6" s="680" t="s">
        <v>310</v>
      </c>
      <c r="M6" s="680" t="s">
        <v>311</v>
      </c>
      <c r="N6" s="680" t="s">
        <v>127</v>
      </c>
      <c r="O6" s="680" t="s">
        <v>491</v>
      </c>
    </row>
    <row r="7" spans="2:24" ht="21.75" customHeight="1">
      <c r="B7" s="1284" t="s">
        <v>613</v>
      </c>
      <c r="C7" s="1284"/>
      <c r="D7" s="1284"/>
      <c r="E7" s="1284"/>
      <c r="F7" s="1284"/>
      <c r="G7" s="1284"/>
      <c r="H7" s="1284"/>
      <c r="I7" s="1284"/>
      <c r="J7" s="1284"/>
      <c r="K7" s="1284"/>
      <c r="L7" s="1284"/>
      <c r="M7" s="1284"/>
      <c r="N7" s="1284"/>
      <c r="O7" s="1284"/>
    </row>
    <row r="8" spans="2:24">
      <c r="B8" s="640" t="s">
        <v>128</v>
      </c>
      <c r="C8" s="909">
        <v>176.93</v>
      </c>
      <c r="D8" s="909">
        <v>0.184</v>
      </c>
      <c r="E8" s="909">
        <v>0.25</v>
      </c>
      <c r="F8" s="909">
        <v>1.07</v>
      </c>
      <c r="G8" s="909">
        <v>0.20100000000000001</v>
      </c>
      <c r="H8" s="909">
        <v>29.5</v>
      </c>
      <c r="I8" s="909">
        <v>0.93</v>
      </c>
      <c r="J8" s="909">
        <v>4.24</v>
      </c>
      <c r="K8" s="909">
        <v>1.42</v>
      </c>
      <c r="L8" s="909">
        <v>4.5999999999999999E-2</v>
      </c>
      <c r="M8" s="909">
        <v>1.1000000000000001</v>
      </c>
      <c r="N8" s="909">
        <v>115</v>
      </c>
      <c r="O8" s="909">
        <v>61.93</v>
      </c>
    </row>
    <row r="9" spans="2:24">
      <c r="B9" s="641" t="s">
        <v>6</v>
      </c>
      <c r="C9" s="909">
        <v>496.07</v>
      </c>
      <c r="D9" s="909">
        <v>0.79500000000000004</v>
      </c>
      <c r="E9" s="909">
        <v>7.6</v>
      </c>
      <c r="F9" s="909">
        <v>12.7</v>
      </c>
      <c r="G9" s="909">
        <v>0.79</v>
      </c>
      <c r="H9" s="909">
        <v>118.43</v>
      </c>
      <c r="I9" s="909">
        <v>7.2</v>
      </c>
      <c r="J9" s="909">
        <v>17.66</v>
      </c>
      <c r="K9" s="909">
        <v>5.86</v>
      </c>
      <c r="L9" s="909">
        <v>0.84599999999999997</v>
      </c>
      <c r="M9" s="909">
        <v>27.15</v>
      </c>
      <c r="N9" s="909">
        <v>146.72999999999999</v>
      </c>
      <c r="O9" s="909">
        <v>349.34</v>
      </c>
    </row>
    <row r="10" spans="2:24">
      <c r="B10" s="641" t="s">
        <v>124</v>
      </c>
      <c r="C10" s="909">
        <v>41.22</v>
      </c>
      <c r="D10" s="909">
        <v>8.9999999999999993E-3</v>
      </c>
      <c r="E10" s="909">
        <v>0.85</v>
      </c>
      <c r="F10" s="909">
        <v>0.01</v>
      </c>
      <c r="G10" s="909">
        <v>2E-3</v>
      </c>
      <c r="H10" s="909">
        <v>0</v>
      </c>
      <c r="I10" s="909">
        <v>0</v>
      </c>
      <c r="J10" s="909">
        <v>0.25</v>
      </c>
      <c r="K10" s="909">
        <v>1.19</v>
      </c>
      <c r="L10" s="909">
        <v>0</v>
      </c>
      <c r="M10" s="909">
        <v>0.4</v>
      </c>
      <c r="N10" s="909">
        <v>2.4</v>
      </c>
      <c r="O10" s="909">
        <v>38.82</v>
      </c>
    </row>
    <row r="11" spans="2:24">
      <c r="B11" s="641" t="s">
        <v>13</v>
      </c>
      <c r="C11" s="909">
        <v>495.09</v>
      </c>
      <c r="D11" s="909">
        <v>0.52</v>
      </c>
      <c r="E11" s="909">
        <v>7.2</v>
      </c>
      <c r="F11" s="909">
        <v>10.35</v>
      </c>
      <c r="G11" s="909">
        <v>0.06</v>
      </c>
      <c r="H11" s="909">
        <v>105.93</v>
      </c>
      <c r="I11" s="909">
        <v>3.3</v>
      </c>
      <c r="J11" s="909">
        <v>12</v>
      </c>
      <c r="K11" s="909">
        <v>4.57</v>
      </c>
      <c r="L11" s="909">
        <v>0.04</v>
      </c>
      <c r="M11" s="909">
        <v>21.1</v>
      </c>
      <c r="N11" s="909">
        <v>145.03</v>
      </c>
      <c r="O11" s="909">
        <v>350.06</v>
      </c>
    </row>
    <row r="12" spans="2:24">
      <c r="B12" s="641" t="s">
        <v>110</v>
      </c>
      <c r="C12" s="909">
        <v>42.87</v>
      </c>
      <c r="D12" s="909">
        <v>0.33</v>
      </c>
      <c r="E12" s="909">
        <v>1.1000000000000001</v>
      </c>
      <c r="F12" s="909">
        <v>2.2999999999999998</v>
      </c>
      <c r="G12" s="909">
        <v>0.8</v>
      </c>
      <c r="H12" s="909">
        <v>12.3</v>
      </c>
      <c r="I12" s="909">
        <v>4</v>
      </c>
      <c r="J12" s="909">
        <v>5.5</v>
      </c>
      <c r="K12" s="909">
        <v>2.99</v>
      </c>
      <c r="L12" s="909">
        <v>0.84</v>
      </c>
      <c r="M12" s="909">
        <v>6.4</v>
      </c>
      <c r="N12" s="909">
        <v>2.6</v>
      </c>
      <c r="O12" s="909">
        <v>40.270000000000003</v>
      </c>
    </row>
    <row r="13" spans="2:24">
      <c r="B13" s="642" t="s">
        <v>130</v>
      </c>
      <c r="C13" s="909">
        <v>177.91</v>
      </c>
      <c r="D13" s="909">
        <v>0.13800000000000001</v>
      </c>
      <c r="E13" s="909">
        <v>0.4</v>
      </c>
      <c r="F13" s="909">
        <v>1.1299999999999999</v>
      </c>
      <c r="G13" s="909">
        <v>0.13300000000000001</v>
      </c>
      <c r="H13" s="909">
        <v>29.7</v>
      </c>
      <c r="I13" s="909">
        <v>0.83</v>
      </c>
      <c r="J13" s="909">
        <v>4.6399999999999997</v>
      </c>
      <c r="K13" s="909">
        <v>0.91</v>
      </c>
      <c r="L13" s="909">
        <v>1.2E-2</v>
      </c>
      <c r="M13" s="909">
        <v>1.1499999999999999</v>
      </c>
      <c r="N13" s="909">
        <v>116.5</v>
      </c>
      <c r="O13" s="909">
        <v>61.41</v>
      </c>
      <c r="P13" s="275"/>
      <c r="Q13" s="275"/>
      <c r="R13" s="275"/>
      <c r="S13" s="275"/>
      <c r="T13" s="275"/>
      <c r="U13" s="275"/>
      <c r="V13" s="275"/>
      <c r="W13" s="275"/>
      <c r="X13" s="275"/>
    </row>
    <row r="14" spans="2:24" ht="18" customHeight="1">
      <c r="B14" s="1059" t="s">
        <v>614</v>
      </c>
      <c r="C14" s="1059"/>
      <c r="D14" s="1059"/>
      <c r="E14" s="1059"/>
      <c r="F14" s="1059"/>
      <c r="G14" s="1059"/>
      <c r="H14" s="1059"/>
      <c r="I14" s="1059"/>
      <c r="J14" s="1059"/>
      <c r="K14" s="1059"/>
      <c r="L14" s="1059"/>
      <c r="M14" s="1059"/>
      <c r="N14" s="1059"/>
      <c r="O14" s="1059"/>
    </row>
    <row r="15" spans="2:24">
      <c r="B15" s="640" t="s">
        <v>128</v>
      </c>
      <c r="C15" s="786">
        <v>177.91</v>
      </c>
      <c r="D15" s="786">
        <v>0.13800000000000001</v>
      </c>
      <c r="E15" s="786">
        <v>0.4</v>
      </c>
      <c r="F15" s="786">
        <v>1.1299999999999999</v>
      </c>
      <c r="G15" s="786">
        <v>0.13300000000000001</v>
      </c>
      <c r="H15" s="786">
        <v>29.7</v>
      </c>
      <c r="I15" s="786">
        <v>0.83</v>
      </c>
      <c r="J15" s="786">
        <v>4.6399999999999997</v>
      </c>
      <c r="K15" s="786">
        <v>0.91</v>
      </c>
      <c r="L15" s="786">
        <v>1.2E-2</v>
      </c>
      <c r="M15" s="786">
        <v>1.1499999999999999</v>
      </c>
      <c r="N15" s="786">
        <v>116.5</v>
      </c>
      <c r="O15" s="786">
        <v>61.41</v>
      </c>
    </row>
    <row r="16" spans="2:24">
      <c r="B16" s="643" t="s">
        <v>6</v>
      </c>
      <c r="C16" s="786">
        <v>501.11</v>
      </c>
      <c r="D16" s="786">
        <v>0.81899999999999995</v>
      </c>
      <c r="E16" s="786">
        <v>7.48</v>
      </c>
      <c r="F16" s="786">
        <v>12.9</v>
      </c>
      <c r="G16" s="786">
        <v>0.67</v>
      </c>
      <c r="H16" s="786">
        <v>120</v>
      </c>
      <c r="I16" s="786">
        <v>7.6</v>
      </c>
      <c r="J16" s="786">
        <v>18.600000000000001</v>
      </c>
      <c r="K16" s="786">
        <v>7.18</v>
      </c>
      <c r="L16" s="786">
        <v>0.879</v>
      </c>
      <c r="M16" s="786">
        <v>27</v>
      </c>
      <c r="N16" s="786">
        <v>147</v>
      </c>
      <c r="O16" s="786">
        <v>354.11</v>
      </c>
      <c r="Q16" s="816"/>
    </row>
    <row r="17" spans="2:24">
      <c r="B17" s="643" t="s">
        <v>124</v>
      </c>
      <c r="C17" s="786">
        <v>42.15</v>
      </c>
      <c r="D17" s="786">
        <v>7.0000000000000001E-3</v>
      </c>
      <c r="E17" s="786">
        <v>0.8</v>
      </c>
      <c r="F17" s="786">
        <v>0.01</v>
      </c>
      <c r="G17" s="786">
        <v>2E-3</v>
      </c>
      <c r="H17" s="786">
        <v>0</v>
      </c>
      <c r="I17" s="786">
        <v>0</v>
      </c>
      <c r="J17" s="786">
        <v>0.2</v>
      </c>
      <c r="K17" s="786">
        <v>1.18</v>
      </c>
      <c r="L17" s="786">
        <v>0</v>
      </c>
      <c r="M17" s="786">
        <v>0.4</v>
      </c>
      <c r="N17" s="786">
        <v>2.2000000000000002</v>
      </c>
      <c r="O17" s="786">
        <v>39.950000000000003</v>
      </c>
    </row>
    <row r="18" spans="2:24">
      <c r="B18" s="643" t="s">
        <v>13</v>
      </c>
      <c r="C18" s="786">
        <v>499.24</v>
      </c>
      <c r="D18" s="786">
        <v>0.53</v>
      </c>
      <c r="E18" s="786">
        <v>7.2</v>
      </c>
      <c r="F18" s="786">
        <v>10.5</v>
      </c>
      <c r="G18" s="786">
        <v>6.5000000000000002E-2</v>
      </c>
      <c r="H18" s="786">
        <v>106</v>
      </c>
      <c r="I18" s="786">
        <v>3.4</v>
      </c>
      <c r="J18" s="786">
        <v>12</v>
      </c>
      <c r="K18" s="786">
        <v>4.62</v>
      </c>
      <c r="L18" s="786">
        <v>4.4999999999999998E-2</v>
      </c>
      <c r="M18" s="786">
        <v>21.2</v>
      </c>
      <c r="N18" s="786">
        <v>146.5</v>
      </c>
      <c r="O18" s="786">
        <v>352.74</v>
      </c>
    </row>
    <row r="19" spans="2:24">
      <c r="B19" s="643" t="s">
        <v>110</v>
      </c>
      <c r="C19" s="786">
        <v>44.3</v>
      </c>
      <c r="D19" s="786">
        <v>0.28000000000000003</v>
      </c>
      <c r="E19" s="786">
        <v>0.9</v>
      </c>
      <c r="F19" s="786">
        <v>2.2000000000000002</v>
      </c>
      <c r="G19" s="786">
        <v>0.62</v>
      </c>
      <c r="H19" s="786">
        <v>12.5</v>
      </c>
      <c r="I19" s="786">
        <v>4.0999999999999996</v>
      </c>
      <c r="J19" s="786">
        <v>7</v>
      </c>
      <c r="K19" s="786">
        <v>3.08</v>
      </c>
      <c r="L19" s="786">
        <v>0.8</v>
      </c>
      <c r="M19" s="786">
        <v>6.3</v>
      </c>
      <c r="N19" s="786">
        <v>2.7</v>
      </c>
      <c r="O19" s="786">
        <v>41.6</v>
      </c>
    </row>
    <row r="20" spans="2:24">
      <c r="B20" s="643" t="s">
        <v>130</v>
      </c>
      <c r="C20" s="786">
        <v>179.78</v>
      </c>
      <c r="D20" s="786">
        <v>0.154</v>
      </c>
      <c r="E20" s="786">
        <v>0.57999999999999996</v>
      </c>
      <c r="F20" s="786">
        <v>1.34</v>
      </c>
      <c r="G20" s="786">
        <v>0.12</v>
      </c>
      <c r="H20" s="786">
        <v>31.2</v>
      </c>
      <c r="I20" s="786">
        <v>0.93</v>
      </c>
      <c r="J20" s="786">
        <v>4.4400000000000004</v>
      </c>
      <c r="K20" s="786">
        <v>1.57</v>
      </c>
      <c r="L20" s="786">
        <v>4.5999999999999999E-2</v>
      </c>
      <c r="M20" s="786">
        <v>1.05</v>
      </c>
      <c r="N20" s="786">
        <v>116.5</v>
      </c>
      <c r="O20" s="786">
        <v>63.28</v>
      </c>
      <c r="P20" s="275"/>
      <c r="Q20" s="839"/>
      <c r="R20" s="275"/>
      <c r="S20" s="275"/>
      <c r="T20" s="275"/>
      <c r="U20" s="275"/>
      <c r="V20" s="275"/>
      <c r="W20" s="275"/>
      <c r="X20" s="275"/>
    </row>
    <row r="21" spans="2:24">
      <c r="B21" s="1283" t="s">
        <v>356</v>
      </c>
      <c r="C21" s="1283"/>
      <c r="D21" s="1283"/>
      <c r="E21" s="1283"/>
      <c r="F21" s="1283"/>
      <c r="G21" s="1283"/>
      <c r="H21" s="1283"/>
      <c r="I21" s="1283"/>
      <c r="J21" s="1283"/>
      <c r="K21" s="1283"/>
      <c r="L21" s="1283"/>
      <c r="M21" s="1283"/>
      <c r="N21" s="1283"/>
      <c r="O21" s="1283"/>
    </row>
    <row r="22" spans="2:24">
      <c r="B22" s="664"/>
      <c r="C22" s="664"/>
      <c r="D22" s="664"/>
      <c r="E22" s="664"/>
      <c r="F22" s="664"/>
      <c r="G22" s="664"/>
      <c r="H22" s="664"/>
      <c r="I22" s="664"/>
      <c r="J22" s="664"/>
      <c r="K22" s="664"/>
      <c r="L22" s="664"/>
      <c r="M22" s="275"/>
      <c r="N22" s="275"/>
      <c r="O22" s="275"/>
    </row>
    <row r="23" spans="2:24">
      <c r="B23" s="275"/>
      <c r="C23" s="275"/>
      <c r="D23" s="275"/>
      <c r="E23" s="275"/>
      <c r="F23" s="275"/>
      <c r="G23" s="275"/>
      <c r="H23" s="275"/>
      <c r="I23" s="275"/>
      <c r="J23" s="275"/>
      <c r="K23" s="275"/>
      <c r="L23" s="275"/>
      <c r="M23" s="275"/>
      <c r="N23" s="275"/>
      <c r="O23" s="275"/>
    </row>
    <row r="24" spans="2:24">
      <c r="B24" s="275"/>
      <c r="C24" s="18"/>
      <c r="D24" s="275"/>
      <c r="E24" s="275"/>
      <c r="F24" s="275"/>
      <c r="G24" s="275"/>
      <c r="H24" s="275"/>
      <c r="I24" s="275"/>
      <c r="J24" s="275"/>
      <c r="K24" s="275"/>
      <c r="L24" s="275"/>
      <c r="M24" s="275"/>
      <c r="N24" s="275"/>
      <c r="O24" s="275"/>
    </row>
    <row r="25" spans="2:24">
      <c r="B25" s="275"/>
      <c r="C25" s="647"/>
      <c r="D25" s="275"/>
      <c r="E25" s="275"/>
      <c r="F25" s="275"/>
      <c r="G25" s="275"/>
      <c r="H25" s="275"/>
      <c r="I25" s="275"/>
      <c r="J25" s="275"/>
      <c r="K25" s="275"/>
      <c r="L25" s="275"/>
      <c r="M25" s="275"/>
      <c r="N25" s="275"/>
      <c r="O25" s="275"/>
    </row>
    <row r="26" spans="2:24">
      <c r="B26" s="275"/>
      <c r="C26" s="275"/>
      <c r="D26" s="275"/>
      <c r="E26" s="275"/>
      <c r="F26" s="275"/>
      <c r="G26" s="275"/>
      <c r="H26" s="275"/>
      <c r="I26" s="275"/>
      <c r="J26" s="275"/>
      <c r="K26" s="275"/>
      <c r="L26" s="275"/>
      <c r="M26" s="275"/>
      <c r="N26" s="275"/>
      <c r="O26" s="275"/>
    </row>
    <row r="27" spans="2:24">
      <c r="B27" s="275"/>
      <c r="C27" s="275"/>
      <c r="D27" s="275"/>
      <c r="E27" s="275"/>
      <c r="F27" s="275"/>
      <c r="G27" s="275"/>
      <c r="H27" s="275"/>
      <c r="I27" s="275"/>
      <c r="J27" s="275"/>
      <c r="K27" s="275"/>
      <c r="L27" s="275"/>
      <c r="M27" s="275"/>
      <c r="N27" s="275"/>
      <c r="O27" s="487"/>
    </row>
    <row r="28" spans="2:24">
      <c r="B28" s="275"/>
      <c r="C28" s="275"/>
      <c r="D28" s="275"/>
      <c r="E28" s="275"/>
      <c r="F28" s="275"/>
      <c r="G28" s="275"/>
      <c r="H28" s="275"/>
      <c r="I28" s="275"/>
      <c r="J28" s="275"/>
      <c r="K28" s="275"/>
      <c r="L28" s="275"/>
      <c r="M28" s="275"/>
      <c r="N28" s="275"/>
      <c r="O28" s="275"/>
    </row>
    <row r="29" spans="2:24">
      <c r="B29" s="275"/>
      <c r="C29" s="275"/>
      <c r="D29" s="275"/>
      <c r="E29" s="275"/>
      <c r="F29" s="275"/>
      <c r="G29" s="275"/>
      <c r="H29" s="275"/>
      <c r="I29" s="275"/>
      <c r="J29" s="275"/>
      <c r="K29" s="275"/>
      <c r="L29" s="275"/>
      <c r="M29" s="275"/>
      <c r="N29" s="275"/>
      <c r="O29" s="275"/>
    </row>
    <row r="30" spans="2:24">
      <c r="B30" s="275"/>
      <c r="C30" s="275"/>
      <c r="D30" s="275"/>
      <c r="E30" s="275"/>
      <c r="F30" s="275"/>
      <c r="G30" s="275"/>
      <c r="H30" s="275"/>
      <c r="I30" s="275"/>
      <c r="J30" s="275"/>
      <c r="K30" s="275"/>
      <c r="L30" s="275"/>
      <c r="M30" s="275"/>
      <c r="N30" s="275"/>
      <c r="O30" s="275"/>
    </row>
    <row r="31" spans="2:24">
      <c r="B31" s="275"/>
      <c r="C31" s="275"/>
      <c r="D31" s="275"/>
      <c r="E31" s="275"/>
      <c r="F31" s="275"/>
      <c r="G31" s="275"/>
      <c r="H31" s="275"/>
      <c r="I31" s="275"/>
      <c r="J31" s="275"/>
      <c r="K31" s="275"/>
      <c r="L31" s="275"/>
      <c r="M31" s="275"/>
      <c r="N31" s="275"/>
      <c r="O31" s="275"/>
    </row>
  </sheetData>
  <mergeCells count="7">
    <mergeCell ref="B5:I5"/>
    <mergeCell ref="B21:O21"/>
    <mergeCell ref="B7:O7"/>
    <mergeCell ref="B14:O14"/>
    <mergeCell ref="B2:O2"/>
    <mergeCell ref="B3:O3"/>
    <mergeCell ref="B4:O4"/>
  </mergeCells>
  <pageMargins left="0.70866141732283472" right="0.70866141732283472" top="0.74803149606299213" bottom="0.74803149606299213" header="0.31496062992125984" footer="0.31496062992125984"/>
  <pageSetup paperSize="126" orientation="landscape" r:id="rId1"/>
  <headerFooter>
    <oddFooter>&amp;C&amp;11&amp;A</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5" tint="0.79998168889431442"/>
  </sheetPr>
  <dimension ref="B1:O19"/>
  <sheetViews>
    <sheetView topLeftCell="A7" zoomScaleNormal="100" workbookViewId="0">
      <selection activeCell="G19" sqref="G19"/>
    </sheetView>
  </sheetViews>
  <sheetFormatPr baseColWidth="10" defaultColWidth="10.9375" defaultRowHeight="12.5"/>
  <cols>
    <col min="1" max="1" width="0.9375" style="72" customWidth="1"/>
    <col min="2" max="5" width="13.4375" style="72" customWidth="1"/>
    <col min="6" max="6" width="2.625" style="72" customWidth="1"/>
    <col min="7" max="7" width="6.75" style="72" customWidth="1"/>
    <col min="8" max="8" width="7" style="72" customWidth="1"/>
    <col min="9" max="16384" width="10.9375" style="72"/>
  </cols>
  <sheetData>
    <row r="1" spans="2:15" s="29" customFormat="1" ht="15" customHeight="1">
      <c r="B1" s="1061" t="s">
        <v>45</v>
      </c>
      <c r="C1" s="1061"/>
      <c r="D1" s="1061"/>
      <c r="E1" s="1061"/>
    </row>
    <row r="2" spans="2:15" s="29" customFormat="1" ht="15" customHeight="1">
      <c r="B2" s="30"/>
      <c r="C2" s="30"/>
      <c r="D2" s="30"/>
      <c r="E2" s="30"/>
    </row>
    <row r="3" spans="2:15" s="29" customFormat="1" ht="18.649999999999999" customHeight="1">
      <c r="B3" s="1062" t="s">
        <v>437</v>
      </c>
      <c r="C3" s="1062"/>
      <c r="D3" s="1062"/>
      <c r="E3" s="1062"/>
    </row>
    <row r="4" spans="2:15" s="29" customFormat="1" ht="15" customHeight="1">
      <c r="B4" s="1061" t="s">
        <v>515</v>
      </c>
      <c r="C4" s="1061"/>
      <c r="D4" s="1061"/>
      <c r="E4" s="1061"/>
    </row>
    <row r="5" spans="2:15" s="29" customFormat="1" ht="27.75" customHeight="1">
      <c r="B5" s="276" t="s">
        <v>11</v>
      </c>
      <c r="C5" s="277" t="s">
        <v>107</v>
      </c>
      <c r="D5" s="277" t="s">
        <v>109</v>
      </c>
      <c r="E5" s="277" t="s">
        <v>312</v>
      </c>
      <c r="G5" s="399"/>
    </row>
    <row r="6" spans="2:15" s="29" customFormat="1" ht="18" customHeight="1">
      <c r="B6" s="96" t="s">
        <v>66</v>
      </c>
      <c r="C6" s="663">
        <v>23.68</v>
      </c>
      <c r="D6" s="663">
        <v>127.3112</v>
      </c>
      <c r="E6" s="662">
        <f t="shared" ref="E6:E11" si="0">D6/C6*10</f>
        <v>53.763175675675676</v>
      </c>
      <c r="G6" s="400"/>
      <c r="H6" s="400"/>
    </row>
    <row r="7" spans="2:15" s="29" customFormat="1" ht="18" customHeight="1">
      <c r="B7" s="96" t="s">
        <v>67</v>
      </c>
      <c r="C7" s="663">
        <v>24.527000000000001</v>
      </c>
      <c r="D7" s="663">
        <v>94.672499999999999</v>
      </c>
      <c r="E7" s="662">
        <f t="shared" si="0"/>
        <v>38.599298732009622</v>
      </c>
      <c r="G7" s="400"/>
      <c r="H7" s="400"/>
    </row>
    <row r="8" spans="2:15" s="29" customFormat="1" ht="18" customHeight="1">
      <c r="B8" s="96" t="s">
        <v>68</v>
      </c>
      <c r="C8" s="663">
        <v>25.120999999999999</v>
      </c>
      <c r="D8" s="663">
        <v>130.375</v>
      </c>
      <c r="E8" s="662">
        <f t="shared" si="0"/>
        <v>51.898809760757928</v>
      </c>
      <c r="G8" s="400"/>
      <c r="H8" s="400"/>
    </row>
    <row r="9" spans="2:15" s="29" customFormat="1" ht="18" customHeight="1">
      <c r="B9" s="96" t="s">
        <v>63</v>
      </c>
      <c r="C9" s="663">
        <v>23.991</v>
      </c>
      <c r="D9" s="663">
        <v>149.78790000000001</v>
      </c>
      <c r="E9" s="662">
        <f t="shared" si="0"/>
        <v>62.435038139302243</v>
      </c>
      <c r="G9" s="400"/>
      <c r="H9" s="400"/>
      <c r="I9" s="30"/>
    </row>
    <row r="10" spans="2:15" s="29" customFormat="1" ht="18" customHeight="1">
      <c r="B10" s="96" t="s">
        <v>65</v>
      </c>
      <c r="C10" s="663">
        <v>21</v>
      </c>
      <c r="D10" s="663">
        <v>130.3073</v>
      </c>
      <c r="E10" s="662">
        <f t="shared" si="0"/>
        <v>62.051095238095243</v>
      </c>
      <c r="G10" s="401"/>
      <c r="H10" s="401"/>
      <c r="I10" s="176"/>
      <c r="J10" s="301"/>
      <c r="K10" s="301"/>
      <c r="L10" s="301"/>
      <c r="M10" s="301"/>
      <c r="N10" s="301"/>
      <c r="O10" s="301"/>
    </row>
    <row r="11" spans="2:15" ht="18" customHeight="1">
      <c r="B11" s="96" t="s">
        <v>69</v>
      </c>
      <c r="C11" s="663">
        <v>22.398</v>
      </c>
      <c r="D11" s="663">
        <v>134.88432</v>
      </c>
      <c r="E11" s="662">
        <f t="shared" si="0"/>
        <v>60.221591213501206</v>
      </c>
      <c r="F11" s="48"/>
      <c r="G11" s="401"/>
      <c r="H11" s="401"/>
      <c r="I11" s="50"/>
      <c r="J11" s="279"/>
      <c r="K11" s="279"/>
      <c r="L11" s="402"/>
      <c r="M11" s="50"/>
      <c r="N11" s="300"/>
      <c r="O11" s="300"/>
    </row>
    <row r="12" spans="2:15" ht="18" customHeight="1">
      <c r="B12" s="96" t="s">
        <v>108</v>
      </c>
      <c r="C12" s="663">
        <v>23.713999999999999</v>
      </c>
      <c r="D12" s="663">
        <f>C12*E12/10</f>
        <v>163.6266</v>
      </c>
      <c r="E12" s="662">
        <v>69</v>
      </c>
      <c r="F12" s="48"/>
      <c r="G12" s="401"/>
      <c r="H12" s="403"/>
      <c r="I12" s="404"/>
      <c r="J12" s="405"/>
      <c r="K12" s="405"/>
      <c r="L12" s="402"/>
      <c r="M12" s="50"/>
      <c r="N12" s="300"/>
      <c r="O12" s="300"/>
    </row>
    <row r="13" spans="2:15" ht="18" customHeight="1">
      <c r="B13" s="96" t="s">
        <v>159</v>
      </c>
      <c r="C13" s="663">
        <v>26.54</v>
      </c>
      <c r="D13" s="663">
        <v>174.083</v>
      </c>
      <c r="E13" s="662">
        <f>D13/C13*10</f>
        <v>65.592690278824421</v>
      </c>
      <c r="F13" s="48"/>
      <c r="G13" s="401"/>
      <c r="H13" s="401"/>
      <c r="I13" s="50"/>
      <c r="J13" s="279"/>
      <c r="K13" s="279"/>
      <c r="L13" s="402"/>
      <c r="M13" s="50"/>
      <c r="N13" s="300"/>
      <c r="O13" s="300"/>
    </row>
    <row r="14" spans="2:15" ht="18" customHeight="1">
      <c r="B14" s="96" t="s">
        <v>365</v>
      </c>
      <c r="C14" s="663">
        <v>20.937000000000001</v>
      </c>
      <c r="D14" s="663">
        <v>131.27499</v>
      </c>
      <c r="E14" s="662">
        <v>61.1</v>
      </c>
      <c r="F14" s="48"/>
      <c r="G14" s="401"/>
      <c r="H14" s="401"/>
      <c r="I14" s="50"/>
      <c r="J14" s="279"/>
      <c r="K14" s="279"/>
      <c r="L14" s="402"/>
      <c r="M14" s="50"/>
      <c r="N14" s="300"/>
      <c r="O14" s="300"/>
    </row>
    <row r="15" spans="2:15" ht="18" customHeight="1">
      <c r="B15" s="96" t="s">
        <v>453</v>
      </c>
      <c r="C15" s="663">
        <v>29.521999999999998</v>
      </c>
      <c r="D15" s="663">
        <v>192.80799999999999</v>
      </c>
      <c r="E15" s="662">
        <v>65.309938351060225</v>
      </c>
      <c r="F15" s="48"/>
      <c r="G15" s="401"/>
      <c r="H15" s="401"/>
      <c r="I15" s="50"/>
      <c r="J15" s="279"/>
      <c r="K15" s="279"/>
      <c r="L15" s="402"/>
      <c r="M15" s="50"/>
      <c r="N15" s="300"/>
      <c r="O15" s="300"/>
    </row>
    <row r="16" spans="2:15" ht="18" customHeight="1">
      <c r="B16" s="96" t="s">
        <v>481</v>
      </c>
      <c r="C16" s="663">
        <v>26.242000000000001</v>
      </c>
      <c r="D16" s="663">
        <v>174.8972</v>
      </c>
      <c r="E16" s="662">
        <f>D16/C16*10</f>
        <v>66.647816477402642</v>
      </c>
      <c r="F16" s="48"/>
      <c r="G16" s="401"/>
      <c r="H16" s="401"/>
      <c r="I16" s="50"/>
      <c r="J16" s="279"/>
      <c r="K16" s="279"/>
      <c r="L16" s="402"/>
      <c r="M16" s="50"/>
      <c r="N16" s="300"/>
      <c r="O16" s="300"/>
    </row>
    <row r="17" spans="2:15" ht="18" customHeight="1">
      <c r="B17" s="96" t="s">
        <v>501</v>
      </c>
      <c r="C17" s="663">
        <v>26.393999999999998</v>
      </c>
      <c r="D17" s="663">
        <f>C17*E17/10</f>
        <v>169.71341999999999</v>
      </c>
      <c r="E17" s="662">
        <v>64.3</v>
      </c>
      <c r="F17" s="48"/>
      <c r="G17" s="406"/>
      <c r="H17" s="300"/>
      <c r="I17" s="497"/>
      <c r="J17" s="279"/>
      <c r="K17" s="279"/>
      <c r="L17" s="402"/>
      <c r="M17" s="50"/>
      <c r="N17" s="300"/>
      <c r="O17" s="300"/>
    </row>
    <row r="18" spans="2:15" ht="18" customHeight="1">
      <c r="B18" s="957" t="s">
        <v>662</v>
      </c>
      <c r="C18" s="663">
        <v>26.393999999999998</v>
      </c>
      <c r="D18" s="663"/>
      <c r="E18" s="662"/>
      <c r="F18" s="48"/>
      <c r="G18" s="406"/>
      <c r="H18" s="300"/>
      <c r="I18" s="497"/>
      <c r="J18" s="279"/>
      <c r="K18" s="279"/>
      <c r="L18" s="402"/>
      <c r="M18" s="50"/>
      <c r="N18" s="300"/>
      <c r="O18" s="300"/>
    </row>
    <row r="19" spans="2:15" ht="41.15" customHeight="1">
      <c r="B19" s="1064" t="s">
        <v>663</v>
      </c>
      <c r="C19" s="1285"/>
      <c r="D19" s="1285"/>
      <c r="E19" s="1285"/>
    </row>
  </sheetData>
  <mergeCells count="4">
    <mergeCell ref="B1:E1"/>
    <mergeCell ref="B3:E3"/>
    <mergeCell ref="B4:E4"/>
    <mergeCell ref="B19:E19"/>
  </mergeCells>
  <pageMargins left="0.70866141732283472" right="0.70866141732283472" top="0.74803149606299213" bottom="0.74803149606299213" header="0.31496062992125984" footer="0.31496062992125984"/>
  <pageSetup paperSize="126" orientation="portrait" r:id="rId1"/>
  <headerFooter>
    <oddFooter>&amp;C&amp;11&amp;A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5" tint="0.79998168889431442"/>
    <pageSetUpPr fitToPage="1"/>
  </sheetPr>
  <dimension ref="B1:N29"/>
  <sheetViews>
    <sheetView topLeftCell="A10" zoomScaleNormal="100" zoomScaleSheetLayoutView="50" workbookViewId="0">
      <selection activeCell="J18" sqref="J18:J19"/>
    </sheetView>
  </sheetViews>
  <sheetFormatPr baseColWidth="10" defaultColWidth="10.9375" defaultRowHeight="12.5"/>
  <cols>
    <col min="1" max="1" width="0.9375" style="72" customWidth="1"/>
    <col min="2" max="2" width="12.5625" style="72" customWidth="1"/>
    <col min="3" max="6" width="10.9375" style="72" customWidth="1"/>
    <col min="7" max="7" width="1.5625" style="72" customWidth="1"/>
    <col min="8" max="8" width="6.75" style="72" customWidth="1"/>
    <col min="9" max="9" width="7" style="72" customWidth="1"/>
    <col min="10" max="16384" width="10.9375" style="72"/>
  </cols>
  <sheetData>
    <row r="1" spans="2:14" s="29" customFormat="1" ht="15" customHeight="1">
      <c r="B1" s="1061" t="s">
        <v>3</v>
      </c>
      <c r="C1" s="1061"/>
      <c r="D1" s="1061"/>
      <c r="E1" s="1061"/>
      <c r="F1" s="1061"/>
    </row>
    <row r="2" spans="2:14" s="29" customFormat="1" ht="28.5" customHeight="1">
      <c r="B2" s="1062" t="s">
        <v>252</v>
      </c>
      <c r="C2" s="1061"/>
      <c r="D2" s="1061"/>
      <c r="E2" s="1061"/>
      <c r="F2" s="1061"/>
    </row>
    <row r="3" spans="2:14" s="29" customFormat="1" ht="15" customHeight="1">
      <c r="B3" s="1061" t="s">
        <v>664</v>
      </c>
      <c r="C3" s="1061"/>
      <c r="D3" s="1061"/>
      <c r="E3" s="1061"/>
      <c r="F3" s="1061"/>
      <c r="I3" s="301"/>
      <c r="J3" s="301"/>
      <c r="K3" s="301"/>
      <c r="L3" s="301"/>
      <c r="M3" s="301"/>
      <c r="N3" s="301"/>
    </row>
    <row r="4" spans="2:14" s="29" customFormat="1" ht="15" customHeight="1">
      <c r="B4" s="61"/>
      <c r="C4" s="61"/>
      <c r="D4" s="61"/>
      <c r="E4" s="61"/>
      <c r="F4" s="61"/>
      <c r="I4" s="301"/>
      <c r="J4" s="301"/>
      <c r="K4" s="301"/>
      <c r="L4" s="301"/>
      <c r="M4" s="301"/>
      <c r="N4" s="301"/>
    </row>
    <row r="5" spans="2:14" s="29" customFormat="1" ht="46.5" customHeight="1">
      <c r="B5" s="276" t="s">
        <v>11</v>
      </c>
      <c r="C5" s="276" t="s">
        <v>12</v>
      </c>
      <c r="D5" s="277" t="s">
        <v>32</v>
      </c>
      <c r="E5" s="277" t="s">
        <v>30</v>
      </c>
      <c r="F5" s="277" t="s">
        <v>642</v>
      </c>
      <c r="I5" s="176"/>
      <c r="J5" s="176"/>
      <c r="K5" s="176"/>
      <c r="L5" s="301"/>
      <c r="M5" s="301"/>
      <c r="N5" s="301"/>
    </row>
    <row r="6" spans="2:14" ht="16.5" customHeight="1">
      <c r="B6" s="1226" t="s">
        <v>362</v>
      </c>
      <c r="C6" s="286" t="s">
        <v>176</v>
      </c>
      <c r="D6" s="867">
        <v>22332</v>
      </c>
      <c r="E6" s="867">
        <v>148507.79999999999</v>
      </c>
      <c r="F6" s="868">
        <f>E6/D6*10</f>
        <v>66.5</v>
      </c>
      <c r="G6" s="48"/>
      <c r="H6" s="298"/>
      <c r="I6" s="574"/>
      <c r="J6" s="50"/>
      <c r="K6" s="279"/>
      <c r="L6" s="279"/>
      <c r="M6" s="402"/>
      <c r="N6" s="50"/>
    </row>
    <row r="7" spans="2:14" ht="16.5" customHeight="1">
      <c r="B7" s="1226"/>
      <c r="C7" s="286" t="s">
        <v>177</v>
      </c>
      <c r="D7" s="867">
        <v>4208</v>
      </c>
      <c r="E7" s="867">
        <v>25500.5</v>
      </c>
      <c r="F7" s="868">
        <f>E7/D7*10</f>
        <v>60.600047528517109</v>
      </c>
      <c r="G7" s="48"/>
      <c r="H7" s="298"/>
      <c r="I7" s="574"/>
      <c r="J7" s="50"/>
      <c r="K7" s="279"/>
      <c r="L7" s="279"/>
      <c r="M7" s="402"/>
      <c r="N7" s="50"/>
    </row>
    <row r="8" spans="2:14" ht="16.5" customHeight="1">
      <c r="B8" s="1226"/>
      <c r="C8" s="286" t="s">
        <v>7</v>
      </c>
      <c r="D8" s="869">
        <f>SUM(D6:D7)</f>
        <v>26540</v>
      </c>
      <c r="E8" s="869">
        <f>SUM(E6:E7)</f>
        <v>174008.3</v>
      </c>
      <c r="F8" s="870">
        <f>E8/D8*10</f>
        <v>65.564544084400907</v>
      </c>
      <c r="G8" s="48"/>
      <c r="H8" s="298"/>
      <c r="I8" s="575"/>
      <c r="J8" s="50"/>
      <c r="K8" s="279"/>
      <c r="L8" s="279"/>
      <c r="M8" s="402"/>
      <c r="N8" s="50"/>
    </row>
    <row r="9" spans="2:14" ht="16.5" customHeight="1">
      <c r="B9" s="1287" t="s">
        <v>365</v>
      </c>
      <c r="C9" s="286" t="s">
        <v>176</v>
      </c>
      <c r="D9" s="869">
        <v>17395</v>
      </c>
      <c r="E9" s="867">
        <f>D9*F9/10</f>
        <v>111501.95</v>
      </c>
      <c r="F9" s="870">
        <v>64.099999999999994</v>
      </c>
      <c r="G9" s="48"/>
      <c r="H9" s="298"/>
      <c r="I9" s="575"/>
      <c r="J9" s="50"/>
      <c r="K9" s="279"/>
      <c r="L9" s="279"/>
      <c r="M9" s="402"/>
      <c r="N9" s="50"/>
    </row>
    <row r="10" spans="2:14" ht="16.5" customHeight="1">
      <c r="B10" s="1287"/>
      <c r="C10" s="286" t="s">
        <v>177</v>
      </c>
      <c r="D10" s="869">
        <v>3542</v>
      </c>
      <c r="E10" s="867">
        <f>D10*F10/10</f>
        <v>16364.040000000003</v>
      </c>
      <c r="F10" s="870">
        <v>46.2</v>
      </c>
      <c r="G10" s="48"/>
      <c r="H10" s="298"/>
      <c r="I10" s="575"/>
      <c r="J10" s="581"/>
      <c r="K10" s="574"/>
      <c r="L10" s="279"/>
      <c r="M10" s="402"/>
      <c r="N10" s="50"/>
    </row>
    <row r="11" spans="2:14" ht="16.5" customHeight="1">
      <c r="B11" s="1287"/>
      <c r="C11" s="286" t="s">
        <v>7</v>
      </c>
      <c r="D11" s="869">
        <f>SUM(D9:D10)</f>
        <v>20937</v>
      </c>
      <c r="E11" s="869">
        <f>E9+E10</f>
        <v>127865.99</v>
      </c>
      <c r="F11" s="870">
        <f>E11/D11*10</f>
        <v>61.071782012704787</v>
      </c>
      <c r="G11" s="48"/>
      <c r="H11" s="583"/>
      <c r="I11" s="587"/>
      <c r="J11" s="583"/>
      <c r="K11" s="279"/>
      <c r="L11" s="279"/>
      <c r="M11" s="402"/>
      <c r="N11" s="50"/>
    </row>
    <row r="12" spans="2:14" ht="16.5" customHeight="1">
      <c r="B12" s="1287" t="s">
        <v>446</v>
      </c>
      <c r="C12" s="286" t="s">
        <v>176</v>
      </c>
      <c r="D12" s="869">
        <v>27885</v>
      </c>
      <c r="E12" s="867">
        <f>1815355/10</f>
        <v>181535.5</v>
      </c>
      <c r="F12" s="870">
        <f>+E12*10/D12</f>
        <v>65.101488255334402</v>
      </c>
      <c r="G12" s="48"/>
      <c r="H12" s="298"/>
      <c r="I12" s="575"/>
      <c r="J12" s="50"/>
      <c r="K12" s="279"/>
      <c r="L12" s="279"/>
      <c r="M12" s="402"/>
      <c r="N12" s="50"/>
    </row>
    <row r="13" spans="2:14" ht="16.5" customHeight="1">
      <c r="B13" s="1287"/>
      <c r="C13" s="286" t="s">
        <v>177</v>
      </c>
      <c r="D13" s="869">
        <v>1637</v>
      </c>
      <c r="E13" s="867">
        <f>112725/10</f>
        <v>11272.5</v>
      </c>
      <c r="F13" s="870">
        <f>+E13*10/D13</f>
        <v>68.860720830788026</v>
      </c>
      <c r="G13" s="48"/>
      <c r="H13" s="298"/>
      <c r="I13" s="575"/>
      <c r="J13" s="573"/>
      <c r="K13" s="279"/>
      <c r="L13" s="279"/>
      <c r="M13" s="402"/>
      <c r="N13" s="50"/>
    </row>
    <row r="14" spans="2:14" ht="16.5" customHeight="1">
      <c r="B14" s="1287"/>
      <c r="C14" s="286" t="s">
        <v>7</v>
      </c>
      <c r="D14" s="869">
        <f>+D12+D13</f>
        <v>29522</v>
      </c>
      <c r="E14" s="869">
        <f>+E12+E13</f>
        <v>192808</v>
      </c>
      <c r="F14" s="870">
        <f>+E14*10/D14</f>
        <v>65.309938351060225</v>
      </c>
      <c r="G14" s="48"/>
      <c r="H14" s="585"/>
      <c r="I14" s="587"/>
      <c r="J14" s="586"/>
      <c r="K14" s="279"/>
      <c r="L14" s="279"/>
      <c r="M14" s="402"/>
      <c r="N14" s="50"/>
    </row>
    <row r="15" spans="2:14" ht="16.5" customHeight="1">
      <c r="B15" s="1287" t="s">
        <v>484</v>
      </c>
      <c r="C15" s="286" t="s">
        <v>176</v>
      </c>
      <c r="D15" s="869">
        <v>23083</v>
      </c>
      <c r="E15" s="869">
        <v>154923.79999999999</v>
      </c>
      <c r="F15" s="870">
        <f>E15/D15*10</f>
        <v>67.115972793830963</v>
      </c>
      <c r="G15" s="48"/>
      <c r="H15" s="585"/>
      <c r="I15" s="587"/>
      <c r="J15" s="586"/>
      <c r="K15" s="279"/>
      <c r="L15" s="279"/>
      <c r="M15" s="402"/>
      <c r="N15" s="50"/>
    </row>
    <row r="16" spans="2:14" ht="16.5" customHeight="1">
      <c r="B16" s="1287"/>
      <c r="C16" s="286" t="s">
        <v>467</v>
      </c>
      <c r="D16" s="869">
        <v>3159</v>
      </c>
      <c r="E16" s="869">
        <v>19973.400000000001</v>
      </c>
      <c r="F16" s="870">
        <f>E16/D16*10</f>
        <v>63.226970560303897</v>
      </c>
      <c r="G16" s="48"/>
      <c r="H16" s="585"/>
      <c r="I16" s="587"/>
      <c r="J16" s="586"/>
      <c r="K16" s="279"/>
      <c r="L16" s="279"/>
      <c r="M16" s="402"/>
      <c r="N16" s="50"/>
    </row>
    <row r="17" spans="2:14" ht="16.5" customHeight="1">
      <c r="B17" s="1287"/>
      <c r="C17" s="286" t="s">
        <v>7</v>
      </c>
      <c r="D17" s="869">
        <v>26242</v>
      </c>
      <c r="E17" s="869">
        <v>174897.2</v>
      </c>
      <c r="F17" s="870">
        <v>66.599999999999994</v>
      </c>
      <c r="G17" s="48"/>
      <c r="H17" s="585"/>
      <c r="I17" s="587"/>
      <c r="J17" s="586"/>
      <c r="K17" s="279"/>
      <c r="L17" s="279"/>
      <c r="M17" s="402"/>
      <c r="N17" s="50"/>
    </row>
    <row r="18" spans="2:14" ht="16.5" customHeight="1">
      <c r="B18" s="1287" t="s">
        <v>646</v>
      </c>
      <c r="C18" s="286" t="s">
        <v>176</v>
      </c>
      <c r="D18" s="869">
        <v>20185</v>
      </c>
      <c r="E18" s="869">
        <v>126140.9</v>
      </c>
      <c r="F18" s="870">
        <f>E18/D18*10</f>
        <v>62.492395343076545</v>
      </c>
      <c r="G18" s="48"/>
      <c r="H18" s="585"/>
      <c r="I18" s="587"/>
      <c r="J18" s="990"/>
      <c r="K18" s="279"/>
      <c r="L18" s="279"/>
      <c r="M18" s="402"/>
      <c r="N18" s="50"/>
    </row>
    <row r="19" spans="2:14" ht="16.5" customHeight="1">
      <c r="B19" s="1287"/>
      <c r="C19" s="286" t="s">
        <v>467</v>
      </c>
      <c r="D19" s="869">
        <v>6209</v>
      </c>
      <c r="E19" s="869">
        <v>43555.6</v>
      </c>
      <c r="F19" s="870">
        <f>E19/D19*10</f>
        <v>70.149138347559997</v>
      </c>
      <c r="G19" s="48"/>
      <c r="H19" s="585"/>
      <c r="I19" s="587"/>
      <c r="J19" s="990"/>
      <c r="K19" s="279"/>
      <c r="L19" s="279"/>
      <c r="M19" s="402"/>
      <c r="N19" s="50"/>
    </row>
    <row r="20" spans="2:14" ht="16.5" customHeight="1">
      <c r="B20" s="1287"/>
      <c r="C20" s="286" t="s">
        <v>7</v>
      </c>
      <c r="D20" s="869">
        <f>D18+D19</f>
        <v>26394</v>
      </c>
      <c r="E20" s="869">
        <f>E18+E19</f>
        <v>169696.5</v>
      </c>
      <c r="F20" s="870">
        <f>E20/D20*10</f>
        <v>64.293589452148211</v>
      </c>
      <c r="G20" s="48"/>
      <c r="H20" s="585"/>
      <c r="I20" s="587"/>
      <c r="J20" s="586"/>
      <c r="K20" s="279"/>
      <c r="L20" s="279"/>
      <c r="M20" s="402"/>
      <c r="N20" s="50"/>
    </row>
    <row r="21" spans="2:14" ht="24" customHeight="1">
      <c r="B21" s="1286" t="s">
        <v>492</v>
      </c>
      <c r="C21" s="1286"/>
      <c r="D21" s="1286"/>
      <c r="E21" s="1286"/>
      <c r="F21" s="1286"/>
    </row>
    <row r="22" spans="2:14" ht="14">
      <c r="B22" s="654"/>
    </row>
    <row r="23" spans="2:14" ht="17.5">
      <c r="B23" s="654"/>
      <c r="D23" s="686"/>
    </row>
    <row r="24" spans="2:14" ht="17.5">
      <c r="B24" s="654"/>
      <c r="D24" s="686"/>
      <c r="E24" s="605"/>
      <c r="F24" s="577"/>
    </row>
    <row r="25" spans="2:14" ht="14">
      <c r="B25" s="654"/>
      <c r="E25" s="576"/>
      <c r="F25" s="577"/>
    </row>
    <row r="26" spans="2:14">
      <c r="F26" s="577"/>
    </row>
    <row r="27" spans="2:14">
      <c r="F27" s="577"/>
    </row>
    <row r="28" spans="2:14">
      <c r="F28" s="577"/>
    </row>
    <row r="29" spans="2:14">
      <c r="F29" s="577"/>
    </row>
  </sheetData>
  <mergeCells count="9">
    <mergeCell ref="B21:F21"/>
    <mergeCell ref="B1:F1"/>
    <mergeCell ref="B2:F2"/>
    <mergeCell ref="B3:F3"/>
    <mergeCell ref="B6:B8"/>
    <mergeCell ref="B9:B11"/>
    <mergeCell ref="B12:B14"/>
    <mergeCell ref="B18:B20"/>
    <mergeCell ref="B15:B17"/>
  </mergeCells>
  <printOptions horizontalCentered="1"/>
  <pageMargins left="0.6692913385826772" right="0.35433070866141736" top="0.78740157480314965" bottom="0.78740157480314965" header="0.51181102362204722" footer="0.59055118110236227"/>
  <pageSetup paperSize="126" firstPageNumber="0" orientation="portrait" r:id="rId1"/>
  <headerFooter alignWithMargins="0">
    <oddFooter>&amp;C&amp;11&amp;A</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5" tint="0.79998168889431442"/>
    <pageSetUpPr fitToPage="1"/>
  </sheetPr>
  <dimension ref="B1:F16"/>
  <sheetViews>
    <sheetView zoomScaleNormal="100" workbookViewId="0">
      <selection activeCell="H11" sqref="H11"/>
    </sheetView>
  </sheetViews>
  <sheetFormatPr baseColWidth="10" defaultRowHeight="17.5"/>
  <cols>
    <col min="1" max="1" width="0.75" customWidth="1"/>
    <col min="2" max="2" width="21.1875" customWidth="1"/>
    <col min="3" max="5" width="10.25" customWidth="1"/>
    <col min="6" max="6" width="2" customWidth="1"/>
  </cols>
  <sheetData>
    <row r="1" spans="2:6">
      <c r="B1" s="1061" t="s">
        <v>37</v>
      </c>
      <c r="C1" s="1061"/>
      <c r="D1" s="1061"/>
      <c r="E1" s="1061"/>
      <c r="F1" s="30"/>
    </row>
    <row r="2" spans="2:6">
      <c r="B2" s="1096" t="s">
        <v>489</v>
      </c>
      <c r="C2" s="1097"/>
      <c r="D2" s="1097"/>
      <c r="E2" s="1097"/>
    </row>
    <row r="3" spans="2:6">
      <c r="B3" s="1231" t="s">
        <v>561</v>
      </c>
      <c r="C3" s="1098"/>
      <c r="D3" s="1098"/>
      <c r="E3" s="1098"/>
    </row>
    <row r="4" spans="2:6">
      <c r="B4" s="1232" t="s">
        <v>562</v>
      </c>
      <c r="C4" s="1232"/>
      <c r="D4" s="1232"/>
      <c r="E4" s="1232"/>
    </row>
    <row r="5" spans="2:6" ht="17.5" customHeight="1"/>
    <row r="6" spans="2:6">
      <c r="B6" s="1079" t="s">
        <v>12</v>
      </c>
      <c r="C6" s="1079"/>
      <c r="D6" s="1233" t="s">
        <v>176</v>
      </c>
      <c r="E6" s="1233"/>
    </row>
    <row r="7" spans="2:6" ht="18.649999999999999" customHeight="1">
      <c r="B7" s="1079" t="s">
        <v>209</v>
      </c>
      <c r="C7" s="1079"/>
      <c r="D7" s="1233">
        <v>65</v>
      </c>
      <c r="E7" s="1233"/>
    </row>
    <row r="8" spans="2:6" ht="21" customHeight="1">
      <c r="B8" s="1079" t="s">
        <v>313</v>
      </c>
      <c r="C8" s="1079"/>
      <c r="D8" s="1233" t="s">
        <v>211</v>
      </c>
      <c r="E8" s="1233"/>
    </row>
    <row r="9" spans="2:6">
      <c r="B9" s="1290" t="s">
        <v>97</v>
      </c>
      <c r="C9" s="1290"/>
      <c r="D9" s="1289">
        <v>87150</v>
      </c>
      <c r="E9" s="1289"/>
    </row>
    <row r="10" spans="2:6">
      <c r="B10" s="1290" t="s">
        <v>98</v>
      </c>
      <c r="C10" s="1290"/>
      <c r="D10" s="1289">
        <v>413000</v>
      </c>
      <c r="E10" s="1289"/>
    </row>
    <row r="11" spans="2:6">
      <c r="B11" s="1290" t="s">
        <v>72</v>
      </c>
      <c r="C11" s="1290"/>
      <c r="D11" s="1289">
        <v>378400</v>
      </c>
      <c r="E11" s="1289"/>
    </row>
    <row r="12" spans="2:6">
      <c r="B12" s="1288" t="s">
        <v>564</v>
      </c>
      <c r="C12" s="1288"/>
      <c r="D12" s="1289">
        <v>106195</v>
      </c>
      <c r="E12" s="1289"/>
    </row>
    <row r="13" spans="2:6">
      <c r="B13" s="1290" t="s">
        <v>99</v>
      </c>
      <c r="C13" s="1290"/>
      <c r="D13" s="1289">
        <f>SUM(D9:E12)</f>
        <v>984745</v>
      </c>
      <c r="E13" s="1289"/>
    </row>
    <row r="14" spans="2:6" ht="25.5" customHeight="1">
      <c r="B14" s="1092" t="s">
        <v>563</v>
      </c>
      <c r="C14" s="1092"/>
      <c r="D14" s="1092"/>
      <c r="E14" s="1092"/>
    </row>
    <row r="15" spans="2:6" ht="22.5" customHeight="1">
      <c r="B15" s="1292" t="s">
        <v>565</v>
      </c>
      <c r="C15" s="1293"/>
      <c r="D15" s="1293"/>
      <c r="E15" s="1294"/>
    </row>
    <row r="16" spans="2:6" ht="14.25" customHeight="1">
      <c r="B16" s="1291"/>
      <c r="C16" s="1291"/>
      <c r="D16" s="1291"/>
      <c r="E16" s="1291"/>
    </row>
  </sheetData>
  <mergeCells count="23">
    <mergeCell ref="D11:E11"/>
    <mergeCell ref="B1:E1"/>
    <mergeCell ref="B2:E2"/>
    <mergeCell ref="B3:E3"/>
    <mergeCell ref="B4:E4"/>
    <mergeCell ref="D6:E6"/>
    <mergeCell ref="B9:C9"/>
    <mergeCell ref="D7:E7"/>
    <mergeCell ref="D9:E9"/>
    <mergeCell ref="D8:E8"/>
    <mergeCell ref="B6:C6"/>
    <mergeCell ref="B7:C7"/>
    <mergeCell ref="B8:C8"/>
    <mergeCell ref="B10:C10"/>
    <mergeCell ref="B11:C11"/>
    <mergeCell ref="D10:E10"/>
    <mergeCell ref="B12:C12"/>
    <mergeCell ref="D12:E12"/>
    <mergeCell ref="B13:C13"/>
    <mergeCell ref="D13:E13"/>
    <mergeCell ref="B16:E16"/>
    <mergeCell ref="B14:E14"/>
    <mergeCell ref="B15:E15"/>
  </mergeCells>
  <pageMargins left="1.5748031496062993" right="0.98425196850393704" top="0.98425196850393704" bottom="0.98425196850393704" header="0.51181102362204722" footer="0.51181102362204722"/>
  <pageSetup paperSize="126" orientation="portrait" r:id="rId1"/>
  <headerFooter>
    <oddFooter>&amp;C&amp;11&amp;A</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5" tint="0.79998168889431442"/>
  </sheetPr>
  <dimension ref="B1:O49"/>
  <sheetViews>
    <sheetView topLeftCell="A3" zoomScaleNormal="100" workbookViewId="0">
      <selection activeCell="J18" sqref="J18:J21"/>
    </sheetView>
  </sheetViews>
  <sheetFormatPr baseColWidth="10" defaultColWidth="9.625" defaultRowHeight="11.5"/>
  <cols>
    <col min="1" max="1" width="1.25" style="1" customWidth="1"/>
    <col min="2" max="2" width="7.625" style="1" customWidth="1"/>
    <col min="3" max="7" width="10.625" style="1" customWidth="1"/>
    <col min="8" max="8" width="2.0625" style="1" customWidth="1"/>
    <col min="9" max="9" width="8.25" style="1" bestFit="1" customWidth="1"/>
    <col min="10" max="10" width="14.75" style="1" bestFit="1" customWidth="1"/>
    <col min="11" max="11" width="7.5625" style="1" customWidth="1"/>
    <col min="12" max="15" width="9.625" style="2"/>
    <col min="16" max="16384" width="9.625" style="1"/>
  </cols>
  <sheetData>
    <row r="1" spans="2:15" s="23" customFormat="1" ht="18" customHeight="1">
      <c r="B1" s="1243" t="s">
        <v>74</v>
      </c>
      <c r="C1" s="1243"/>
      <c r="D1" s="1243"/>
      <c r="E1" s="1243"/>
      <c r="F1" s="1243"/>
      <c r="G1" s="1243"/>
      <c r="L1" s="32"/>
      <c r="M1" s="32"/>
      <c r="N1" s="32"/>
      <c r="O1" s="32"/>
    </row>
    <row r="2" spans="2:15" s="23" customFormat="1" ht="13">
      <c r="L2" s="32"/>
      <c r="M2" s="32"/>
      <c r="N2" s="32"/>
      <c r="O2" s="32"/>
    </row>
    <row r="3" spans="2:15" s="23" customFormat="1" ht="13">
      <c r="B3" s="1106" t="s">
        <v>476</v>
      </c>
      <c r="C3" s="1106"/>
      <c r="D3" s="1106"/>
      <c r="E3" s="1106"/>
      <c r="F3" s="1106"/>
      <c r="G3" s="1106"/>
      <c r="L3" s="32"/>
      <c r="M3" s="32"/>
      <c r="N3" s="32"/>
      <c r="O3" s="32"/>
    </row>
    <row r="4" spans="2:15" s="23" customFormat="1" ht="13">
      <c r="B4" s="1106" t="s">
        <v>527</v>
      </c>
      <c r="C4" s="1106"/>
      <c r="D4" s="1106"/>
      <c r="E4" s="1106"/>
      <c r="F4" s="1106"/>
      <c r="G4" s="1106"/>
      <c r="L4" s="32"/>
      <c r="M4" s="32"/>
      <c r="N4" s="32"/>
      <c r="O4" s="32"/>
    </row>
    <row r="5" spans="2:15" s="23" customFormat="1" ht="17.5">
      <c r="B5" s="1295" t="s">
        <v>222</v>
      </c>
      <c r="C5" s="1295"/>
      <c r="D5" s="1295"/>
      <c r="E5" s="1295"/>
      <c r="F5" s="1295"/>
      <c r="G5" s="1295"/>
      <c r="L5" s="32"/>
      <c r="M5" s="407"/>
      <c r="N5" s="407"/>
      <c r="O5" s="32"/>
    </row>
    <row r="6" spans="2:15" s="36" customFormat="1" ht="28.5" customHeight="1">
      <c r="B6" s="1104" t="s">
        <v>5</v>
      </c>
      <c r="C6" s="1104" t="s">
        <v>447</v>
      </c>
      <c r="D6" s="1296" t="s">
        <v>314</v>
      </c>
      <c r="E6" s="1104" t="s">
        <v>315</v>
      </c>
      <c r="F6" s="1104" t="s">
        <v>478</v>
      </c>
      <c r="G6" s="1107" t="s">
        <v>493</v>
      </c>
      <c r="L6" s="47"/>
      <c r="M6" s="407"/>
      <c r="N6" s="407"/>
      <c r="O6" s="47"/>
    </row>
    <row r="7" spans="2:15" s="36" customFormat="1" ht="17.5">
      <c r="B7" s="1104"/>
      <c r="C7" s="1104"/>
      <c r="D7" s="1296"/>
      <c r="E7" s="1104"/>
      <c r="F7" s="1104"/>
      <c r="G7" s="1108"/>
      <c r="I7" s="34"/>
      <c r="L7" s="47"/>
      <c r="M7" s="407"/>
      <c r="N7" s="190"/>
      <c r="O7" s="47"/>
    </row>
    <row r="8" spans="2:15" s="36" customFormat="1" ht="17.5">
      <c r="B8" s="97">
        <v>2008</v>
      </c>
      <c r="C8" s="410">
        <v>60700.1</v>
      </c>
      <c r="D8" s="410">
        <v>92816.909</v>
      </c>
      <c r="E8" s="410">
        <v>0</v>
      </c>
      <c r="F8" s="410">
        <v>153531.40909999999</v>
      </c>
      <c r="G8" s="657"/>
      <c r="I8" s="34"/>
      <c r="L8" s="47"/>
      <c r="M8" s="407"/>
      <c r="N8" s="190"/>
      <c r="O8" s="47"/>
    </row>
    <row r="9" spans="2:15" s="36" customFormat="1" ht="17.5">
      <c r="B9" s="97">
        <v>2009</v>
      </c>
      <c r="C9" s="410">
        <v>63655.6</v>
      </c>
      <c r="D9" s="410">
        <v>97500.551000000007</v>
      </c>
      <c r="E9" s="410">
        <v>0</v>
      </c>
      <c r="F9" s="410">
        <v>161156.15155000001</v>
      </c>
      <c r="G9" s="413">
        <f t="shared" ref="G9:G18" si="0">F9/F8*100-100</f>
        <v>4.9662427347577847</v>
      </c>
      <c r="I9" s="34"/>
      <c r="J9" s="18"/>
      <c r="L9" s="47"/>
      <c r="M9" s="407"/>
      <c r="N9" s="190"/>
      <c r="O9" s="47"/>
    </row>
    <row r="10" spans="2:15" s="36" customFormat="1" ht="17.5">
      <c r="B10" s="97">
        <v>2010</v>
      </c>
      <c r="C10" s="410">
        <v>47336.25</v>
      </c>
      <c r="D10" s="410">
        <v>98410.813999999998</v>
      </c>
      <c r="E10" s="410">
        <v>0</v>
      </c>
      <c r="F10" s="410">
        <v>145881.96455</v>
      </c>
      <c r="G10" s="413">
        <f t="shared" si="0"/>
        <v>-9.4778802131304758</v>
      </c>
      <c r="I10" s="34"/>
      <c r="J10" s="18"/>
      <c r="L10" s="47"/>
      <c r="M10" s="407"/>
      <c r="N10" s="190"/>
      <c r="O10" s="47"/>
    </row>
    <row r="11" spans="2:15" s="36" customFormat="1" ht="15.75" customHeight="1">
      <c r="B11" s="97">
        <v>2011</v>
      </c>
      <c r="C11" s="410">
        <v>70402.445999999996</v>
      </c>
      <c r="D11" s="410">
        <v>83594.012600000002</v>
      </c>
      <c r="E11" s="410">
        <v>346.1</v>
      </c>
      <c r="F11" s="410">
        <f t="shared" ref="F11:F18" si="1">C11+D11-E11</f>
        <v>153650.35860000001</v>
      </c>
      <c r="G11" s="413">
        <f t="shared" si="0"/>
        <v>5.3251230019852471</v>
      </c>
      <c r="I11" s="34"/>
      <c r="J11" s="18"/>
      <c r="K11" s="412"/>
      <c r="L11" s="47"/>
      <c r="M11" s="407"/>
      <c r="N11" s="190"/>
      <c r="O11" s="47"/>
    </row>
    <row r="12" spans="2:15" s="36" customFormat="1" ht="15.75" customHeight="1">
      <c r="B12" s="97">
        <v>2012</v>
      </c>
      <c r="C12" s="410">
        <v>80885.466</v>
      </c>
      <c r="D12" s="410">
        <v>93846.020999999993</v>
      </c>
      <c r="E12" s="411">
        <v>62.3</v>
      </c>
      <c r="F12" s="410">
        <f t="shared" si="1"/>
        <v>174669.18700000001</v>
      </c>
      <c r="G12" s="413">
        <f t="shared" si="0"/>
        <v>13.679648125468162</v>
      </c>
      <c r="I12" s="34"/>
      <c r="J12" s="18"/>
      <c r="K12" s="412"/>
      <c r="L12" s="47"/>
      <c r="M12" s="407"/>
      <c r="N12" s="190"/>
      <c r="O12" s="47"/>
    </row>
    <row r="13" spans="2:15" s="36" customFormat="1" ht="15.75" customHeight="1">
      <c r="B13" s="97">
        <v>2013</v>
      </c>
      <c r="C13" s="410">
        <v>70365.941999999995</v>
      </c>
      <c r="D13" s="410">
        <v>90685.751000000004</v>
      </c>
      <c r="E13" s="411">
        <v>2</v>
      </c>
      <c r="F13" s="410">
        <f t="shared" si="1"/>
        <v>161049.693</v>
      </c>
      <c r="G13" s="413">
        <f t="shared" si="0"/>
        <v>-7.797307718618967</v>
      </c>
      <c r="J13" s="18"/>
      <c r="K13" s="412"/>
      <c r="L13" s="47"/>
      <c r="M13" s="407"/>
      <c r="N13" s="190"/>
      <c r="O13" s="47"/>
    </row>
    <row r="14" spans="2:15" s="36" customFormat="1" ht="15.75" customHeight="1">
      <c r="B14" s="97">
        <v>2014</v>
      </c>
      <c r="C14" s="410">
        <v>72837.521999999997</v>
      </c>
      <c r="D14" s="410">
        <v>90177</v>
      </c>
      <c r="E14" s="411">
        <v>7217.1</v>
      </c>
      <c r="F14" s="410">
        <f t="shared" si="1"/>
        <v>155797.42199999999</v>
      </c>
      <c r="G14" s="413">
        <f t="shared" si="0"/>
        <v>-3.2612735250603748</v>
      </c>
      <c r="J14" s="18"/>
      <c r="K14" s="412"/>
      <c r="L14" s="47"/>
      <c r="M14" s="407"/>
      <c r="N14" s="190"/>
      <c r="O14" s="47"/>
    </row>
    <row r="15" spans="2:15" s="36" customFormat="1" ht="15.75" customHeight="1">
      <c r="B15" s="97">
        <v>2015</v>
      </c>
      <c r="C15" s="410">
        <v>88322.4</v>
      </c>
      <c r="D15" s="410">
        <v>118644</v>
      </c>
      <c r="E15" s="411">
        <v>3019</v>
      </c>
      <c r="F15" s="410">
        <f t="shared" si="1"/>
        <v>203947.4</v>
      </c>
      <c r="G15" s="413">
        <f t="shared" si="0"/>
        <v>30.905503686704151</v>
      </c>
      <c r="J15" s="18"/>
      <c r="K15" s="412"/>
      <c r="L15" s="47"/>
      <c r="M15" s="407"/>
      <c r="N15" s="190"/>
      <c r="O15" s="47"/>
    </row>
    <row r="16" spans="2:15" s="36" customFormat="1" ht="15.75" customHeight="1">
      <c r="B16" s="97">
        <v>2016</v>
      </c>
      <c r="C16" s="410">
        <v>93964</v>
      </c>
      <c r="D16" s="410">
        <v>103903.446</v>
      </c>
      <c r="E16" s="411">
        <v>1218.712</v>
      </c>
      <c r="F16" s="410">
        <f t="shared" si="1"/>
        <v>196648.734</v>
      </c>
      <c r="G16" s="413">
        <f t="shared" si="0"/>
        <v>-3.5787001942657781</v>
      </c>
      <c r="J16" s="18"/>
      <c r="K16" s="412"/>
      <c r="L16" s="47"/>
      <c r="M16" s="407"/>
      <c r="N16" s="190"/>
      <c r="O16" s="47"/>
    </row>
    <row r="17" spans="2:15" s="36" customFormat="1" ht="15.75" customHeight="1">
      <c r="B17" s="97">
        <v>2017</v>
      </c>
      <c r="C17" s="410">
        <f>+'48'!E11*0.56</f>
        <v>71604.954400000017</v>
      </c>
      <c r="D17" s="410">
        <f>'51'!E18</f>
        <v>133366.25400000002</v>
      </c>
      <c r="E17" s="411">
        <v>1483</v>
      </c>
      <c r="F17" s="410">
        <f t="shared" si="1"/>
        <v>203488.20840000003</v>
      </c>
      <c r="G17" s="413">
        <f t="shared" si="0"/>
        <v>3.4780159835659248</v>
      </c>
      <c r="I17" s="647"/>
      <c r="J17" s="647"/>
      <c r="K17" s="412"/>
      <c r="L17" s="47"/>
      <c r="M17" s="407"/>
      <c r="N17" s="190"/>
      <c r="O17" s="47"/>
    </row>
    <row r="18" spans="2:15" s="36" customFormat="1" ht="15.75" customHeight="1">
      <c r="B18" s="97">
        <v>2018</v>
      </c>
      <c r="C18" s="410">
        <f>+'48'!E14*0.56</f>
        <v>107972.48000000001</v>
      </c>
      <c r="D18" s="410">
        <f>+'51'!F18</f>
        <v>126281.10111</v>
      </c>
      <c r="E18" s="411">
        <f>4385587/1000</f>
        <v>4385.5870000000004</v>
      </c>
      <c r="F18" s="410">
        <f t="shared" si="1"/>
        <v>229867.99411000003</v>
      </c>
      <c r="G18" s="413">
        <f t="shared" si="0"/>
        <v>12.963790834574951</v>
      </c>
      <c r="I18" s="487"/>
      <c r="J18" s="769"/>
      <c r="K18" s="412"/>
      <c r="L18" s="47"/>
      <c r="M18" s="407"/>
      <c r="N18" s="190"/>
      <c r="O18" s="47"/>
    </row>
    <row r="19" spans="2:15" s="36" customFormat="1" ht="15.75" customHeight="1">
      <c r="B19" s="97">
        <v>2019</v>
      </c>
      <c r="C19" s="410">
        <f>+'48'!E17*0.56</f>
        <v>97942.432000000015</v>
      </c>
      <c r="D19" s="410">
        <f>+'51'!F18</f>
        <v>126281.10111</v>
      </c>
      <c r="E19" s="411">
        <v>3192</v>
      </c>
      <c r="F19" s="410">
        <f>C19+D19-E19</f>
        <v>221031.53311000002</v>
      </c>
      <c r="G19" s="413">
        <f>F19/F18*100-100</f>
        <v>-3.8441458691162751</v>
      </c>
      <c r="I19" s="646"/>
      <c r="J19" s="991"/>
      <c r="K19" s="412"/>
      <c r="L19" s="47"/>
      <c r="M19" s="407"/>
      <c r="N19" s="190"/>
      <c r="O19" s="47"/>
    </row>
    <row r="20" spans="2:15" s="36" customFormat="1" ht="21.75" customHeight="1">
      <c r="B20" s="1064" t="s">
        <v>407</v>
      </c>
      <c r="C20" s="1285"/>
      <c r="D20" s="1285"/>
      <c r="E20" s="1285"/>
      <c r="F20" s="1285"/>
      <c r="G20" s="1285"/>
      <c r="I20" s="18"/>
      <c r="J20" s="18"/>
      <c r="L20" s="47"/>
      <c r="M20" s="407"/>
      <c r="N20" s="190"/>
      <c r="O20" s="47"/>
    </row>
    <row r="21" spans="2:15" ht="24.75" customHeight="1"/>
    <row r="22" spans="2:15" ht="15.75" customHeight="1">
      <c r="J22" s="18"/>
    </row>
    <row r="23" spans="2:15" ht="15" customHeight="1"/>
    <row r="24" spans="2:15" ht="15" customHeight="1"/>
    <row r="25" spans="2:15" ht="15" customHeight="1"/>
    <row r="26" spans="2:15" ht="15" customHeight="1"/>
    <row r="27" spans="2:15" ht="15" customHeight="1"/>
    <row r="28" spans="2:15" ht="15" customHeight="1">
      <c r="G28" s="17"/>
    </row>
    <row r="29" spans="2:15" ht="15" customHeight="1">
      <c r="G29" s="18"/>
      <c r="L29" s="414"/>
    </row>
    <row r="30" spans="2:15" ht="15" customHeight="1">
      <c r="L30" s="414"/>
    </row>
    <row r="31" spans="2:15" ht="15" customHeight="1">
      <c r="L31" s="414"/>
    </row>
    <row r="32" spans="2:15" ht="15" customHeight="1"/>
    <row r="33" spans="9:9" ht="15" customHeight="1"/>
    <row r="34" spans="9:9" ht="15" customHeight="1"/>
    <row r="35" spans="9:9" ht="15" customHeight="1">
      <c r="I35" s="35"/>
    </row>
    <row r="36" spans="9:9" ht="7.5" customHeight="1"/>
    <row r="49" spans="2:11">
      <c r="B49" s="16"/>
      <c r="C49" s="16"/>
      <c r="D49" s="16"/>
      <c r="E49" s="16"/>
      <c r="F49" s="16"/>
      <c r="G49" s="16"/>
      <c r="H49" s="16"/>
      <c r="I49" s="16"/>
      <c r="J49" s="16"/>
      <c r="K49" s="16"/>
    </row>
  </sheetData>
  <mergeCells count="11">
    <mergeCell ref="B20:G20"/>
    <mergeCell ref="B1:G1"/>
    <mergeCell ref="B3:G3"/>
    <mergeCell ref="B4:G4"/>
    <mergeCell ref="B5:G5"/>
    <mergeCell ref="B6:B7"/>
    <mergeCell ref="C6:C7"/>
    <mergeCell ref="D6:D7"/>
    <mergeCell ref="E6:E7"/>
    <mergeCell ref="F6:F7"/>
    <mergeCell ref="G6:G7"/>
  </mergeCells>
  <printOptions horizontalCentered="1"/>
  <pageMargins left="0.39370078740157483" right="0.39370078740157483" top="1.299212598425197" bottom="0.78740157480314965" header="0.51181102362204722" footer="0.59055118110236227"/>
  <pageSetup paperSize="126" firstPageNumber="0" orientation="portrait" r:id="rId1"/>
  <headerFooter alignWithMargins="0">
    <oddFooter>&amp;C&amp;11&amp;A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5" tint="0.79998168889431442"/>
  </sheetPr>
  <dimension ref="A1:L36"/>
  <sheetViews>
    <sheetView zoomScaleNormal="100" workbookViewId="0">
      <selection activeCell="I14" sqref="I14"/>
    </sheetView>
  </sheetViews>
  <sheetFormatPr baseColWidth="10" defaultColWidth="10.9375" defaultRowHeight="17.5"/>
  <cols>
    <col min="1" max="1" width="1.375" style="1" customWidth="1"/>
    <col min="2" max="2" width="9.4375" customWidth="1"/>
    <col min="3" max="6" width="9.0625" customWidth="1"/>
    <col min="7" max="7" width="9.0625" style="1" customWidth="1"/>
    <col min="8" max="8" width="7.9375" style="1" customWidth="1"/>
    <col min="9" max="9" width="13.75" style="1" bestFit="1" customWidth="1"/>
    <col min="10" max="16384" width="10.9375" style="1"/>
  </cols>
  <sheetData>
    <row r="1" spans="1:10" s="23" customFormat="1" ht="16.5" customHeight="1">
      <c r="B1" s="1057" t="s">
        <v>75</v>
      </c>
      <c r="C1" s="1057"/>
      <c r="D1" s="1057"/>
      <c r="E1" s="1057"/>
      <c r="F1" s="1057"/>
      <c r="G1" s="1057"/>
    </row>
    <row r="2" spans="1:10" s="23" customFormat="1" ht="11.25" customHeight="1">
      <c r="A2" s="25"/>
      <c r="B2" s="25"/>
      <c r="C2" s="25"/>
      <c r="D2" s="25"/>
      <c r="E2" s="24"/>
      <c r="F2" s="917"/>
      <c r="G2" s="39"/>
    </row>
    <row r="3" spans="1:10" s="23" customFormat="1" ht="24.75" customHeight="1">
      <c r="B3" s="1137" t="s">
        <v>425</v>
      </c>
      <c r="C3" s="1137"/>
      <c r="D3" s="1137"/>
      <c r="E3" s="1137"/>
      <c r="F3" s="1137"/>
      <c r="G3" s="1137"/>
    </row>
    <row r="4" spans="1:10" s="23" customFormat="1" ht="15.75" customHeight="1">
      <c r="B4" s="1115" t="s">
        <v>530</v>
      </c>
      <c r="C4" s="1115"/>
      <c r="D4" s="1115"/>
      <c r="E4" s="1115"/>
      <c r="F4" s="1115"/>
      <c r="G4" s="1115"/>
    </row>
    <row r="5" spans="1:10" s="36" customFormat="1" ht="15.75" customHeight="1">
      <c r="B5" s="276" t="s">
        <v>225</v>
      </c>
      <c r="C5" s="349">
        <v>2016</v>
      </c>
      <c r="D5" s="349">
        <v>2017</v>
      </c>
      <c r="E5" s="349">
        <v>2018</v>
      </c>
      <c r="F5" s="349">
        <v>2019</v>
      </c>
      <c r="G5" s="349">
        <v>2020</v>
      </c>
      <c r="I5" s="194"/>
      <c r="J5" s="194"/>
    </row>
    <row r="6" spans="1:10" s="36" customFormat="1" ht="15.75" customHeight="1">
      <c r="B6" s="40" t="str">
        <f>'52'!B7</f>
        <v>Enero</v>
      </c>
      <c r="C6" s="149">
        <v>8372.5529999999999</v>
      </c>
      <c r="D6" s="149">
        <v>9235.1319999999996</v>
      </c>
      <c r="E6" s="91">
        <v>9627.125</v>
      </c>
      <c r="F6" s="613">
        <v>9764.720800000001</v>
      </c>
      <c r="G6" s="613">
        <v>8803</v>
      </c>
      <c r="I6" s="194"/>
      <c r="J6" s="194"/>
    </row>
    <row r="7" spans="1:10" s="36" customFormat="1" ht="15.75" customHeight="1">
      <c r="B7" s="40" t="str">
        <f>'52'!B8</f>
        <v>Febrero</v>
      </c>
      <c r="C7" s="149">
        <v>7155.8149999999996</v>
      </c>
      <c r="D7" s="149">
        <v>11195.016</v>
      </c>
      <c r="E7" s="91">
        <v>9983.5290000000005</v>
      </c>
      <c r="F7" s="613">
        <v>9739</v>
      </c>
      <c r="G7" s="613">
        <v>10115</v>
      </c>
      <c r="H7" s="42"/>
    </row>
    <row r="8" spans="1:10" s="36" customFormat="1" ht="15.75" customHeight="1">
      <c r="B8" s="40" t="str">
        <f>'52'!B9</f>
        <v>Marzo</v>
      </c>
      <c r="C8" s="149">
        <v>7005.0770000000002</v>
      </c>
      <c r="D8" s="149">
        <v>10120.942999999999</v>
      </c>
      <c r="E8" s="91">
        <v>13439</v>
      </c>
      <c r="F8" s="613">
        <v>9720.3803099999986</v>
      </c>
      <c r="G8" s="613">
        <v>10593.363869999997</v>
      </c>
      <c r="H8" s="415"/>
    </row>
    <row r="9" spans="1:10" s="36" customFormat="1" ht="15.75" customHeight="1">
      <c r="B9" s="40" t="str">
        <f>'52'!B10</f>
        <v>Abril</v>
      </c>
      <c r="C9" s="149">
        <v>11008.575000000001</v>
      </c>
      <c r="D9" s="149">
        <v>8924.0339999999997</v>
      </c>
      <c r="E9" s="91">
        <v>13435</v>
      </c>
      <c r="F9" s="613">
        <v>11090</v>
      </c>
      <c r="G9" s="613">
        <v>16660</v>
      </c>
      <c r="H9" s="136"/>
      <c r="I9" s="487"/>
    </row>
    <row r="10" spans="1:10" s="36" customFormat="1" ht="15.75" customHeight="1">
      <c r="B10" s="40" t="str">
        <f>'52'!B11</f>
        <v>Mayo</v>
      </c>
      <c r="C10" s="149">
        <v>7025.6450000000004</v>
      </c>
      <c r="D10" s="149">
        <v>13123.982</v>
      </c>
      <c r="E10" s="91">
        <v>15360</v>
      </c>
      <c r="F10" s="613">
        <v>10562</v>
      </c>
      <c r="G10" s="613">
        <v>14952</v>
      </c>
    </row>
    <row r="11" spans="1:10" s="36" customFormat="1" ht="15.75" customHeight="1">
      <c r="B11" s="40" t="str">
        <f>'52'!B12</f>
        <v>Junio</v>
      </c>
      <c r="C11" s="149">
        <v>5377.027</v>
      </c>
      <c r="D11" s="149">
        <v>12962.114</v>
      </c>
      <c r="E11" s="91">
        <v>11595.6</v>
      </c>
      <c r="F11" s="613">
        <v>10405</v>
      </c>
      <c r="G11" s="613">
        <v>15182</v>
      </c>
      <c r="H11" s="264"/>
    </row>
    <row r="12" spans="1:10" s="36" customFormat="1" ht="15.75" customHeight="1">
      <c r="B12" s="40" t="str">
        <f>'52'!B13</f>
        <v>Julio</v>
      </c>
      <c r="C12" s="149">
        <v>6140.1329999999998</v>
      </c>
      <c r="D12" s="149">
        <v>12560.826999999999</v>
      </c>
      <c r="E12" s="91">
        <v>10589</v>
      </c>
      <c r="F12" s="613">
        <v>9905</v>
      </c>
      <c r="G12" s="613">
        <v>19199</v>
      </c>
    </row>
    <row r="13" spans="1:10" s="36" customFormat="1" ht="15.75" customHeight="1">
      <c r="B13" s="40" t="str">
        <f>'52'!B14</f>
        <v>Agosto</v>
      </c>
      <c r="C13" s="149">
        <v>10830.814</v>
      </c>
      <c r="D13" s="149">
        <v>14281.903</v>
      </c>
      <c r="E13" s="149">
        <v>12381</v>
      </c>
      <c r="F13" s="613">
        <v>11502</v>
      </c>
      <c r="G13" s="613">
        <v>19294</v>
      </c>
    </row>
    <row r="14" spans="1:10" s="36" customFormat="1" ht="15.75" customHeight="1">
      <c r="B14" s="40" t="str">
        <f>'52'!B15</f>
        <v>Septiembre</v>
      </c>
      <c r="C14" s="149">
        <v>9555.6730000000007</v>
      </c>
      <c r="D14" s="149">
        <v>9888.2260000000006</v>
      </c>
      <c r="E14" s="149">
        <v>6745</v>
      </c>
      <c r="F14" s="613">
        <v>11560</v>
      </c>
      <c r="G14" s="613">
        <v>21882</v>
      </c>
      <c r="H14" s="194"/>
    </row>
    <row r="15" spans="1:10" s="36" customFormat="1" ht="15.75" customHeight="1">
      <c r="B15" s="40" t="str">
        <f>'52'!B16</f>
        <v>Octubre</v>
      </c>
      <c r="C15" s="149">
        <v>11965.173000000001</v>
      </c>
      <c r="D15" s="149">
        <v>8391.1949999999997</v>
      </c>
      <c r="E15" s="149">
        <v>11079</v>
      </c>
      <c r="F15" s="613">
        <v>8853</v>
      </c>
      <c r="G15" s="613">
        <v>13942</v>
      </c>
    </row>
    <row r="16" spans="1:10" s="36" customFormat="1" ht="15.75" customHeight="1">
      <c r="B16" s="40" t="str">
        <f>'52'!B17</f>
        <v>Noviembre</v>
      </c>
      <c r="C16" s="149">
        <v>9517.1360000000004</v>
      </c>
      <c r="D16" s="149">
        <v>13242.468999999999</v>
      </c>
      <c r="E16" s="149">
        <v>10817</v>
      </c>
      <c r="F16" s="613">
        <v>11852</v>
      </c>
      <c r="G16" s="613"/>
    </row>
    <row r="17" spans="2:12" s="36" customFormat="1" ht="15.75" customHeight="1">
      <c r="B17" s="40" t="str">
        <f>'52'!B18</f>
        <v>Diciembre</v>
      </c>
      <c r="C17" s="149">
        <v>9949.8250000000007</v>
      </c>
      <c r="D17" s="149">
        <v>7286</v>
      </c>
      <c r="E17" s="149">
        <v>8315</v>
      </c>
      <c r="F17" s="613">
        <v>11328</v>
      </c>
      <c r="G17" s="613"/>
    </row>
    <row r="18" spans="2:12" s="36" customFormat="1" ht="15.75" customHeight="1">
      <c r="B18" s="40" t="s">
        <v>64</v>
      </c>
      <c r="C18" s="91">
        <v>103903.446</v>
      </c>
      <c r="D18" s="91">
        <v>131211.84099999999</v>
      </c>
      <c r="E18" s="91">
        <f>SUM(E6:E17)</f>
        <v>133366.25400000002</v>
      </c>
      <c r="F18" s="613">
        <f>SUM(F6:F17)</f>
        <v>126281.10111</v>
      </c>
      <c r="G18" s="613">
        <f>SUM(G6:G17)</f>
        <v>150622.36387</v>
      </c>
      <c r="H18" s="194"/>
      <c r="I18" s="18"/>
      <c r="J18" s="194"/>
      <c r="K18" s="496"/>
      <c r="L18" s="194"/>
    </row>
    <row r="19" spans="2:12" ht="18" customHeight="1">
      <c r="B19" s="1092" t="s">
        <v>123</v>
      </c>
      <c r="C19" s="1092"/>
      <c r="D19" s="1092"/>
      <c r="E19" s="1092"/>
      <c r="F19" s="1092"/>
      <c r="G19" s="1092"/>
      <c r="H19" s="343"/>
    </row>
    <row r="20" spans="2:12" ht="15" customHeight="1">
      <c r="B20" s="1"/>
      <c r="C20" s="1"/>
      <c r="D20" s="1"/>
      <c r="E20" s="1"/>
      <c r="F20" s="1"/>
    </row>
    <row r="21" spans="2:12" ht="15" customHeight="1">
      <c r="B21" s="1"/>
      <c r="C21" s="1"/>
      <c r="D21" s="1"/>
      <c r="E21" s="1"/>
      <c r="F21" s="1"/>
    </row>
    <row r="22" spans="2:12" ht="15" customHeight="1">
      <c r="B22" s="1"/>
      <c r="C22" s="1"/>
      <c r="D22" s="1"/>
      <c r="E22" s="1"/>
      <c r="F22" s="1"/>
    </row>
    <row r="23" spans="2:12" ht="15" customHeight="1">
      <c r="B23" s="1"/>
      <c r="C23" s="1"/>
      <c r="D23" s="1"/>
      <c r="E23" s="1"/>
      <c r="F23" s="1"/>
    </row>
    <row r="24" spans="2:12" ht="15" customHeight="1">
      <c r="B24" s="1"/>
      <c r="C24" s="1"/>
      <c r="D24" s="1"/>
      <c r="E24" s="1"/>
      <c r="F24" s="1"/>
    </row>
    <row r="25" spans="2:12" ht="15" customHeight="1">
      <c r="B25" s="1"/>
      <c r="C25" s="1"/>
      <c r="D25" s="1"/>
      <c r="E25" s="1"/>
      <c r="F25" s="1"/>
    </row>
    <row r="26" spans="2:12" ht="15" customHeight="1">
      <c r="B26" s="1"/>
      <c r="C26" s="1"/>
      <c r="D26" s="1"/>
      <c r="E26" s="1"/>
      <c r="F26" s="1"/>
    </row>
    <row r="27" spans="2:12" ht="15" customHeight="1">
      <c r="B27" s="1"/>
      <c r="C27" s="1"/>
      <c r="D27" s="1"/>
      <c r="E27" s="1"/>
      <c r="F27" s="1"/>
    </row>
    <row r="28" spans="2:12" ht="15" customHeight="1">
      <c r="B28" s="1"/>
      <c r="C28" s="1"/>
      <c r="D28" s="1"/>
      <c r="E28" s="1"/>
      <c r="F28" s="1"/>
    </row>
    <row r="29" spans="2:12" ht="15" customHeight="1">
      <c r="B29" s="1"/>
      <c r="C29" s="1"/>
      <c r="D29" s="1"/>
      <c r="E29" s="1"/>
      <c r="F29" s="1"/>
    </row>
    <row r="30" spans="2:12" ht="15" customHeight="1">
      <c r="B30" s="1"/>
      <c r="C30" s="1"/>
      <c r="D30" s="1"/>
      <c r="E30" s="1"/>
      <c r="F30" s="1"/>
    </row>
    <row r="31" spans="2:12" ht="15" customHeight="1">
      <c r="B31" s="1"/>
      <c r="C31" s="1"/>
      <c r="D31" s="1"/>
      <c r="E31" s="1"/>
      <c r="F31" s="1"/>
    </row>
    <row r="32" spans="2:12" ht="15" customHeight="1">
      <c r="B32" s="1"/>
      <c r="C32" s="1"/>
      <c r="D32" s="1"/>
      <c r="E32" s="1"/>
      <c r="F32" s="1"/>
    </row>
    <row r="33" s="1" customFormat="1" ht="15" customHeight="1"/>
    <row r="34" s="1" customFormat="1" ht="15" customHeight="1"/>
    <row r="35" s="1" customFormat="1" ht="15" customHeight="1"/>
    <row r="36" s="1" customFormat="1" ht="15" customHeight="1"/>
  </sheetData>
  <mergeCells count="4">
    <mergeCell ref="B1:G1"/>
    <mergeCell ref="B3:G3"/>
    <mergeCell ref="B4:G4"/>
    <mergeCell ref="B19:G19"/>
  </mergeCells>
  <printOptions horizontalCentered="1"/>
  <pageMargins left="0.55118110236220474" right="0.43307086614173229" top="1.299212598425197" bottom="0.78740157480314965" header="0.51181102362204722" footer="0.59055118110236227"/>
  <pageSetup paperSize="126" firstPageNumber="0" orientation="portrait" r:id="rId1"/>
  <headerFooter alignWithMargins="0">
    <oddFooter>&amp;C&amp;10&amp;A</oddFooter>
  </headerFooter>
  <ignoredErrors>
    <ignoredError sqref="E18:G18" formulaRange="1"/>
  </ignoredErrors>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5" tint="0.79998168889431442"/>
    <pageSetUpPr fitToPage="1"/>
  </sheetPr>
  <dimension ref="B1:Z39"/>
  <sheetViews>
    <sheetView topLeftCell="B22" zoomScaleNormal="100" workbookViewId="0">
      <selection activeCell="J19" sqref="J19"/>
    </sheetView>
  </sheetViews>
  <sheetFormatPr baseColWidth="10" defaultColWidth="10.9375" defaultRowHeight="11.5"/>
  <cols>
    <col min="1" max="1" width="1.25" style="1" customWidth="1"/>
    <col min="2" max="2" width="8.4375" style="1" customWidth="1"/>
    <col min="3" max="4" width="4.9375" style="1" customWidth="1"/>
    <col min="5" max="8" width="4.9375" style="144" customWidth="1"/>
    <col min="9" max="10" width="5.8125" style="1" customWidth="1"/>
    <col min="11" max="11" width="4.75" style="1" bestFit="1" customWidth="1"/>
    <col min="12" max="12" width="1.4375" style="16" customWidth="1"/>
    <col min="13" max="13" width="6.4375" style="16" bestFit="1" customWidth="1"/>
    <col min="14" max="14" width="6.1875" style="16" bestFit="1" customWidth="1"/>
    <col min="15" max="15" width="5.9375" style="114" customWidth="1"/>
    <col min="16" max="16" width="7.625" style="114" customWidth="1"/>
    <col min="17" max="17" width="5.9375" style="114" customWidth="1"/>
    <col min="18" max="18" width="6.25" style="114" bestFit="1" customWidth="1"/>
    <col min="19" max="19" width="5.25" style="114" customWidth="1"/>
    <col min="20" max="20" width="10.9375" style="114"/>
    <col min="21" max="21" width="10.9375" style="115"/>
    <col min="22" max="25" width="10.9375" style="1"/>
    <col min="26" max="26" width="4.75" style="1" customWidth="1"/>
    <col min="27" max="16384" width="10.9375" style="1"/>
  </cols>
  <sheetData>
    <row r="1" spans="2:21" s="23" customFormat="1" ht="13">
      <c r="B1" s="1051" t="s">
        <v>4</v>
      </c>
      <c r="C1" s="1051"/>
      <c r="D1" s="1051"/>
      <c r="E1" s="1051"/>
      <c r="F1" s="1051"/>
      <c r="G1" s="1051"/>
      <c r="H1" s="1051"/>
      <c r="I1" s="1051"/>
      <c r="J1" s="1051"/>
      <c r="K1" s="1051"/>
      <c r="L1" s="26"/>
      <c r="M1" s="26"/>
      <c r="N1" s="26"/>
      <c r="O1" s="117"/>
      <c r="P1" s="603" t="str">
        <f>C5</f>
        <v>Argentina</v>
      </c>
      <c r="Q1" s="603" t="str">
        <f>E5</f>
        <v>Uruguay</v>
      </c>
      <c r="R1" s="603"/>
      <c r="S1" s="629" t="str">
        <f>G5</f>
        <v>Paraguay</v>
      </c>
      <c r="T1" s="629" t="s">
        <v>59</v>
      </c>
      <c r="U1" s="36"/>
    </row>
    <row r="2" spans="2:21" s="23" customFormat="1" ht="13">
      <c r="B2" s="1057" t="s">
        <v>255</v>
      </c>
      <c r="C2" s="1057"/>
      <c r="D2" s="1057"/>
      <c r="E2" s="1057"/>
      <c r="F2" s="1057"/>
      <c r="G2" s="1057"/>
      <c r="H2" s="1057"/>
      <c r="I2" s="1057"/>
      <c r="J2" s="1057"/>
      <c r="K2" s="1057"/>
      <c r="L2" s="26"/>
      <c r="N2" s="26"/>
      <c r="O2" s="117">
        <v>2017</v>
      </c>
      <c r="P2" s="630">
        <f>D20</f>
        <v>0.48434969231642516</v>
      </c>
      <c r="Q2" s="630">
        <f>F20</f>
        <v>9.4625627084301903E-2</v>
      </c>
      <c r="R2" s="630"/>
      <c r="S2" s="631">
        <f>H20</f>
        <v>0.34471295150311121</v>
      </c>
      <c r="T2" s="631">
        <f>1-(SUM(S2+Q2+P2))</f>
        <v>7.6311729096161685E-2</v>
      </c>
      <c r="U2" s="36"/>
    </row>
    <row r="3" spans="2:21" s="23" customFormat="1" ht="13">
      <c r="B3" s="1115" t="s">
        <v>528</v>
      </c>
      <c r="C3" s="1115"/>
      <c r="D3" s="1115"/>
      <c r="E3" s="1115"/>
      <c r="F3" s="1115"/>
      <c r="G3" s="1115"/>
      <c r="H3" s="1115"/>
      <c r="I3" s="1115"/>
      <c r="J3" s="1115"/>
      <c r="K3" s="1115"/>
      <c r="L3" s="26"/>
      <c r="N3" s="26"/>
      <c r="O3" s="416">
        <v>2016</v>
      </c>
      <c r="P3" s="960"/>
      <c r="Q3" s="960"/>
      <c r="R3" s="960"/>
      <c r="S3" s="960"/>
      <c r="T3" s="960"/>
      <c r="U3" s="36"/>
    </row>
    <row r="4" spans="2:21" s="23" customFormat="1" ht="13">
      <c r="B4" s="542"/>
      <c r="C4" s="542"/>
      <c r="D4" s="542"/>
      <c r="E4" s="542"/>
      <c r="F4" s="542"/>
      <c r="G4" s="542"/>
      <c r="H4" s="542"/>
      <c r="I4" s="542"/>
      <c r="J4" s="542"/>
      <c r="K4" s="542"/>
      <c r="L4" s="26"/>
      <c r="N4" s="26"/>
      <c r="O4" s="416">
        <v>2018</v>
      </c>
      <c r="P4" s="960"/>
      <c r="Q4" s="960"/>
      <c r="R4" s="960"/>
      <c r="S4" s="960"/>
      <c r="T4" s="960"/>
      <c r="U4" s="36"/>
    </row>
    <row r="5" spans="2:21" s="36" customFormat="1" ht="15.75" customHeight="1">
      <c r="B5" s="276" t="s">
        <v>226</v>
      </c>
      <c r="C5" s="1131" t="s">
        <v>9</v>
      </c>
      <c r="D5" s="1131"/>
      <c r="E5" s="1245" t="s">
        <v>310</v>
      </c>
      <c r="F5" s="1245"/>
      <c r="G5" s="1245" t="s">
        <v>201</v>
      </c>
      <c r="H5" s="1245"/>
      <c r="I5" s="1065" t="s">
        <v>64</v>
      </c>
      <c r="J5" s="1065"/>
      <c r="K5" s="1065"/>
      <c r="L5" s="37"/>
      <c r="N5" s="37"/>
      <c r="O5" s="416"/>
      <c r="P5" s="629"/>
      <c r="Q5" s="629"/>
      <c r="R5" s="629"/>
      <c r="S5" s="629"/>
      <c r="T5" s="629"/>
    </row>
    <row r="6" spans="2:21" s="36" customFormat="1" ht="15.75" customHeight="1">
      <c r="B6" s="40"/>
      <c r="C6" s="417">
        <v>2019</v>
      </c>
      <c r="D6" s="417">
        <v>2020</v>
      </c>
      <c r="E6" s="417">
        <v>2019</v>
      </c>
      <c r="F6" s="417">
        <v>2020</v>
      </c>
      <c r="G6" s="417">
        <v>2019</v>
      </c>
      <c r="H6" s="417">
        <v>2020</v>
      </c>
      <c r="I6" s="417">
        <v>2019</v>
      </c>
      <c r="J6" s="417">
        <v>2020</v>
      </c>
      <c r="K6" s="418" t="s">
        <v>8</v>
      </c>
      <c r="L6" s="37"/>
      <c r="N6" s="37"/>
      <c r="O6" s="416"/>
      <c r="P6" s="629"/>
      <c r="Q6" s="629"/>
      <c r="R6" s="629"/>
      <c r="S6" s="629"/>
      <c r="T6" s="629"/>
      <c r="U6" s="117"/>
    </row>
    <row r="7" spans="2:21" s="36" customFormat="1" ht="15.75" customHeight="1">
      <c r="B7" s="40" t="s">
        <v>47</v>
      </c>
      <c r="C7" s="319">
        <v>8431.9599999999991</v>
      </c>
      <c r="D7" s="319">
        <v>3683.4</v>
      </c>
      <c r="E7" s="319">
        <v>279</v>
      </c>
      <c r="F7" s="319">
        <v>1064</v>
      </c>
      <c r="G7" s="319">
        <v>472.8</v>
      </c>
      <c r="H7" s="319">
        <v>2826.64</v>
      </c>
      <c r="I7" s="319">
        <v>9764.720800000001</v>
      </c>
      <c r="J7" s="319">
        <v>8802.5863700000009</v>
      </c>
      <c r="K7" s="432">
        <f t="shared" ref="K7:K16" si="0">J7/I7*100-100</f>
        <v>-9.8531688688938175</v>
      </c>
      <c r="L7" s="37"/>
      <c r="M7" s="419"/>
      <c r="N7" s="419"/>
      <c r="O7" s="416"/>
      <c r="P7" s="806"/>
      <c r="Q7" s="806"/>
      <c r="R7" s="806"/>
      <c r="S7" s="806"/>
      <c r="T7" s="806"/>
      <c r="U7" s="117"/>
    </row>
    <row r="8" spans="2:21" s="36" customFormat="1" ht="15.75" customHeight="1">
      <c r="B8" s="40" t="s">
        <v>48</v>
      </c>
      <c r="C8" s="319">
        <v>7552.6224000000002</v>
      </c>
      <c r="D8" s="319">
        <v>5046.8</v>
      </c>
      <c r="E8" s="319">
        <v>296</v>
      </c>
      <c r="F8" s="319">
        <v>1996.78</v>
      </c>
      <c r="G8" s="319">
        <v>755.91600000000005</v>
      </c>
      <c r="H8" s="319">
        <v>2555.0079999999998</v>
      </c>
      <c r="I8" s="319">
        <v>9738.7476500000012</v>
      </c>
      <c r="J8" s="319">
        <v>10115.096129999998</v>
      </c>
      <c r="K8" s="432">
        <f t="shared" si="0"/>
        <v>3.8644443158971882</v>
      </c>
      <c r="L8" s="37"/>
      <c r="M8" s="419"/>
      <c r="N8" s="37"/>
      <c r="O8" s="416"/>
      <c r="P8" s="806"/>
      <c r="Q8" s="806"/>
      <c r="R8" s="806"/>
      <c r="S8" s="806"/>
      <c r="T8" s="806"/>
      <c r="U8" s="117"/>
    </row>
    <row r="9" spans="2:21" s="36" customFormat="1" ht="15.75" customHeight="1">
      <c r="B9" s="40" t="s">
        <v>49</v>
      </c>
      <c r="C9" s="319">
        <v>8005</v>
      </c>
      <c r="D9" s="319">
        <v>5865.3209999999999</v>
      </c>
      <c r="E9" s="319">
        <v>307.00400000000002</v>
      </c>
      <c r="F9" s="319">
        <v>1064</v>
      </c>
      <c r="G9" s="319">
        <v>900.1</v>
      </c>
      <c r="H9" s="319">
        <v>3342.6877999999997</v>
      </c>
      <c r="I9" s="319">
        <v>9720.3803099999986</v>
      </c>
      <c r="J9" s="319">
        <v>10593.363869999997</v>
      </c>
      <c r="K9" s="432">
        <f t="shared" si="0"/>
        <v>8.9809609517222526</v>
      </c>
      <c r="L9" s="37"/>
      <c r="M9" s="419"/>
      <c r="N9" s="37"/>
      <c r="O9" s="499"/>
      <c r="P9" s="499"/>
      <c r="Q9" s="499"/>
      <c r="R9" s="499"/>
      <c r="S9" s="416"/>
      <c r="T9" s="416"/>
      <c r="U9" s="117"/>
    </row>
    <row r="10" spans="2:21" s="36" customFormat="1" ht="15.75" customHeight="1">
      <c r="B10" s="40" t="s">
        <v>57</v>
      </c>
      <c r="C10" s="319">
        <v>7969.92</v>
      </c>
      <c r="D10" s="319">
        <v>8930.14</v>
      </c>
      <c r="E10" s="319">
        <v>420</v>
      </c>
      <c r="F10" s="319">
        <v>1064</v>
      </c>
      <c r="G10" s="319">
        <v>2133.8009999999999</v>
      </c>
      <c r="H10" s="319">
        <v>5843.2860000000001</v>
      </c>
      <c r="I10" s="319">
        <v>11089.903829999999</v>
      </c>
      <c r="J10" s="319">
        <v>16660.440490000001</v>
      </c>
      <c r="K10" s="432">
        <f t="shared" si="0"/>
        <v>50.23070303757541</v>
      </c>
      <c r="L10" s="37"/>
      <c r="M10" s="419"/>
      <c r="N10" s="37"/>
      <c r="O10" s="196"/>
      <c r="P10" s="416"/>
      <c r="Q10" s="416"/>
      <c r="R10" s="416"/>
      <c r="S10" s="416"/>
      <c r="T10" s="416"/>
      <c r="U10" s="117"/>
    </row>
    <row r="11" spans="2:21" s="36" customFormat="1" ht="15.75" customHeight="1">
      <c r="B11" s="40" t="s">
        <v>58</v>
      </c>
      <c r="C11" s="319">
        <v>7093.2445600000001</v>
      </c>
      <c r="D11" s="319">
        <v>6266.8959999999997</v>
      </c>
      <c r="E11" s="319">
        <v>588</v>
      </c>
      <c r="F11" s="319">
        <v>1260</v>
      </c>
      <c r="G11" s="319">
        <v>1491.8</v>
      </c>
      <c r="H11" s="319">
        <v>6156.1279999999997</v>
      </c>
      <c r="I11" s="319">
        <v>10562.229280000001</v>
      </c>
      <c r="J11" s="319">
        <v>14951.71522</v>
      </c>
      <c r="K11" s="432">
        <f t="shared" si="0"/>
        <v>41.558328489532641</v>
      </c>
      <c r="L11" s="37"/>
      <c r="M11" s="419"/>
      <c r="N11" s="37"/>
      <c r="O11" s="196"/>
      <c r="P11" s="416"/>
      <c r="Q11" s="416"/>
      <c r="R11" s="416"/>
      <c r="S11" s="416"/>
      <c r="T11" s="416"/>
      <c r="U11" s="117"/>
    </row>
    <row r="12" spans="2:21" s="36" customFormat="1" ht="15.75" customHeight="1">
      <c r="B12" s="40" t="s">
        <v>50</v>
      </c>
      <c r="C12" s="319">
        <v>6636.7939999999999</v>
      </c>
      <c r="D12" s="319">
        <v>6958.9261999999999</v>
      </c>
      <c r="E12" s="319">
        <v>643</v>
      </c>
      <c r="F12" s="319">
        <v>1221.92</v>
      </c>
      <c r="G12" s="319">
        <v>1876.92</v>
      </c>
      <c r="H12" s="319">
        <v>5956.6</v>
      </c>
      <c r="I12" s="319">
        <v>10405.142119999999</v>
      </c>
      <c r="J12" s="319">
        <v>15181.77275</v>
      </c>
      <c r="K12" s="432">
        <f t="shared" si="0"/>
        <v>45.906442938618909</v>
      </c>
      <c r="L12" s="37"/>
      <c r="M12" s="419"/>
      <c r="N12" s="37"/>
      <c r="O12" s="196"/>
      <c r="P12" s="416"/>
      <c r="Q12" s="416"/>
      <c r="R12" s="416"/>
      <c r="S12" s="416"/>
      <c r="T12" s="416"/>
      <c r="U12" s="117"/>
    </row>
    <row r="13" spans="2:21" s="36" customFormat="1" ht="15.75" customHeight="1">
      <c r="B13" s="40" t="s">
        <v>51</v>
      </c>
      <c r="C13" s="319">
        <v>6712.3686200000002</v>
      </c>
      <c r="D13" s="319">
        <v>8011.84</v>
      </c>
      <c r="E13" s="319">
        <v>588</v>
      </c>
      <c r="F13" s="319">
        <v>1960</v>
      </c>
      <c r="G13" s="319">
        <v>1893.1</v>
      </c>
      <c r="H13" s="319">
        <v>8029.2</v>
      </c>
      <c r="I13" s="319">
        <v>9905.3950499999992</v>
      </c>
      <c r="J13" s="319">
        <v>19198.67109</v>
      </c>
      <c r="K13" s="432">
        <f t="shared" si="0"/>
        <v>93.820347326783292</v>
      </c>
      <c r="L13" s="37"/>
      <c r="M13" s="419"/>
      <c r="N13" s="37"/>
      <c r="O13" s="196"/>
      <c r="P13" s="416"/>
      <c r="Q13" s="416"/>
      <c r="R13" s="416"/>
      <c r="S13" s="416"/>
      <c r="T13" s="416"/>
      <c r="U13" s="117"/>
    </row>
    <row r="14" spans="2:21" s="36" customFormat="1" ht="15.75" customHeight="1">
      <c r="B14" s="40" t="s">
        <v>52</v>
      </c>
      <c r="C14" s="319">
        <v>9502.0040000000008</v>
      </c>
      <c r="D14" s="319">
        <v>8167</v>
      </c>
      <c r="E14" s="319">
        <v>252.00200000000001</v>
      </c>
      <c r="F14" s="319">
        <v>1079</v>
      </c>
      <c r="G14" s="319">
        <v>977.28599999999994</v>
      </c>
      <c r="H14" s="319">
        <v>8891</v>
      </c>
      <c r="I14" s="319">
        <v>11502.324050000001</v>
      </c>
      <c r="J14" s="319">
        <v>19294</v>
      </c>
      <c r="K14" s="432">
        <f t="shared" si="0"/>
        <v>67.740014245208101</v>
      </c>
      <c r="L14" s="37"/>
      <c r="M14" s="419"/>
      <c r="N14" s="37"/>
      <c r="O14" s="196"/>
      <c r="P14" s="416"/>
      <c r="Q14" s="416"/>
      <c r="R14" s="416"/>
      <c r="S14" s="416"/>
      <c r="T14" s="416"/>
      <c r="U14" s="117"/>
    </row>
    <row r="15" spans="2:21" s="36" customFormat="1" ht="15.75" customHeight="1">
      <c r="B15" s="40" t="s">
        <v>53</v>
      </c>
      <c r="C15" s="319">
        <v>8903.2024000000001</v>
      </c>
      <c r="D15" s="319">
        <v>13370.9</v>
      </c>
      <c r="E15" s="319">
        <v>447.01499999999999</v>
      </c>
      <c r="F15" s="319">
        <v>1229</v>
      </c>
      <c r="G15" s="319">
        <v>1530.2</v>
      </c>
      <c r="H15" s="319">
        <v>4430</v>
      </c>
      <c r="I15" s="319">
        <v>11560</v>
      </c>
      <c r="J15" s="319">
        <v>21882</v>
      </c>
      <c r="K15" s="432">
        <f t="shared" si="0"/>
        <v>89.290657439446363</v>
      </c>
      <c r="L15" s="37"/>
      <c r="M15" s="764"/>
      <c r="N15" s="37"/>
      <c r="O15" s="196"/>
      <c r="P15" s="416"/>
      <c r="Q15" s="416"/>
      <c r="R15" s="416"/>
      <c r="S15" s="416"/>
      <c r="T15" s="416"/>
      <c r="U15" s="117"/>
    </row>
    <row r="16" spans="2:21" s="36" customFormat="1" ht="15.75" customHeight="1">
      <c r="B16" s="40" t="s">
        <v>54</v>
      </c>
      <c r="C16" s="319">
        <v>6948.7969999999996</v>
      </c>
      <c r="D16" s="319">
        <v>6652.49</v>
      </c>
      <c r="E16" s="319">
        <v>644</v>
      </c>
      <c r="F16" s="319">
        <v>2314</v>
      </c>
      <c r="G16" s="319">
        <v>746.4</v>
      </c>
      <c r="H16" s="319">
        <v>3890.8</v>
      </c>
      <c r="I16" s="319">
        <v>8853.2217500000006</v>
      </c>
      <c r="J16" s="319">
        <v>13942.341370000004</v>
      </c>
      <c r="K16" s="432">
        <f t="shared" si="0"/>
        <v>57.483250320709544</v>
      </c>
      <c r="M16" s="419"/>
      <c r="N16" s="958"/>
      <c r="O16" s="196"/>
      <c r="P16" s="416" t="s">
        <v>661</v>
      </c>
      <c r="Q16" s="416"/>
      <c r="R16" s="416"/>
      <c r="S16" s="416"/>
      <c r="T16" s="416"/>
      <c r="U16" s="117"/>
    </row>
    <row r="17" spans="2:25" s="36" customFormat="1" ht="15.75" customHeight="1">
      <c r="B17" s="40" t="s">
        <v>55</v>
      </c>
      <c r="C17" s="319">
        <v>6088.3440000000001</v>
      </c>
      <c r="D17" s="319"/>
      <c r="E17" s="319">
        <v>698.14499999999998</v>
      </c>
      <c r="F17" s="319"/>
      <c r="G17" s="319">
        <v>4466.6000000000004</v>
      </c>
      <c r="H17" s="319"/>
      <c r="I17" s="319">
        <v>11851.614680000001</v>
      </c>
      <c r="J17" s="319"/>
      <c r="K17" s="432"/>
      <c r="L17" s="37"/>
      <c r="M17" s="420"/>
      <c r="N17" s="543"/>
      <c r="O17" s="196"/>
      <c r="P17" s="416"/>
      <c r="Q17" s="416"/>
      <c r="R17" s="416"/>
      <c r="S17" s="416"/>
      <c r="T17" s="416"/>
      <c r="U17" s="117"/>
    </row>
    <row r="18" spans="2:25" s="36" customFormat="1" ht="15.75" customHeight="1">
      <c r="B18" s="40" t="s">
        <v>56</v>
      </c>
      <c r="C18" s="319">
        <v>6371.85</v>
      </c>
      <c r="D18" s="319"/>
      <c r="E18" s="319">
        <v>1511</v>
      </c>
      <c r="F18" s="319"/>
      <c r="G18" s="319">
        <v>2893.04</v>
      </c>
      <c r="H18" s="319"/>
      <c r="I18" s="319">
        <v>11328.119580000002</v>
      </c>
      <c r="J18" s="319"/>
      <c r="K18" s="432"/>
      <c r="L18" s="37"/>
      <c r="M18" s="765"/>
      <c r="N18" s="543"/>
      <c r="O18" s="196"/>
      <c r="P18" s="416"/>
      <c r="Q18" s="416"/>
      <c r="R18" s="416"/>
      <c r="S18" s="416"/>
      <c r="T18" s="416"/>
      <c r="U18" s="117"/>
    </row>
    <row r="19" spans="2:25" s="36" customFormat="1" ht="15.75" customHeight="1">
      <c r="B19" s="435" t="s">
        <v>64</v>
      </c>
      <c r="C19" s="319">
        <f t="shared" ref="C19:J19" si="1">SUM(C7:C18)</f>
        <v>90216.106980000011</v>
      </c>
      <c r="D19" s="319">
        <f t="shared" si="1"/>
        <v>72953.713199999998</v>
      </c>
      <c r="E19" s="319">
        <f t="shared" si="1"/>
        <v>6673.1659999999993</v>
      </c>
      <c r="F19" s="319">
        <f t="shared" si="1"/>
        <v>14252.7</v>
      </c>
      <c r="G19" s="319">
        <f t="shared" si="1"/>
        <v>20137.963000000003</v>
      </c>
      <c r="H19" s="319">
        <f t="shared" si="1"/>
        <v>51921.349799999996</v>
      </c>
      <c r="I19" s="319">
        <f t="shared" si="1"/>
        <v>126281.79909999999</v>
      </c>
      <c r="J19" s="319">
        <f t="shared" si="1"/>
        <v>150621.98728999999</v>
      </c>
      <c r="K19" s="432"/>
      <c r="L19" s="37"/>
      <c r="M19" s="829"/>
      <c r="N19" s="794"/>
      <c r="O19" s="196"/>
      <c r="P19" s="416"/>
      <c r="Q19" s="416"/>
      <c r="R19" s="416"/>
      <c r="S19" s="416"/>
      <c r="T19" s="416"/>
      <c r="U19" s="117"/>
    </row>
    <row r="20" spans="2:25" s="36" customFormat="1" ht="15.75" customHeight="1">
      <c r="B20" s="488" t="s">
        <v>426</v>
      </c>
      <c r="C20" s="433">
        <f>C19/I19</f>
        <v>0.71440308597884095</v>
      </c>
      <c r="D20" s="433">
        <f>D19/J19</f>
        <v>0.48434969231642516</v>
      </c>
      <c r="E20" s="433">
        <f>E19/I19</f>
        <v>5.2843450501648737E-2</v>
      </c>
      <c r="F20" s="433">
        <f>F19/J19</f>
        <v>9.4625627084301903E-2</v>
      </c>
      <c r="G20" s="433">
        <f>G19/I19</f>
        <v>0.15946845185546621</v>
      </c>
      <c r="H20" s="433">
        <f>H19/J19</f>
        <v>0.34471295150311121</v>
      </c>
      <c r="I20" s="433">
        <f>+I19/I19</f>
        <v>1</v>
      </c>
      <c r="J20" s="433">
        <f>+J19/J19</f>
        <v>1</v>
      </c>
      <c r="K20" s="96"/>
      <c r="L20" s="37"/>
      <c r="M20" s="830"/>
      <c r="N20" s="543"/>
      <c r="O20" s="196"/>
      <c r="P20" s="416"/>
      <c r="Q20" s="416"/>
      <c r="R20" s="416"/>
      <c r="S20" s="416"/>
      <c r="T20" s="416"/>
      <c r="U20" s="117"/>
    </row>
    <row r="21" spans="2:25" s="36" customFormat="1" ht="23.25" customHeight="1">
      <c r="B21" s="1299" t="s">
        <v>424</v>
      </c>
      <c r="C21" s="1299"/>
      <c r="D21" s="1299"/>
      <c r="E21" s="1299"/>
      <c r="F21" s="1299"/>
      <c r="G21" s="1299"/>
      <c r="H21" s="1299"/>
      <c r="I21" s="1299"/>
      <c r="J21" s="1299"/>
      <c r="K21" s="1299"/>
      <c r="L21" s="37"/>
      <c r="M21" s="791"/>
      <c r="N21" s="543"/>
      <c r="O21" s="196"/>
      <c r="P21" s="416"/>
      <c r="Q21" s="416"/>
      <c r="R21" s="416"/>
      <c r="S21" s="416"/>
      <c r="T21" s="416"/>
      <c r="U21" s="117"/>
    </row>
    <row r="22" spans="2:25" ht="17.25" customHeight="1">
      <c r="B22" s="1297"/>
      <c r="C22" s="1298"/>
      <c r="D22" s="1298"/>
      <c r="E22" s="1298"/>
      <c r="F22" s="1298"/>
      <c r="G22" s="1298"/>
      <c r="H22" s="1298"/>
      <c r="I22" s="1298"/>
      <c r="J22" s="1298"/>
      <c r="K22" s="1298"/>
      <c r="N22" s="959"/>
      <c r="O22" s="199"/>
    </row>
    <row r="23" spans="2:25" ht="15" customHeight="1">
      <c r="L23" s="1"/>
      <c r="M23" s="1"/>
      <c r="N23" s="543"/>
      <c r="O23" s="200"/>
      <c r="P23" s="115"/>
      <c r="Q23" s="115"/>
      <c r="R23" s="115"/>
    </row>
    <row r="24" spans="2:25" ht="15" customHeight="1">
      <c r="L24" s="1"/>
      <c r="M24" s="1"/>
      <c r="N24" s="543"/>
      <c r="O24" s="200"/>
      <c r="P24" s="115"/>
      <c r="Q24" s="115"/>
      <c r="R24" s="115"/>
    </row>
    <row r="25" spans="2:25" ht="15" customHeight="1">
      <c r="L25" s="1"/>
      <c r="M25" s="1"/>
      <c r="N25" s="543"/>
      <c r="O25" s="200"/>
      <c r="P25" s="115"/>
      <c r="Q25" s="115"/>
      <c r="R25" s="115"/>
      <c r="V25" s="16"/>
      <c r="W25" s="16"/>
      <c r="X25" s="16"/>
      <c r="Y25" s="16"/>
    </row>
    <row r="26" spans="2:25" ht="15" customHeight="1">
      <c r="L26" s="1"/>
      <c r="M26" s="1"/>
      <c r="N26" s="543"/>
      <c r="O26" s="200"/>
      <c r="P26" s="115"/>
      <c r="Q26" s="115"/>
      <c r="R26" s="115"/>
    </row>
    <row r="27" spans="2:25" ht="15" customHeight="1">
      <c r="L27" s="1"/>
      <c r="M27" s="1"/>
      <c r="N27" s="543"/>
      <c r="O27" s="200"/>
      <c r="P27" s="115"/>
      <c r="Q27" s="115"/>
      <c r="R27" s="115"/>
    </row>
    <row r="28" spans="2:25" ht="15" customHeight="1">
      <c r="L28" s="1"/>
      <c r="M28" s="1"/>
      <c r="N28" s="2"/>
      <c r="O28" s="200"/>
      <c r="P28" s="115"/>
      <c r="Q28" s="115"/>
      <c r="R28" s="115"/>
    </row>
    <row r="29" spans="2:25" ht="15" customHeight="1">
      <c r="L29" s="1"/>
      <c r="M29" s="1"/>
      <c r="N29" s="1"/>
      <c r="O29" s="115"/>
      <c r="P29" s="115"/>
      <c r="Q29" s="115"/>
      <c r="R29" s="115"/>
    </row>
    <row r="30" spans="2:25" ht="15" customHeight="1">
      <c r="L30" s="1"/>
      <c r="M30" s="1"/>
      <c r="N30" s="1"/>
      <c r="O30" s="115"/>
      <c r="P30" s="115"/>
      <c r="Q30" s="115"/>
      <c r="R30" s="115"/>
    </row>
    <row r="32" spans="2:25" ht="15" customHeight="1">
      <c r="L32" s="1"/>
      <c r="M32" s="1"/>
      <c r="N32" s="1"/>
      <c r="O32" s="115"/>
      <c r="P32" s="115"/>
      <c r="Q32" s="115"/>
      <c r="R32" s="115"/>
    </row>
    <row r="33" spans="2:26" ht="15" customHeight="1">
      <c r="L33" s="1"/>
      <c r="M33" s="1"/>
      <c r="N33" s="1"/>
      <c r="O33" s="115"/>
      <c r="P33" s="115"/>
      <c r="Q33" s="115"/>
      <c r="R33" s="115"/>
      <c r="Z33" s="15"/>
    </row>
    <row r="34" spans="2:26" ht="15" customHeight="1">
      <c r="L34" s="1"/>
      <c r="M34" s="1"/>
      <c r="N34" s="1"/>
      <c r="O34" s="115"/>
      <c r="P34" s="115"/>
      <c r="Q34" s="115"/>
      <c r="R34" s="115"/>
    </row>
    <row r="35" spans="2:26" ht="15" customHeight="1">
      <c r="L35" s="1"/>
      <c r="M35" s="1"/>
      <c r="N35" s="1"/>
      <c r="O35" s="115"/>
      <c r="P35" s="115"/>
      <c r="Q35" s="115"/>
      <c r="R35" s="115"/>
    </row>
    <row r="36" spans="2:26" ht="15" customHeight="1">
      <c r="L36" s="1"/>
      <c r="M36" s="1"/>
      <c r="N36" s="1"/>
      <c r="O36" s="115"/>
      <c r="P36" s="115"/>
      <c r="Q36" s="115"/>
      <c r="R36" s="115"/>
    </row>
    <row r="37" spans="2:26" ht="15" customHeight="1">
      <c r="L37" s="1"/>
      <c r="M37" s="1"/>
      <c r="N37" s="1"/>
      <c r="O37" s="115"/>
      <c r="P37" s="115"/>
      <c r="Q37" s="115"/>
      <c r="R37" s="115"/>
    </row>
    <row r="39" spans="2:26" ht="15.75" customHeight="1">
      <c r="B39" s="1123" t="s">
        <v>424</v>
      </c>
      <c r="C39" s="1123"/>
      <c r="D39" s="1123"/>
      <c r="E39" s="1123"/>
      <c r="F39" s="1123"/>
      <c r="G39" s="1123"/>
      <c r="H39" s="1123"/>
      <c r="I39" s="1123"/>
      <c r="J39" s="1123"/>
      <c r="K39" s="1123"/>
    </row>
  </sheetData>
  <mergeCells count="10">
    <mergeCell ref="C5:D5"/>
    <mergeCell ref="G5:H5"/>
    <mergeCell ref="B39:K39"/>
    <mergeCell ref="B22:K22"/>
    <mergeCell ref="B1:K1"/>
    <mergeCell ref="B2:K2"/>
    <mergeCell ref="B3:K3"/>
    <mergeCell ref="I5:K5"/>
    <mergeCell ref="B21:K21"/>
    <mergeCell ref="E5:F5"/>
  </mergeCells>
  <printOptions horizontalCentered="1"/>
  <pageMargins left="0.59055118110236227" right="0.59055118110236227" top="1.299212598425197" bottom="0.78740157480314965" header="0.51181102362204722" footer="0.59055118110236227"/>
  <pageSetup paperSize="126" firstPageNumber="0" orientation="portrait" r:id="rId1"/>
  <headerFooter alignWithMargins="0">
    <oddFooter>&amp;C&amp;10&amp;A</oddFooter>
  </headerFooter>
  <colBreaks count="2" manualBreakCount="2">
    <brk id="12" max="39" man="1"/>
    <brk id="21" max="39" man="1"/>
  </colBreaks>
  <ignoredErrors>
    <ignoredError sqref="K20 C19 I19 G19 E19 D19 F19 H19 J19" formulaRange="1"/>
  </ignoredErrors>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5" tint="0.79998168889431442"/>
    <pageSetUpPr fitToPage="1"/>
  </sheetPr>
  <dimension ref="B1:X32"/>
  <sheetViews>
    <sheetView topLeftCell="A22" zoomScaleNormal="100" workbookViewId="0">
      <selection activeCell="D36" sqref="D36"/>
    </sheetView>
  </sheetViews>
  <sheetFormatPr baseColWidth="10" defaultColWidth="10.9375" defaultRowHeight="11.5"/>
  <cols>
    <col min="1" max="1" width="1.625" style="1" customWidth="1"/>
    <col min="2" max="2" width="6.1875" style="1" customWidth="1"/>
    <col min="3" max="4" width="6.4375" style="1" customWidth="1"/>
    <col min="5" max="5" width="7.9375" style="1" bestFit="1" customWidth="1"/>
    <col min="6" max="6" width="8.4375" style="1" bestFit="1" customWidth="1"/>
    <col min="7" max="7" width="7.9375" style="1" bestFit="1" customWidth="1"/>
    <col min="8" max="8" width="8.25" style="1" customWidth="1"/>
    <col min="9" max="9" width="6.4375" style="1" customWidth="1"/>
    <col min="10" max="10" width="1.9375" style="1" customWidth="1"/>
    <col min="11" max="11" width="2.9375" style="1" customWidth="1"/>
    <col min="12" max="12" width="5.0625" style="1" bestFit="1" customWidth="1"/>
    <col min="13" max="13" width="3.5625" style="1" customWidth="1"/>
    <col min="14" max="14" width="11.375" style="1" customWidth="1"/>
    <col min="15" max="16" width="3.5625" style="1" customWidth="1"/>
    <col min="17" max="17" width="7.9375" style="1" customWidth="1"/>
    <col min="18" max="18" width="2" style="1" customWidth="1"/>
    <col min="19" max="24" width="3" style="4" customWidth="1"/>
    <col min="25" max="16384" width="10.9375" style="1"/>
  </cols>
  <sheetData>
    <row r="1" spans="2:15" s="36" customFormat="1" ht="12.75" customHeight="1">
      <c r="B1" s="1137" t="s">
        <v>38</v>
      </c>
      <c r="C1" s="1137"/>
      <c r="D1" s="1137"/>
      <c r="E1" s="1137"/>
      <c r="F1" s="1137"/>
      <c r="G1" s="1137"/>
      <c r="H1" s="1137"/>
      <c r="I1" s="1137"/>
    </row>
    <row r="2" spans="2:15" s="36" customFormat="1" ht="6" customHeight="1">
      <c r="B2" s="47"/>
      <c r="C2" s="47"/>
      <c r="D2" s="47"/>
      <c r="E2" s="47"/>
      <c r="F2" s="47"/>
      <c r="G2" s="47"/>
      <c r="H2" s="47"/>
    </row>
    <row r="3" spans="2:15" s="36" customFormat="1" ht="13">
      <c r="B3" s="1057" t="s">
        <v>316</v>
      </c>
      <c r="C3" s="1057"/>
      <c r="D3" s="1057"/>
      <c r="E3" s="1057"/>
      <c r="F3" s="1057"/>
      <c r="G3" s="1057"/>
      <c r="H3" s="1057"/>
      <c r="I3" s="1057"/>
    </row>
    <row r="4" spans="2:15" s="36" customFormat="1" ht="13">
      <c r="B4" s="1115" t="s">
        <v>536</v>
      </c>
      <c r="C4" s="1115"/>
      <c r="D4" s="1115"/>
      <c r="E4" s="1115"/>
      <c r="F4" s="1115"/>
      <c r="G4" s="1115"/>
      <c r="H4" s="1115"/>
      <c r="I4" s="1115"/>
    </row>
    <row r="5" spans="2:15" s="36" customFormat="1" ht="15" customHeight="1">
      <c r="B5" s="1057" t="s">
        <v>317</v>
      </c>
      <c r="C5" s="1057"/>
      <c r="D5" s="1057"/>
      <c r="E5" s="1057"/>
      <c r="F5" s="1057"/>
      <c r="G5" s="1057"/>
      <c r="H5" s="1057"/>
      <c r="I5" s="1057"/>
    </row>
    <row r="6" spans="2:15" s="36" customFormat="1" ht="50.25" customHeight="1">
      <c r="B6" s="237" t="s">
        <v>231</v>
      </c>
      <c r="C6" s="237" t="s">
        <v>318</v>
      </c>
      <c r="D6" s="237" t="s">
        <v>319</v>
      </c>
      <c r="E6" s="237" t="s">
        <v>320</v>
      </c>
      <c r="F6" s="237" t="s">
        <v>321</v>
      </c>
      <c r="G6" s="237" t="s">
        <v>322</v>
      </c>
      <c r="H6" s="237" t="s">
        <v>323</v>
      </c>
      <c r="I6" s="237" t="s">
        <v>324</v>
      </c>
      <c r="M6" s="407"/>
      <c r="N6" s="407"/>
      <c r="O6" s="47"/>
    </row>
    <row r="7" spans="2:15" s="36" customFormat="1" ht="86.5" customHeight="1">
      <c r="B7" s="345" t="s">
        <v>161</v>
      </c>
      <c r="C7" s="355" t="s">
        <v>325</v>
      </c>
      <c r="D7" s="355" t="s">
        <v>326</v>
      </c>
      <c r="E7" s="355" t="s">
        <v>327</v>
      </c>
      <c r="F7" s="355" t="s">
        <v>328</v>
      </c>
      <c r="G7" s="355" t="s">
        <v>329</v>
      </c>
      <c r="H7" s="355" t="s">
        <v>330</v>
      </c>
      <c r="I7" s="355" t="s">
        <v>331</v>
      </c>
      <c r="M7" s="407"/>
      <c r="N7" s="407"/>
      <c r="O7" s="47"/>
    </row>
    <row r="8" spans="2:15" s="36" customFormat="1" ht="15.75" customHeight="1">
      <c r="B8" s="236">
        <v>2013</v>
      </c>
      <c r="C8" s="91">
        <v>0</v>
      </c>
      <c r="D8" s="91">
        <v>94.319000000000003</v>
      </c>
      <c r="E8" s="91">
        <v>43420.267</v>
      </c>
      <c r="F8" s="91">
        <v>39843.879000000001</v>
      </c>
      <c r="G8" s="91">
        <v>7421.6049999999996</v>
      </c>
      <c r="H8" s="91">
        <v>90685.751000000004</v>
      </c>
      <c r="I8" s="91">
        <v>22605.805</v>
      </c>
      <c r="J8" s="194"/>
      <c r="M8" s="407"/>
      <c r="N8" s="190"/>
      <c r="O8" s="47"/>
    </row>
    <row r="9" spans="2:15" s="36" customFormat="1" ht="15.75" customHeight="1">
      <c r="B9" s="236">
        <v>2014</v>
      </c>
      <c r="C9" s="91">
        <v>1E-3</v>
      </c>
      <c r="D9" s="91">
        <v>82.86</v>
      </c>
      <c r="E9" s="91">
        <v>37927.044999999998</v>
      </c>
      <c r="F9" s="91">
        <v>50009.249000000003</v>
      </c>
      <c r="G9" s="91">
        <v>2240.489</v>
      </c>
      <c r="H9" s="91">
        <v>90176.782999999996</v>
      </c>
      <c r="I9" s="91">
        <v>19488.277999999998</v>
      </c>
      <c r="J9" s="194"/>
      <c r="M9" s="407"/>
      <c r="N9" s="190"/>
      <c r="O9" s="47"/>
    </row>
    <row r="10" spans="2:15" s="36" customFormat="1" ht="15.75" customHeight="1">
      <c r="B10" s="236">
        <v>2015</v>
      </c>
      <c r="C10" s="91">
        <v>0.184</v>
      </c>
      <c r="D10" s="91">
        <v>165.41900000000001</v>
      </c>
      <c r="E10" s="91">
        <v>33427.444000000003</v>
      </c>
      <c r="F10" s="91">
        <v>79329.955000000002</v>
      </c>
      <c r="G10" s="91">
        <v>5746.4930000000004</v>
      </c>
      <c r="H10" s="91">
        <v>118503.89200000001</v>
      </c>
      <c r="I10" s="91">
        <v>23403.947</v>
      </c>
      <c r="J10" s="194"/>
      <c r="M10" s="407"/>
      <c r="N10" s="190"/>
      <c r="O10" s="47"/>
    </row>
    <row r="11" spans="2:15" s="36" customFormat="1" ht="15.75" customHeight="1">
      <c r="B11" s="236">
        <v>2016</v>
      </c>
      <c r="C11" s="91">
        <v>2.65</v>
      </c>
      <c r="D11" s="91">
        <v>245.19800000000001</v>
      </c>
      <c r="E11" s="91">
        <v>32468.589</v>
      </c>
      <c r="F11" s="91">
        <v>63325.135999999999</v>
      </c>
      <c r="G11" s="91">
        <v>8109.7209999999995</v>
      </c>
      <c r="H11" s="91">
        <v>103903.44600000001</v>
      </c>
      <c r="I11" s="91">
        <v>25158.268</v>
      </c>
      <c r="J11" s="194"/>
      <c r="M11" s="407"/>
      <c r="N11" s="190"/>
      <c r="O11" s="47"/>
    </row>
    <row r="12" spans="2:15" s="36" customFormat="1" ht="15.75" customHeight="1">
      <c r="B12" s="236">
        <v>2017</v>
      </c>
      <c r="C12" s="91">
        <v>0</v>
      </c>
      <c r="D12" s="91">
        <v>251</v>
      </c>
      <c r="E12" s="91">
        <v>51251.331999999995</v>
      </c>
      <c r="F12" s="91">
        <v>71736.990999999995</v>
      </c>
      <c r="G12" s="91">
        <v>8223.1779999999999</v>
      </c>
      <c r="H12" s="91">
        <v>131211.50099999999</v>
      </c>
      <c r="I12" s="91">
        <v>23480.124</v>
      </c>
      <c r="J12" s="194"/>
      <c r="M12" s="407"/>
      <c r="N12" s="190"/>
      <c r="O12" s="47"/>
    </row>
    <row r="13" spans="2:15" s="134" customFormat="1" ht="15.75" customHeight="1">
      <c r="B13" s="236">
        <v>2018</v>
      </c>
      <c r="C13" s="91">
        <v>2.6</v>
      </c>
      <c r="D13" s="91">
        <v>132</v>
      </c>
      <c r="E13" s="91">
        <v>34146.11952</v>
      </c>
      <c r="F13" s="91">
        <v>88590.467260000005</v>
      </c>
      <c r="G13" s="91">
        <v>10628.6798</v>
      </c>
      <c r="H13" s="91">
        <v>133365</v>
      </c>
      <c r="I13" s="91">
        <v>30688.84042</v>
      </c>
      <c r="J13" s="440"/>
      <c r="M13" s="443"/>
      <c r="N13" s="545"/>
      <c r="O13" s="140"/>
    </row>
    <row r="14" spans="2:15" s="134" customFormat="1" ht="15.75" customHeight="1">
      <c r="B14" s="236">
        <v>2019</v>
      </c>
      <c r="C14" s="91">
        <v>11</v>
      </c>
      <c r="D14" s="91">
        <v>291</v>
      </c>
      <c r="E14" s="91">
        <v>36413</v>
      </c>
      <c r="F14" s="91">
        <v>84744.584040000016</v>
      </c>
      <c r="G14" s="91">
        <v>5123.49629</v>
      </c>
      <c r="H14" s="91">
        <v>126281.55284999999</v>
      </c>
      <c r="I14" s="91">
        <v>27380.79</v>
      </c>
      <c r="J14" s="440"/>
      <c r="L14" s="440"/>
      <c r="M14" s="443"/>
      <c r="N14" s="545"/>
      <c r="O14" s="140"/>
    </row>
    <row r="15" spans="2:15" s="134" customFormat="1" ht="15.75" customHeight="1">
      <c r="B15" s="801" t="s">
        <v>533</v>
      </c>
      <c r="C15" s="91">
        <v>36.160879999999999</v>
      </c>
      <c r="D15" s="91">
        <v>361.52414999999996</v>
      </c>
      <c r="E15" s="91">
        <v>45627.255390000006</v>
      </c>
      <c r="F15" s="91">
        <v>92831.572380000012</v>
      </c>
      <c r="G15" s="91">
        <v>12162.632589999999</v>
      </c>
      <c r="H15" s="91">
        <v>150621.46036000003</v>
      </c>
      <c r="I15" s="91">
        <v>24989.562279999998</v>
      </c>
      <c r="J15" s="440"/>
      <c r="L15" s="440"/>
      <c r="M15" s="443"/>
      <c r="N15" s="545"/>
      <c r="O15" s="140"/>
    </row>
    <row r="16" spans="2:15" s="36" customFormat="1" ht="33" customHeight="1">
      <c r="B16" s="1092" t="s">
        <v>680</v>
      </c>
      <c r="C16" s="1092"/>
      <c r="D16" s="1092"/>
      <c r="E16" s="1092"/>
      <c r="F16" s="1092"/>
      <c r="G16" s="1092"/>
      <c r="H16" s="1092"/>
      <c r="I16" s="1092"/>
      <c r="J16" s="194"/>
      <c r="M16" s="47"/>
      <c r="N16" s="47"/>
      <c r="O16" s="47"/>
    </row>
    <row r="17" spans="2:24" ht="29.25" customHeight="1">
      <c r="C17" s="343"/>
      <c r="D17" s="343"/>
      <c r="E17" s="343"/>
      <c r="F17" s="343"/>
      <c r="G17" s="343"/>
      <c r="H17" s="343"/>
      <c r="K17" s="36"/>
      <c r="L17" s="36"/>
      <c r="M17" s="47"/>
      <c r="N17" s="47"/>
      <c r="O17" s="47"/>
    </row>
    <row r="18" spans="2:24" ht="12.5">
      <c r="C18" s="343"/>
      <c r="D18" s="343"/>
      <c r="E18" s="343"/>
      <c r="F18" s="343"/>
      <c r="G18" s="343"/>
      <c r="H18" s="343"/>
      <c r="J18" s="343"/>
      <c r="K18" s="36"/>
      <c r="L18" s="36"/>
      <c r="M18" s="47"/>
      <c r="N18" s="47"/>
      <c r="O18" s="47"/>
    </row>
    <row r="19" spans="2:24">
      <c r="C19" s="343"/>
      <c r="D19" s="343"/>
      <c r="E19" s="343"/>
      <c r="F19" s="343"/>
      <c r="G19" s="343"/>
      <c r="H19" s="343"/>
    </row>
    <row r="21" spans="2:24" ht="15" customHeight="1">
      <c r="C21" s="14"/>
      <c r="E21" s="14"/>
      <c r="F21" s="14"/>
      <c r="G21" s="14"/>
      <c r="H21" s="14"/>
    </row>
    <row r="22" spans="2:24" ht="15" customHeight="1">
      <c r="B22" s="8"/>
      <c r="C22" s="8"/>
      <c r="D22" s="8"/>
      <c r="E22" s="8"/>
      <c r="F22" s="8"/>
      <c r="G22" s="8"/>
      <c r="H22" s="8"/>
    </row>
    <row r="23" spans="2:24" ht="15" customHeight="1"/>
    <row r="24" spans="2:24" ht="15" customHeight="1"/>
    <row r="25" spans="2:24" ht="27" customHeight="1"/>
    <row r="26" spans="2:24" ht="15" customHeight="1"/>
    <row r="27" spans="2:24" ht="15" customHeight="1"/>
    <row r="28" spans="2:24" ht="15" customHeight="1"/>
    <row r="29" spans="2:24" ht="15" customHeight="1">
      <c r="S29" s="1"/>
      <c r="T29" s="1"/>
      <c r="U29" s="1"/>
      <c r="V29" s="1"/>
      <c r="W29" s="1"/>
      <c r="X29" s="1"/>
    </row>
    <row r="30" spans="2:24" ht="15" customHeight="1"/>
    <row r="31" spans="2:24" ht="56.25" customHeight="1"/>
    <row r="32" spans="2:24" ht="14.15" customHeight="1">
      <c r="S32" s="6"/>
      <c r="T32" s="7"/>
      <c r="U32" s="7"/>
      <c r="V32" s="7"/>
    </row>
  </sheetData>
  <mergeCells count="5">
    <mergeCell ref="B1:I1"/>
    <mergeCell ref="B3:I3"/>
    <mergeCell ref="B4:I4"/>
    <mergeCell ref="B5:I5"/>
    <mergeCell ref="B16:I16"/>
  </mergeCells>
  <printOptions horizontalCentered="1"/>
  <pageMargins left="0.19685039370078741" right="0.27559055118110237" top="1.2204724409448819" bottom="0.78740157480314965" header="0.51181102362204722" footer="0.59055118110236227"/>
  <pageSetup paperSize="126" scale="99" firstPageNumber="0" orientation="portrait" r:id="rId1"/>
  <headerFooter alignWithMargins="0">
    <oddFooter>&amp;C&amp;10&amp;A</oddFooter>
  </headerFooter>
  <ignoredErrors>
    <ignoredError sqref="D6:I6" numberStoredAsText="1"/>
  </ignoredErrors>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5" tint="0.79998168889431442"/>
  </sheetPr>
  <dimension ref="A1:AG57"/>
  <sheetViews>
    <sheetView topLeftCell="A4" zoomScaleNormal="100" workbookViewId="0">
      <selection activeCell="K16" sqref="K16"/>
    </sheetView>
  </sheetViews>
  <sheetFormatPr baseColWidth="10" defaultColWidth="10.9375" defaultRowHeight="11.5"/>
  <cols>
    <col min="1" max="1" width="1" style="1" customWidth="1"/>
    <col min="2" max="7" width="8.8125" style="1" customWidth="1"/>
    <col min="8" max="8" width="1.5625" style="1" customWidth="1"/>
    <col min="9" max="9" width="4.4375" style="1" customWidth="1"/>
    <col min="10" max="10" width="4" style="1" customWidth="1"/>
    <col min="11" max="11" width="7.375" style="1" bestFit="1" customWidth="1"/>
    <col min="12" max="12" width="4.25" style="2" customWidth="1"/>
    <col min="13" max="13" width="4.75" style="1" customWidth="1"/>
    <col min="14" max="25" width="3.5625" style="1" customWidth="1"/>
    <col min="26" max="26" width="7.9375" style="1" customWidth="1"/>
    <col min="27" max="27" width="2" style="1" customWidth="1"/>
    <col min="28" max="33" width="3" style="4" customWidth="1"/>
    <col min="34" max="16384" width="10.9375" style="1"/>
  </cols>
  <sheetData>
    <row r="1" spans="2:20" s="36" customFormat="1" ht="12.75" customHeight="1">
      <c r="B1" s="1300" t="s">
        <v>76</v>
      </c>
      <c r="C1" s="1300"/>
      <c r="D1" s="1300"/>
      <c r="E1" s="1300"/>
      <c r="F1" s="1300"/>
      <c r="G1" s="1300"/>
      <c r="L1" s="47"/>
    </row>
    <row r="2" spans="2:20" s="36" customFormat="1" ht="6" customHeight="1">
      <c r="L2" s="47"/>
    </row>
    <row r="3" spans="2:20" s="36" customFormat="1" ht="13">
      <c r="B3" s="1057" t="s">
        <v>316</v>
      </c>
      <c r="C3" s="1057"/>
      <c r="D3" s="1057"/>
      <c r="E3" s="1057"/>
      <c r="F3" s="1057"/>
      <c r="G3" s="1057"/>
      <c r="L3" s="47"/>
    </row>
    <row r="4" spans="2:20" s="36" customFormat="1" ht="15" customHeight="1">
      <c r="B4" s="1057" t="s">
        <v>408</v>
      </c>
      <c r="C4" s="1057"/>
      <c r="D4" s="1057"/>
      <c r="E4" s="1057"/>
      <c r="F4" s="1057"/>
      <c r="G4" s="1057"/>
      <c r="L4" s="47"/>
    </row>
    <row r="5" spans="2:20" s="36" customFormat="1" ht="13">
      <c r="B5" s="1115" t="s">
        <v>537</v>
      </c>
      <c r="C5" s="1115"/>
      <c r="D5" s="1115"/>
      <c r="E5" s="1115"/>
      <c r="F5" s="1115"/>
      <c r="G5" s="1115"/>
      <c r="L5" s="47"/>
    </row>
    <row r="6" spans="2:20" s="36" customFormat="1" ht="13">
      <c r="B6" s="1115" t="s">
        <v>239</v>
      </c>
      <c r="C6" s="1115"/>
      <c r="D6" s="1115"/>
      <c r="E6" s="1115"/>
      <c r="F6" s="1115"/>
      <c r="G6" s="1115"/>
      <c r="L6" s="47"/>
    </row>
    <row r="7" spans="2:20" s="36" customFormat="1" ht="43.5" customHeight="1">
      <c r="B7" s="238" t="str">
        <f>'53'!B6</f>
        <v>Código aduanas</v>
      </c>
      <c r="C7" s="238" t="str">
        <f>'53'!E6</f>
        <v>10063010</v>
      </c>
      <c r="D7" s="238" t="str">
        <f>'53'!F6</f>
        <v>10063020</v>
      </c>
      <c r="E7" s="238" t="str">
        <f>'53'!G6</f>
        <v>10063090</v>
      </c>
      <c r="F7" s="237" t="s">
        <v>404</v>
      </c>
      <c r="G7" s="238" t="str">
        <f>'53'!I6</f>
        <v>10064000</v>
      </c>
      <c r="L7" s="47"/>
    </row>
    <row r="8" spans="2:20" s="36" customFormat="1" ht="81" customHeight="1">
      <c r="B8" s="276" t="s">
        <v>161</v>
      </c>
      <c r="C8" s="242" t="s">
        <v>327</v>
      </c>
      <c r="D8" s="242" t="s">
        <v>332</v>
      </c>
      <c r="E8" s="242" t="s">
        <v>329</v>
      </c>
      <c r="F8" s="355" t="str">
        <f>'53'!H7</f>
        <v>Arroz semi o blanqueado (total)</v>
      </c>
      <c r="G8" s="242" t="str">
        <f>'53'!I7</f>
        <v>Arroz partido</v>
      </c>
      <c r="K8" s="117"/>
      <c r="L8" s="197"/>
    </row>
    <row r="9" spans="2:20" s="36" customFormat="1" ht="15.75" customHeight="1">
      <c r="B9" s="398">
        <v>2013</v>
      </c>
      <c r="C9" s="149">
        <v>569.93039678913055</v>
      </c>
      <c r="D9" s="149">
        <v>583.11245247984016</v>
      </c>
      <c r="E9" s="149">
        <v>636.7739862199619</v>
      </c>
      <c r="F9" s="91">
        <v>581.19235837680458</v>
      </c>
      <c r="G9" s="149">
        <v>398.06961088092203</v>
      </c>
      <c r="J9" s="421"/>
      <c r="K9" s="422"/>
      <c r="L9" s="195"/>
      <c r="M9" s="423"/>
      <c r="P9" s="194"/>
      <c r="Q9" s="194"/>
      <c r="R9" s="194"/>
      <c r="S9" s="194"/>
      <c r="T9" s="194"/>
    </row>
    <row r="10" spans="2:20" s="36" customFormat="1" ht="15.75" customHeight="1">
      <c r="B10" s="398">
        <v>2014</v>
      </c>
      <c r="C10" s="149">
        <v>582.45726076044014</v>
      </c>
      <c r="D10" s="149">
        <v>548.50757282839425</v>
      </c>
      <c r="E10" s="149">
        <v>875.35253475216177</v>
      </c>
      <c r="F10" s="91">
        <v>567.93874023715057</v>
      </c>
      <c r="G10" s="149">
        <v>398.79743531568829</v>
      </c>
      <c r="J10" s="421"/>
      <c r="K10" s="422"/>
      <c r="L10" s="195"/>
      <c r="M10" s="423"/>
      <c r="P10" s="194"/>
      <c r="Q10" s="194"/>
      <c r="R10" s="194"/>
      <c r="S10" s="194"/>
      <c r="T10" s="194"/>
    </row>
    <row r="11" spans="2:20" s="36" customFormat="1" ht="15.75" customHeight="1">
      <c r="B11" s="398">
        <v>2015</v>
      </c>
      <c r="C11" s="91">
        <v>531.85660859980794</v>
      </c>
      <c r="D11" s="91">
        <v>516.63461789193218</v>
      </c>
      <c r="E11" s="91">
        <v>560.80778311223924</v>
      </c>
      <c r="F11" s="91">
        <v>523.061346988266</v>
      </c>
      <c r="G11" s="91">
        <v>408.69529400318663</v>
      </c>
      <c r="J11" s="421"/>
      <c r="K11" s="422"/>
      <c r="L11" s="195"/>
      <c r="M11" s="423"/>
      <c r="P11" s="194"/>
      <c r="Q11" s="194"/>
      <c r="R11" s="194"/>
      <c r="S11" s="194"/>
      <c r="T11" s="194"/>
    </row>
    <row r="12" spans="2:20" s="36" customFormat="1" ht="15.75" customHeight="1">
      <c r="B12" s="398">
        <v>2016</v>
      </c>
      <c r="C12" s="91">
        <v>511.09590872581498</v>
      </c>
      <c r="D12" s="91">
        <v>447.0824981726056</v>
      </c>
      <c r="E12" s="91">
        <v>551.24066536937585</v>
      </c>
      <c r="F12" s="91">
        <v>475.21552846283851</v>
      </c>
      <c r="G12" s="91">
        <v>381.70725995316155</v>
      </c>
      <c r="J12" s="421"/>
      <c r="K12" s="422"/>
      <c r="L12" s="195"/>
      <c r="M12" s="423"/>
      <c r="P12" s="194"/>
      <c r="Q12" s="194"/>
      <c r="R12" s="194"/>
      <c r="S12" s="194"/>
      <c r="T12" s="194"/>
    </row>
    <row r="13" spans="2:20" s="36" customFormat="1" ht="15.75" customHeight="1">
      <c r="B13" s="398">
        <v>2017</v>
      </c>
      <c r="C13" s="91">
        <v>549</v>
      </c>
      <c r="D13" s="91">
        <v>473</v>
      </c>
      <c r="E13" s="91">
        <v>548</v>
      </c>
      <c r="F13" s="91">
        <v>507</v>
      </c>
      <c r="G13" s="91">
        <v>386</v>
      </c>
      <c r="J13" s="421"/>
      <c r="K13" s="422"/>
      <c r="L13" s="195"/>
      <c r="M13" s="423"/>
      <c r="P13" s="194"/>
      <c r="Q13" s="194"/>
      <c r="R13" s="194"/>
      <c r="S13" s="194"/>
      <c r="T13" s="194"/>
    </row>
    <row r="14" spans="2:20" s="134" customFormat="1" ht="15.75" customHeight="1">
      <c r="B14" s="398">
        <v>2018</v>
      </c>
      <c r="C14" s="91">
        <f>AVERAGE(C3:C13)</f>
        <v>548.86803497503865</v>
      </c>
      <c r="D14" s="91">
        <f>AVERAGE(D3:D13)</f>
        <v>513.66742827455437</v>
      </c>
      <c r="E14" s="91">
        <f>AVERAGE(E3:E13)</f>
        <v>634.43499389074771</v>
      </c>
      <c r="F14" s="91">
        <f>AVERAGE(F3:F13)</f>
        <v>530.88159481301193</v>
      </c>
      <c r="G14" s="91">
        <f>AVERAGE(G3:G13)</f>
        <v>394.65392003059168</v>
      </c>
      <c r="I14" s="447"/>
      <c r="J14" s="444"/>
      <c r="K14" s="445"/>
      <c r="L14" s="448"/>
      <c r="M14" s="446"/>
      <c r="P14" s="440"/>
      <c r="Q14" s="440"/>
      <c r="R14" s="440"/>
      <c r="S14" s="440"/>
      <c r="T14" s="440"/>
    </row>
    <row r="15" spans="2:20" s="134" customFormat="1" ht="15.75" customHeight="1">
      <c r="B15" s="614">
        <v>2019</v>
      </c>
      <c r="C15" s="91">
        <v>530.68294408786574</v>
      </c>
      <c r="D15" s="91">
        <v>439.6641496326306</v>
      </c>
      <c r="E15" s="91">
        <v>646.42421024975886</v>
      </c>
      <c r="F15" s="91">
        <v>472.75245779219557</v>
      </c>
      <c r="G15" s="91">
        <v>357.29194952655001</v>
      </c>
      <c r="I15" s="447"/>
      <c r="J15" s="444"/>
      <c r="K15" s="445"/>
      <c r="L15" s="448"/>
      <c r="M15" s="446"/>
      <c r="P15" s="440"/>
      <c r="Q15" s="440"/>
      <c r="R15" s="440"/>
      <c r="S15" s="440"/>
      <c r="T15" s="440"/>
    </row>
    <row r="16" spans="2:20" s="134" customFormat="1" ht="15.75" customHeight="1">
      <c r="B16" s="614" t="s">
        <v>533</v>
      </c>
      <c r="C16" s="91">
        <v>666.51993746947653</v>
      </c>
      <c r="D16" s="91">
        <v>570.79150249972247</v>
      </c>
      <c r="E16" s="91">
        <v>602.84513951650069</v>
      </c>
      <c r="F16" s="91">
        <v>611.45540506873976</v>
      </c>
      <c r="G16" s="91">
        <v>398.09222529466348</v>
      </c>
      <c r="I16" s="447"/>
      <c r="J16" s="444"/>
      <c r="K16" s="445"/>
      <c r="L16" s="448"/>
      <c r="M16" s="446"/>
      <c r="P16" s="440"/>
      <c r="Q16" s="440"/>
      <c r="R16" s="440"/>
      <c r="S16" s="440"/>
      <c r="T16" s="440"/>
    </row>
    <row r="17" spans="2:33" s="72" customFormat="1" ht="30.65" customHeight="1">
      <c r="B17" s="1092" t="s">
        <v>681</v>
      </c>
      <c r="C17" s="1092"/>
      <c r="D17" s="1092"/>
      <c r="E17" s="1092"/>
      <c r="F17" s="1092"/>
      <c r="G17" s="1092"/>
      <c r="L17" s="293"/>
    </row>
    <row r="18" spans="2:33">
      <c r="C18" s="424"/>
      <c r="D18" s="424"/>
      <c r="E18" s="424"/>
      <c r="F18" s="424"/>
      <c r="G18" s="424"/>
      <c r="I18" s="20"/>
      <c r="J18" s="20"/>
      <c r="K18" s="20"/>
    </row>
    <row r="19" spans="2:33">
      <c r="I19" s="20"/>
      <c r="J19" s="20"/>
      <c r="K19" s="20"/>
    </row>
    <row r="20" spans="2:33">
      <c r="I20" s="20"/>
      <c r="J20" s="20"/>
      <c r="K20" s="20"/>
    </row>
    <row r="21" spans="2:33">
      <c r="I21" s="20"/>
      <c r="J21" s="20"/>
      <c r="K21" s="20"/>
    </row>
    <row r="23" spans="2:33" ht="15" customHeight="1"/>
    <row r="24" spans="2:33" ht="15" customHeight="1"/>
    <row r="25" spans="2:33" ht="15" customHeight="1"/>
    <row r="26" spans="2:33" ht="15" customHeight="1"/>
    <row r="27" spans="2:33" ht="27" customHeight="1"/>
    <row r="28" spans="2:33" ht="15" customHeight="1"/>
    <row r="29" spans="2:33" ht="15" customHeight="1"/>
    <row r="30" spans="2:33" ht="15" customHeight="1"/>
    <row r="31" spans="2:33" ht="15" customHeight="1">
      <c r="AB31" s="1"/>
      <c r="AC31" s="1"/>
      <c r="AD31" s="1"/>
      <c r="AE31" s="1"/>
      <c r="AF31" s="1"/>
      <c r="AG31" s="1"/>
    </row>
    <row r="32" spans="2:33" ht="15" customHeight="1"/>
    <row r="33" spans="1:33" ht="78.650000000000006" customHeight="1"/>
    <row r="34" spans="1:33" ht="15" customHeight="1">
      <c r="B34" s="1212"/>
      <c r="C34" s="1212"/>
      <c r="D34" s="1212"/>
      <c r="E34" s="1212"/>
      <c r="F34" s="1212"/>
      <c r="G34" s="1212"/>
      <c r="AB34" s="6"/>
      <c r="AC34" s="7"/>
      <c r="AD34" s="7"/>
      <c r="AE34" s="7"/>
    </row>
    <row r="35" spans="1:33" ht="15" customHeight="1">
      <c r="B35" s="1212"/>
      <c r="C35" s="1212"/>
      <c r="D35" s="1212"/>
      <c r="E35" s="1212"/>
      <c r="F35" s="1212"/>
      <c r="G35" s="1212"/>
      <c r="AB35" s="6"/>
      <c r="AC35" s="7"/>
      <c r="AD35" s="7"/>
      <c r="AE35" s="7"/>
    </row>
    <row r="36" spans="1:33" ht="15" customHeight="1">
      <c r="AB36" s="6"/>
      <c r="AC36" s="7"/>
      <c r="AD36" s="7"/>
      <c r="AE36" s="7"/>
    </row>
    <row r="37" spans="1:33" ht="15" customHeight="1">
      <c r="AB37" s="6"/>
      <c r="AC37" s="7"/>
      <c r="AD37" s="7"/>
      <c r="AE37" s="7"/>
    </row>
    <row r="38" spans="1:33" ht="15" customHeight="1">
      <c r="AB38" s="425"/>
      <c r="AC38" s="425"/>
      <c r="AD38" s="425"/>
      <c r="AE38" s="425"/>
    </row>
    <row r="39" spans="1:33" ht="15" customHeight="1">
      <c r="AA39" s="2"/>
      <c r="AB39" s="6"/>
      <c r="AC39" s="6"/>
      <c r="AD39" s="6"/>
      <c r="AE39" s="6"/>
      <c r="AF39" s="5"/>
      <c r="AG39" s="5"/>
    </row>
    <row r="40" spans="1:33" ht="15" customHeight="1">
      <c r="AA40" s="2"/>
      <c r="AB40" s="6"/>
      <c r="AC40" s="6"/>
      <c r="AD40" s="6"/>
      <c r="AE40" s="6"/>
      <c r="AF40" s="5"/>
      <c r="AG40" s="5"/>
    </row>
    <row r="41" spans="1:33" ht="15" customHeight="1">
      <c r="AA41" s="2"/>
      <c r="AB41" s="6"/>
      <c r="AC41" s="6"/>
      <c r="AD41" s="6"/>
      <c r="AE41" s="6"/>
      <c r="AF41" s="5"/>
      <c r="AG41" s="5"/>
    </row>
    <row r="42" spans="1:33" ht="15" customHeight="1">
      <c r="AA42" s="2"/>
      <c r="AB42" s="6"/>
      <c r="AC42" s="6"/>
      <c r="AD42" s="6"/>
      <c r="AE42" s="6"/>
      <c r="AF42" s="5"/>
      <c r="AG42" s="5"/>
    </row>
    <row r="43" spans="1:33" ht="15" customHeight="1">
      <c r="AA43" s="2"/>
      <c r="AB43" s="6"/>
      <c r="AC43" s="6"/>
      <c r="AD43" s="6"/>
      <c r="AE43" s="6"/>
      <c r="AF43" s="5"/>
      <c r="AG43" s="5"/>
    </row>
    <row r="44" spans="1:33" ht="15" customHeight="1">
      <c r="AA44" s="2"/>
      <c r="AB44" s="6"/>
      <c r="AC44" s="6"/>
      <c r="AD44" s="6"/>
      <c r="AE44" s="6"/>
      <c r="AF44" s="5"/>
      <c r="AG44" s="5"/>
    </row>
    <row r="45" spans="1:33" ht="15" customHeight="1">
      <c r="AA45" s="2"/>
      <c r="AB45" s="6"/>
      <c r="AC45" s="6"/>
      <c r="AD45" s="6"/>
      <c r="AE45" s="6"/>
      <c r="AF45" s="5"/>
      <c r="AG45" s="5"/>
    </row>
    <row r="46" spans="1:33" ht="15" customHeight="1">
      <c r="A46" s="16"/>
      <c r="B46" s="16"/>
      <c r="C46" s="16"/>
      <c r="D46" s="16"/>
      <c r="E46" s="16"/>
      <c r="F46" s="16"/>
      <c r="G46" s="16"/>
      <c r="H46" s="16"/>
      <c r="AA46" s="2"/>
      <c r="AB46" s="6"/>
      <c r="AC46" s="6"/>
      <c r="AD46" s="6"/>
      <c r="AE46" s="6"/>
      <c r="AF46" s="5"/>
      <c r="AG46" s="5"/>
    </row>
    <row r="47" spans="1:33" ht="15" customHeight="1">
      <c r="AA47" s="2"/>
      <c r="AB47" s="6"/>
      <c r="AC47" s="6"/>
      <c r="AD47" s="6"/>
      <c r="AE47" s="6"/>
      <c r="AF47" s="5"/>
      <c r="AG47" s="5"/>
    </row>
    <row r="48" spans="1:33" ht="15" customHeight="1">
      <c r="AA48" s="2"/>
      <c r="AB48" s="6"/>
      <c r="AC48" s="6"/>
      <c r="AD48" s="6"/>
      <c r="AE48" s="6"/>
      <c r="AF48" s="5"/>
      <c r="AG48" s="5"/>
    </row>
    <row r="49" spans="27:33" ht="15" customHeight="1">
      <c r="AA49" s="2"/>
      <c r="AB49" s="6"/>
      <c r="AC49" s="6"/>
      <c r="AD49" s="6"/>
      <c r="AE49" s="6"/>
      <c r="AF49" s="5"/>
      <c r="AG49" s="5"/>
    </row>
    <row r="50" spans="27:33" ht="15" customHeight="1">
      <c r="AA50" s="2"/>
      <c r="AB50" s="6"/>
      <c r="AC50" s="6"/>
      <c r="AD50" s="6"/>
      <c r="AE50" s="6"/>
      <c r="AF50" s="5"/>
      <c r="AG50" s="5"/>
    </row>
    <row r="51" spans="27:33" ht="15" customHeight="1">
      <c r="AB51" s="6"/>
      <c r="AC51" s="7"/>
      <c r="AD51" s="7"/>
      <c r="AE51" s="7"/>
    </row>
    <row r="52" spans="27:33" ht="15" customHeight="1"/>
    <row r="53" spans="27:33" ht="15" customHeight="1"/>
    <row r="54" spans="27:33" ht="15" customHeight="1"/>
    <row r="55" spans="27:33" ht="15" customHeight="1"/>
    <row r="56" spans="27:33" ht="15" customHeight="1"/>
    <row r="57" spans="27:33" ht="15" customHeight="1"/>
  </sheetData>
  <mergeCells count="7">
    <mergeCell ref="B34:G35"/>
    <mergeCell ref="B1:G1"/>
    <mergeCell ref="B3:G3"/>
    <mergeCell ref="B4:G4"/>
    <mergeCell ref="B5:G5"/>
    <mergeCell ref="B6:G6"/>
    <mergeCell ref="B17:G17"/>
  </mergeCells>
  <printOptions horizontalCentered="1"/>
  <pageMargins left="0.19685039370078741" right="0.27559055118110237" top="1.2204724409448819" bottom="0.78740157480314965" header="0.51181102362204722" footer="0.59055118110236227"/>
  <pageSetup paperSize="126" firstPageNumber="0" orientation="portrait" r:id="rId1"/>
  <headerFooter alignWithMargins="0">
    <oddFooter>&amp;C&amp;10&amp;A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pageSetUpPr fitToPage="1"/>
  </sheetPr>
  <dimension ref="A1:R43"/>
  <sheetViews>
    <sheetView topLeftCell="A4" zoomScaleNormal="100" workbookViewId="0">
      <selection activeCell="C11" sqref="C11"/>
    </sheetView>
  </sheetViews>
  <sheetFormatPr baseColWidth="10" defaultColWidth="10.9375" defaultRowHeight="11.5"/>
  <cols>
    <col min="1" max="1" width="11.8125" style="1" customWidth="1"/>
    <col min="2" max="6" width="9" style="1" customWidth="1"/>
    <col min="7" max="7" width="9.375" style="1" customWidth="1"/>
    <col min="8" max="8" width="6.9375" style="35" customWidth="1"/>
    <col min="9" max="14" width="10.9375" style="35"/>
    <col min="15" max="18" width="10.9375" style="115"/>
    <col min="19" max="16384" width="10.9375" style="1"/>
  </cols>
  <sheetData>
    <row r="1" spans="1:18" s="23" customFormat="1" ht="13">
      <c r="A1" s="1057" t="s">
        <v>1</v>
      </c>
      <c r="B1" s="1057"/>
      <c r="C1" s="1057"/>
      <c r="D1" s="1057"/>
      <c r="E1" s="1057"/>
      <c r="F1" s="1057"/>
      <c r="G1" s="1057"/>
      <c r="H1" s="180"/>
      <c r="I1" s="180"/>
      <c r="J1" s="180"/>
      <c r="K1" s="180"/>
      <c r="L1" s="180"/>
      <c r="M1" s="180"/>
      <c r="N1" s="180"/>
      <c r="O1" s="109"/>
      <c r="P1" s="109"/>
      <c r="Q1" s="109"/>
      <c r="R1" s="109"/>
    </row>
    <row r="2" spans="1:18" s="23" customFormat="1" ht="13">
      <c r="A2" s="28"/>
      <c r="B2" s="28"/>
      <c r="C2" s="28"/>
      <c r="D2" s="28"/>
      <c r="E2" s="28"/>
      <c r="F2" s="28"/>
      <c r="G2" s="28"/>
      <c r="H2" s="180"/>
      <c r="I2" s="180"/>
      <c r="J2" s="180"/>
      <c r="K2" s="180"/>
      <c r="L2" s="180"/>
      <c r="M2" s="180"/>
      <c r="N2" s="180"/>
      <c r="O2" s="109"/>
      <c r="P2" s="109"/>
      <c r="Q2" s="109"/>
      <c r="R2" s="109"/>
    </row>
    <row r="3" spans="1:18" s="23" customFormat="1" ht="13">
      <c r="A3" s="1057" t="s">
        <v>433</v>
      </c>
      <c r="B3" s="1057"/>
      <c r="C3" s="1057"/>
      <c r="D3" s="1057"/>
      <c r="E3" s="1057"/>
      <c r="F3" s="1057"/>
      <c r="G3" s="1057"/>
      <c r="H3" s="180"/>
      <c r="I3" s="180"/>
      <c r="J3" s="180"/>
      <c r="K3" s="180"/>
      <c r="L3" s="180"/>
      <c r="M3" s="180"/>
      <c r="N3" s="180"/>
      <c r="O3" s="109"/>
      <c r="P3" s="109"/>
      <c r="Q3" s="109"/>
      <c r="R3" s="109"/>
    </row>
    <row r="4" spans="1:18" s="23" customFormat="1" ht="13">
      <c r="A4" s="1058" t="s">
        <v>690</v>
      </c>
      <c r="B4" s="1058"/>
      <c r="C4" s="1058"/>
      <c r="D4" s="1058"/>
      <c r="E4" s="1058"/>
      <c r="F4" s="1058"/>
      <c r="G4" s="1058"/>
      <c r="H4" s="180"/>
      <c r="I4" s="180"/>
      <c r="J4" s="180"/>
      <c r="K4" s="180"/>
      <c r="L4" s="180"/>
      <c r="M4" s="180"/>
      <c r="N4" s="180"/>
      <c r="O4" s="109"/>
      <c r="P4" s="109"/>
      <c r="Q4" s="109"/>
      <c r="R4" s="109"/>
    </row>
    <row r="5" spans="1:18" s="21" customFormat="1" ht="49.5" customHeight="1">
      <c r="A5" s="598" t="s">
        <v>364</v>
      </c>
      <c r="B5" s="598" t="s">
        <v>128</v>
      </c>
      <c r="C5" s="598" t="s">
        <v>6</v>
      </c>
      <c r="D5" s="598" t="s">
        <v>13</v>
      </c>
      <c r="E5" s="598" t="s">
        <v>110</v>
      </c>
      <c r="F5" s="598" t="s">
        <v>130</v>
      </c>
      <c r="G5" s="598" t="s">
        <v>131</v>
      </c>
      <c r="H5" s="180"/>
      <c r="I5" s="34"/>
      <c r="J5" s="34"/>
      <c r="K5" s="34"/>
      <c r="L5" s="34"/>
      <c r="M5" s="34"/>
      <c r="N5" s="34"/>
      <c r="O5" s="117"/>
      <c r="P5" s="117"/>
      <c r="Q5" s="117"/>
      <c r="R5" s="117"/>
    </row>
    <row r="6" spans="1:18" s="21" customFormat="1" ht="15.75" customHeight="1">
      <c r="A6" s="104" t="s">
        <v>63</v>
      </c>
      <c r="B6" s="691">
        <v>199.12700000000001</v>
      </c>
      <c r="C6" s="692">
        <v>695.95</v>
      </c>
      <c r="D6" s="692">
        <v>697.43299999999999</v>
      </c>
      <c r="E6" s="692">
        <v>158.19800000000001</v>
      </c>
      <c r="F6" s="691">
        <v>197.64400000000001</v>
      </c>
      <c r="G6" s="73">
        <v>0.28338779495664818</v>
      </c>
      <c r="H6" s="187"/>
      <c r="I6" s="180"/>
      <c r="J6" s="180"/>
      <c r="K6" s="180"/>
      <c r="L6" s="180"/>
      <c r="M6" s="180"/>
      <c r="N6" s="180"/>
      <c r="O6" s="180"/>
      <c r="P6" s="180"/>
      <c r="Q6" s="180"/>
      <c r="R6" s="180"/>
    </row>
    <row r="7" spans="1:18" s="21" customFormat="1" ht="15.75" customHeight="1">
      <c r="A7" s="104" t="s">
        <v>65</v>
      </c>
      <c r="B7" s="691">
        <v>197.64400000000001</v>
      </c>
      <c r="C7" s="692">
        <v>658.649</v>
      </c>
      <c r="D7" s="692">
        <v>679.38300000000004</v>
      </c>
      <c r="E7" s="692">
        <v>137.33000000000001</v>
      </c>
      <c r="F7" s="691">
        <v>176.91</v>
      </c>
      <c r="G7" s="73">
        <v>0.26039803763120356</v>
      </c>
      <c r="H7" s="187"/>
      <c r="I7" s="180"/>
      <c r="J7" s="180"/>
      <c r="K7" s="180"/>
      <c r="L7" s="180"/>
      <c r="M7" s="180"/>
      <c r="N7" s="180"/>
      <c r="O7" s="180"/>
      <c r="P7" s="180"/>
      <c r="Q7" s="180"/>
      <c r="R7" s="180"/>
    </row>
    <row r="8" spans="1:18" s="21" customFormat="1" ht="15.75" customHeight="1">
      <c r="A8" s="104" t="s">
        <v>69</v>
      </c>
      <c r="B8" s="691">
        <v>177.06</v>
      </c>
      <c r="C8" s="692">
        <v>715.36</v>
      </c>
      <c r="D8" s="692">
        <v>698.33</v>
      </c>
      <c r="E8" s="692">
        <v>165.91</v>
      </c>
      <c r="F8" s="691">
        <v>194.09</v>
      </c>
      <c r="G8" s="73">
        <v>0.27793450088067245</v>
      </c>
      <c r="H8" s="187"/>
      <c r="I8" s="180"/>
      <c r="J8" s="180"/>
      <c r="K8" s="180"/>
      <c r="L8" s="180"/>
      <c r="M8" s="180"/>
      <c r="N8" s="180"/>
      <c r="O8" s="180"/>
      <c r="P8" s="180"/>
      <c r="Q8" s="180"/>
      <c r="R8" s="180"/>
    </row>
    <row r="9" spans="1:18" s="21" customFormat="1" ht="15.75" customHeight="1">
      <c r="A9" s="104" t="s">
        <v>140</v>
      </c>
      <c r="B9" s="691">
        <v>194.69</v>
      </c>
      <c r="C9" s="692">
        <v>728.26</v>
      </c>
      <c r="D9" s="692">
        <v>705.74</v>
      </c>
      <c r="E9" s="692">
        <v>164.42</v>
      </c>
      <c r="F9" s="691">
        <v>217.2</v>
      </c>
      <c r="G9" s="73">
        <v>0.30776206534984551</v>
      </c>
      <c r="H9" s="187"/>
      <c r="I9" s="180"/>
      <c r="J9" s="180"/>
      <c r="K9" s="180"/>
      <c r="L9" s="180"/>
      <c r="M9" s="180"/>
      <c r="N9" s="180"/>
      <c r="O9" s="180"/>
      <c r="P9" s="180"/>
      <c r="Q9" s="180"/>
      <c r="R9" s="180"/>
    </row>
    <row r="10" spans="1:18" s="21" customFormat="1" ht="15.75" customHeight="1">
      <c r="A10" s="104" t="s">
        <v>362</v>
      </c>
      <c r="B10" s="691">
        <v>218.69</v>
      </c>
      <c r="C10" s="692">
        <v>735.21</v>
      </c>
      <c r="D10" s="692">
        <v>711.16</v>
      </c>
      <c r="E10" s="692">
        <v>172.84</v>
      </c>
      <c r="F10" s="691">
        <v>242.74</v>
      </c>
      <c r="G10" s="73">
        <v>0.34132965858597225</v>
      </c>
      <c r="H10" s="187"/>
      <c r="I10" s="180"/>
      <c r="J10" s="180"/>
      <c r="K10" s="180"/>
      <c r="L10" s="180"/>
      <c r="M10" s="180"/>
      <c r="N10" s="180"/>
      <c r="O10" s="180"/>
      <c r="P10" s="180"/>
      <c r="Q10" s="180"/>
      <c r="R10" s="180"/>
    </row>
    <row r="11" spans="1:18" s="21" customFormat="1" ht="15.75" customHeight="1">
      <c r="A11" s="40" t="s">
        <v>450</v>
      </c>
      <c r="B11" s="690">
        <v>245</v>
      </c>
      <c r="C11" s="690">
        <v>756.4</v>
      </c>
      <c r="D11" s="690">
        <v>739.09</v>
      </c>
      <c r="E11" s="690">
        <v>183.36</v>
      </c>
      <c r="F11" s="690">
        <v>262.08</v>
      </c>
      <c r="G11" s="73">
        <v>0.34132965858597225</v>
      </c>
      <c r="H11" s="187"/>
      <c r="I11" s="180"/>
      <c r="J11" s="180"/>
      <c r="K11" s="180"/>
      <c r="L11" s="180"/>
      <c r="M11" s="180"/>
      <c r="N11" s="180"/>
      <c r="O11" s="180"/>
      <c r="P11" s="180"/>
      <c r="Q11" s="180"/>
      <c r="R11" s="180"/>
    </row>
    <row r="12" spans="1:18" s="106" customFormat="1" ht="15.75" customHeight="1">
      <c r="A12" s="490" t="s">
        <v>490</v>
      </c>
      <c r="B12" s="690">
        <v>262.79000000000002</v>
      </c>
      <c r="C12" s="690">
        <v>762.88</v>
      </c>
      <c r="D12" s="690">
        <v>741.98</v>
      </c>
      <c r="E12" s="690">
        <v>182.47</v>
      </c>
      <c r="F12" s="690">
        <v>283.69</v>
      </c>
      <c r="G12" s="73">
        <v>0.34132965858597225</v>
      </c>
      <c r="H12" s="187"/>
      <c r="I12" s="180"/>
      <c r="J12" s="180"/>
      <c r="K12" s="180"/>
      <c r="L12" s="180"/>
      <c r="M12" s="180"/>
      <c r="N12" s="180"/>
      <c r="O12" s="180"/>
      <c r="P12" s="180"/>
      <c r="Q12" s="180"/>
      <c r="R12" s="180"/>
    </row>
    <row r="13" spans="1:18" s="21" customFormat="1" ht="15.75" customHeight="1">
      <c r="A13" s="675" t="s">
        <v>481</v>
      </c>
      <c r="B13" s="901">
        <v>287.97000000000003</v>
      </c>
      <c r="C13" s="901">
        <v>730.9</v>
      </c>
      <c r="D13" s="901">
        <v>734.75</v>
      </c>
      <c r="E13" s="901">
        <v>173.67</v>
      </c>
      <c r="F13" s="901">
        <v>284.11</v>
      </c>
      <c r="G13" s="902">
        <v>0.34132965858597225</v>
      </c>
      <c r="H13" s="187"/>
      <c r="J13" s="180"/>
      <c r="K13" s="180"/>
      <c r="L13" s="180"/>
      <c r="M13" s="180"/>
      <c r="N13" s="180"/>
      <c r="O13" s="180"/>
      <c r="P13" s="180"/>
      <c r="Q13" s="180"/>
      <c r="R13" s="180"/>
    </row>
    <row r="14" spans="1:18" s="21" customFormat="1" ht="15.75" customHeight="1">
      <c r="A14" s="675" t="s">
        <v>570</v>
      </c>
      <c r="B14" s="690">
        <v>284.11</v>
      </c>
      <c r="C14" s="690">
        <v>764.94</v>
      </c>
      <c r="D14" s="690">
        <v>748.3</v>
      </c>
      <c r="E14" s="690">
        <v>191.83</v>
      </c>
      <c r="F14" s="690">
        <v>300.76</v>
      </c>
      <c r="G14" s="73">
        <f>F14/D14</f>
        <v>0.40192436188694375</v>
      </c>
      <c r="H14" s="187"/>
      <c r="J14" s="241"/>
      <c r="K14" s="180"/>
      <c r="L14" s="180"/>
      <c r="M14" s="180"/>
      <c r="N14" s="180"/>
      <c r="O14" s="180"/>
      <c r="P14" s="180"/>
      <c r="Q14" s="180"/>
      <c r="R14" s="180"/>
    </row>
    <row r="15" spans="1:18" s="21" customFormat="1" ht="15.75" customHeight="1">
      <c r="A15" s="681" t="s">
        <v>569</v>
      </c>
      <c r="B15" s="690">
        <v>300.76</v>
      </c>
      <c r="C15" s="690">
        <v>772.38</v>
      </c>
      <c r="D15" s="690">
        <v>752.68</v>
      </c>
      <c r="E15" s="690">
        <v>190.79</v>
      </c>
      <c r="F15" s="690">
        <v>320.45</v>
      </c>
      <c r="G15" s="73">
        <f>F15/D15</f>
        <v>0.42574533666365522</v>
      </c>
      <c r="H15" s="187"/>
      <c r="I15" s="18"/>
      <c r="J15" s="241"/>
      <c r="K15" s="180"/>
      <c r="L15" s="180"/>
      <c r="M15" s="180"/>
      <c r="N15" s="180"/>
      <c r="O15" s="180"/>
      <c r="P15" s="180"/>
      <c r="Q15" s="180"/>
      <c r="R15" s="180"/>
    </row>
    <row r="16" spans="1:18" s="21" customFormat="1" ht="15" customHeight="1">
      <c r="A16" s="1056" t="s">
        <v>169</v>
      </c>
      <c r="B16" s="1056"/>
      <c r="C16" s="1056"/>
      <c r="D16" s="1056"/>
      <c r="E16" s="1056"/>
      <c r="F16" s="1056"/>
      <c r="G16" s="1056"/>
      <c r="I16" s="180"/>
      <c r="J16" s="180"/>
      <c r="K16" s="180"/>
      <c r="L16" s="180"/>
      <c r="M16" s="180"/>
      <c r="N16" s="180"/>
      <c r="O16" s="180"/>
      <c r="P16" s="180"/>
      <c r="Q16" s="180"/>
      <c r="R16" s="180"/>
    </row>
    <row r="17" spans="1:18" s="21" customFormat="1" ht="10" customHeight="1">
      <c r="A17" s="608"/>
      <c r="B17" s="838"/>
      <c r="C17" s="838"/>
      <c r="D17" s="838"/>
      <c r="E17" s="838"/>
      <c r="F17" s="838"/>
      <c r="G17" s="608"/>
      <c r="I17" s="180"/>
      <c r="J17" s="180"/>
      <c r="K17" s="180"/>
      <c r="L17" s="180"/>
      <c r="M17" s="180"/>
      <c r="N17" s="180"/>
      <c r="O17" s="180"/>
      <c r="P17" s="180"/>
      <c r="Q17" s="180"/>
      <c r="R17" s="180"/>
    </row>
    <row r="18" spans="1:18">
      <c r="C18" s="343"/>
    </row>
    <row r="19" spans="1:18" ht="15" customHeight="1">
      <c r="H19" s="179"/>
    </row>
    <row r="20" spans="1:18" ht="9.75" customHeight="1">
      <c r="H20" s="484"/>
      <c r="I20" s="484"/>
      <c r="J20" s="484"/>
      <c r="K20" s="484"/>
      <c r="L20" s="484"/>
      <c r="M20" s="484"/>
      <c r="N20" s="484"/>
      <c r="O20" s="484"/>
      <c r="P20" s="484"/>
      <c r="Q20" s="484"/>
    </row>
    <row r="21" spans="1:18" ht="15" customHeight="1">
      <c r="H21" s="484"/>
      <c r="I21" s="484"/>
      <c r="J21" s="484"/>
      <c r="K21" s="484"/>
      <c r="L21" s="484"/>
      <c r="M21" s="484"/>
      <c r="N21" s="484"/>
      <c r="O21" s="484"/>
      <c r="P21" s="484"/>
      <c r="Q21" s="484"/>
    </row>
    <row r="22" spans="1:18" ht="15" customHeight="1">
      <c r="H22" s="484"/>
      <c r="I22" s="484"/>
      <c r="J22" s="484"/>
      <c r="K22" s="484"/>
      <c r="L22" s="484"/>
      <c r="M22" s="484"/>
      <c r="N22" s="484"/>
      <c r="O22" s="484"/>
      <c r="P22" s="484"/>
      <c r="Q22" s="484"/>
    </row>
    <row r="23" spans="1:18" ht="15" customHeight="1">
      <c r="H23" s="484"/>
      <c r="I23" s="484"/>
      <c r="J23" s="484"/>
      <c r="K23" s="484"/>
      <c r="L23" s="484"/>
      <c r="M23" s="484"/>
      <c r="N23" s="484"/>
      <c r="O23" s="484"/>
      <c r="P23" s="484"/>
      <c r="Q23" s="484"/>
    </row>
    <row r="24" spans="1:18" ht="15" customHeight="1"/>
    <row r="25" spans="1:18" ht="15" customHeight="1"/>
    <row r="26" spans="1:18" ht="15" customHeight="1"/>
    <row r="27" spans="1:18" ht="15" customHeight="1">
      <c r="A27" s="16"/>
      <c r="B27" s="16"/>
      <c r="C27" s="16"/>
      <c r="D27" s="16"/>
      <c r="E27" s="16"/>
    </row>
    <row r="28" spans="1:18" ht="15" customHeight="1">
      <c r="B28" s="16"/>
      <c r="C28" s="16"/>
      <c r="D28" s="16"/>
      <c r="E28" s="16"/>
    </row>
    <row r="29" spans="1:18" ht="15" customHeight="1"/>
    <row r="30" spans="1:18" ht="15" customHeight="1">
      <c r="H30" s="181"/>
    </row>
    <row r="31" spans="1:18" ht="15" customHeight="1">
      <c r="H31" s="181"/>
    </row>
    <row r="32" spans="1:18" ht="15" customHeight="1">
      <c r="H32" s="181"/>
    </row>
    <row r="33" spans="1:8" ht="15" customHeight="1">
      <c r="H33" s="182"/>
    </row>
    <row r="34" spans="1:8" ht="14.25" customHeight="1"/>
    <row r="35" spans="1:8" ht="14.25" customHeight="1"/>
    <row r="36" spans="1:8" ht="14.25" customHeight="1"/>
    <row r="37" spans="1:8" ht="14.25" customHeight="1"/>
    <row r="38" spans="1:8" ht="14.25" customHeight="1"/>
    <row r="39" spans="1:8" ht="14.25" customHeight="1"/>
    <row r="40" spans="1:8" ht="14.25" customHeight="1"/>
    <row r="41" spans="1:8" ht="14.25" customHeight="1">
      <c r="C41" s="343"/>
      <c r="D41" s="343"/>
      <c r="E41" s="343"/>
      <c r="F41" s="343"/>
    </row>
    <row r="42" spans="1:8" ht="17.5">
      <c r="C42" s="18"/>
      <c r="D42" s="18"/>
      <c r="E42" s="18"/>
      <c r="F42" s="18"/>
    </row>
    <row r="43" spans="1:8">
      <c r="A43" s="16"/>
      <c r="B43" s="16"/>
      <c r="C43" s="16"/>
      <c r="D43" s="16"/>
      <c r="E43" s="16"/>
      <c r="F43" s="16"/>
      <c r="G43" s="16"/>
    </row>
  </sheetData>
  <customSheetViews>
    <customSheetView guid="{5CDC6F58-B038-4A0E-A13D-C643B013E119}" topLeftCell="A12">
      <selection activeCell="D28" sqref="D28"/>
      <pageMargins left="0.59055118110236227" right="0.59055118110236227" top="1.299212598425197" bottom="0.78740157480314965" header="0.51181102362204722" footer="0.59055118110236227"/>
      <printOptions horizontalCentered="1"/>
      <pageSetup firstPageNumber="0" orientation="portrait" r:id="rId1"/>
      <headerFooter alignWithMargins="0">
        <oddFooter>&amp;C&amp;10&amp;A</oddFooter>
      </headerFooter>
    </customSheetView>
  </customSheetViews>
  <mergeCells count="4">
    <mergeCell ref="A16:G16"/>
    <mergeCell ref="A1:G1"/>
    <mergeCell ref="A3:G3"/>
    <mergeCell ref="A4:G4"/>
  </mergeCells>
  <printOptions horizontalCentered="1"/>
  <pageMargins left="0.59055118110236227" right="0.59055118110236227" top="1.299212598425197" bottom="0.78740157480314965" header="0.51181102362204722" footer="0.59055118110236227"/>
  <pageSetup paperSize="126" firstPageNumber="0" orientation="portrait" r:id="rId2"/>
  <headerFooter alignWithMargins="0">
    <oddFooter>&amp;C&amp;10&amp;A</oddFooter>
  </headerFooter>
  <drawing r:id="rId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5" tint="0.79998168889431442"/>
    <pageSetUpPr fitToPage="1"/>
  </sheetPr>
  <dimension ref="B1:U93"/>
  <sheetViews>
    <sheetView zoomScaleNormal="100" zoomScaleSheetLayoutView="75" workbookViewId="0">
      <selection activeCell="J17" sqref="J17"/>
    </sheetView>
  </sheetViews>
  <sheetFormatPr baseColWidth="10" defaultColWidth="10.9375" defaultRowHeight="11.5"/>
  <cols>
    <col min="1" max="1" width="1.375" style="1" customWidth="1"/>
    <col min="2" max="2" width="10.625" style="1" customWidth="1"/>
    <col min="3" max="3" width="7.25" style="1" customWidth="1"/>
    <col min="4" max="4" width="7.9375" style="1" customWidth="1"/>
    <col min="5" max="5" width="6.8125" style="1" customWidth="1"/>
    <col min="6" max="6" width="6.4375" style="1" customWidth="1"/>
    <col min="7" max="7" width="6.9375" style="1" customWidth="1"/>
    <col min="8" max="8" width="6.75" style="1" customWidth="1"/>
    <col min="9" max="9" width="9.375" style="1" customWidth="1"/>
    <col min="10" max="10" width="5.5625" style="1" customWidth="1"/>
    <col min="11" max="12" width="6.0625" style="1" customWidth="1"/>
    <col min="13" max="13" width="4.9375" style="1" customWidth="1"/>
    <col min="14" max="14" width="5.375" style="1" customWidth="1"/>
    <col min="15" max="15" width="4.625" style="1" customWidth="1"/>
    <col min="16" max="16384" width="10.9375" style="1"/>
  </cols>
  <sheetData>
    <row r="1" spans="2:21" s="23" customFormat="1" ht="13">
      <c r="B1" s="1057" t="s">
        <v>77</v>
      </c>
      <c r="C1" s="1057"/>
      <c r="D1" s="1057"/>
      <c r="E1" s="1057"/>
      <c r="F1" s="1057"/>
      <c r="G1" s="1057"/>
      <c r="H1" s="1057"/>
    </row>
    <row r="2" spans="2:21" s="23" customFormat="1" ht="13">
      <c r="B2" s="32"/>
      <c r="G2" s="33"/>
    </row>
    <row r="3" spans="2:21" s="23" customFormat="1" ht="13">
      <c r="B3" s="1057" t="s">
        <v>83</v>
      </c>
      <c r="C3" s="1057"/>
      <c r="D3" s="1057"/>
      <c r="E3" s="1057"/>
      <c r="F3" s="1057"/>
      <c r="G3" s="1057"/>
      <c r="H3" s="1057"/>
    </row>
    <row r="4" spans="2:21" s="23" customFormat="1" ht="13">
      <c r="B4" s="1057" t="s">
        <v>532</v>
      </c>
      <c r="C4" s="1057"/>
      <c r="D4" s="1057"/>
      <c r="E4" s="1057"/>
      <c r="F4" s="1057"/>
      <c r="G4" s="1057"/>
      <c r="H4" s="1057"/>
    </row>
    <row r="5" spans="2:21" s="23" customFormat="1" ht="13">
      <c r="B5" s="1057" t="s">
        <v>333</v>
      </c>
      <c r="C5" s="1057"/>
      <c r="D5" s="1057"/>
      <c r="E5" s="1057"/>
      <c r="F5" s="1057"/>
      <c r="G5" s="1057"/>
      <c r="H5" s="1057"/>
    </row>
    <row r="6" spans="2:21" s="36" customFormat="1" ht="15.75" customHeight="1">
      <c r="B6" s="426"/>
      <c r="C6" s="417">
        <v>2015</v>
      </c>
      <c r="D6" s="417">
        <v>2016</v>
      </c>
      <c r="E6" s="417">
        <v>2017</v>
      </c>
      <c r="F6" s="417">
        <v>2018</v>
      </c>
      <c r="G6" s="417">
        <v>2019</v>
      </c>
      <c r="H6" s="800">
        <v>2020</v>
      </c>
    </row>
    <row r="7" spans="2:21" s="36" customFormat="1" ht="15.75" customHeight="1">
      <c r="B7" s="40" t="s">
        <v>47</v>
      </c>
      <c r="C7" s="149">
        <v>205000</v>
      </c>
      <c r="D7" s="469"/>
      <c r="E7" s="149">
        <v>190868.42105263201</v>
      </c>
      <c r="F7" s="480"/>
      <c r="G7" s="611"/>
      <c r="H7" s="611"/>
      <c r="I7" s="427"/>
      <c r="P7" s="427"/>
    </row>
    <row r="8" spans="2:21" s="36" customFormat="1" ht="15.75" customHeight="1">
      <c r="B8" s="40" t="s">
        <v>48</v>
      </c>
      <c r="C8" s="149">
        <v>205000</v>
      </c>
      <c r="D8" s="149"/>
      <c r="E8" s="149"/>
      <c r="F8" s="149"/>
      <c r="G8" s="149"/>
      <c r="H8" s="611"/>
    </row>
    <row r="9" spans="2:21" s="134" customFormat="1" ht="15.75" customHeight="1">
      <c r="B9" s="272" t="s">
        <v>49</v>
      </c>
      <c r="C9" s="149">
        <v>205303.54838709679</v>
      </c>
      <c r="D9" s="149"/>
      <c r="F9" s="149">
        <v>170000</v>
      </c>
      <c r="G9" s="149">
        <v>170500</v>
      </c>
      <c r="H9" s="149">
        <v>229324.07407407404</v>
      </c>
      <c r="J9" s="834"/>
      <c r="Q9" s="36"/>
      <c r="R9" s="36"/>
      <c r="S9" s="36"/>
      <c r="T9" s="36"/>
      <c r="U9" s="36"/>
    </row>
    <row r="10" spans="2:21" s="36" customFormat="1" ht="15.75" customHeight="1">
      <c r="B10" s="272" t="s">
        <v>57</v>
      </c>
      <c r="C10" s="149">
        <v>195422.33333333334</v>
      </c>
      <c r="D10" s="149">
        <v>175615.38461538462</v>
      </c>
      <c r="E10" s="149">
        <v>204799.444444444</v>
      </c>
      <c r="F10" s="149">
        <v>167700</v>
      </c>
      <c r="G10" s="149">
        <v>173000</v>
      </c>
      <c r="H10" s="149">
        <v>237888.88888888888</v>
      </c>
      <c r="I10" s="428"/>
      <c r="P10" s="428"/>
    </row>
    <row r="11" spans="2:21" s="36" customFormat="1" ht="15.75" customHeight="1">
      <c r="B11" s="272" t="s">
        <v>58</v>
      </c>
      <c r="C11" s="149">
        <v>189697.74193548388</v>
      </c>
      <c r="D11" s="149">
        <v>183100</v>
      </c>
      <c r="E11" s="149">
        <v>203591.11111111101</v>
      </c>
      <c r="F11" s="149">
        <v>173854.83870967742</v>
      </c>
      <c r="G11" s="149">
        <v>176666.66666666669</v>
      </c>
      <c r="H11" s="149">
        <v>236881.7204301075</v>
      </c>
    </row>
    <row r="12" spans="2:21" s="36" customFormat="1" ht="15.75" customHeight="1">
      <c r="B12" s="490" t="s">
        <v>50</v>
      </c>
      <c r="C12" s="149">
        <v>200000</v>
      </c>
      <c r="D12" s="149">
        <v>188500</v>
      </c>
      <c r="E12" s="149">
        <v>191201.61290322599</v>
      </c>
      <c r="F12" s="149">
        <v>171466.66666666669</v>
      </c>
      <c r="G12" s="149">
        <v>179000</v>
      </c>
      <c r="H12" s="149">
        <v>228216.66666666669</v>
      </c>
      <c r="I12" s="429"/>
      <c r="J12" s="427"/>
      <c r="P12" s="429"/>
    </row>
    <row r="13" spans="2:21" s="36" customFormat="1" ht="15.75" customHeight="1">
      <c r="B13" s="40" t="s">
        <v>51</v>
      </c>
      <c r="C13" s="149">
        <v>200000</v>
      </c>
      <c r="D13" s="149">
        <v>193333.33333333331</v>
      </c>
      <c r="E13" s="149">
        <v>194322.58064516101</v>
      </c>
      <c r="F13" s="149">
        <v>175793</v>
      </c>
      <c r="G13" s="149">
        <v>173548.38709677421</v>
      </c>
      <c r="H13" s="149">
        <v>235423.07692307691</v>
      </c>
    </row>
    <row r="14" spans="2:21" s="36" customFormat="1" ht="15.75" customHeight="1">
      <c r="B14" s="40" t="s">
        <v>52</v>
      </c>
      <c r="C14" s="149">
        <v>200000</v>
      </c>
      <c r="D14" s="149"/>
      <c r="E14" s="149">
        <v>190612.90322580643</v>
      </c>
      <c r="F14" s="149">
        <v>178167</v>
      </c>
      <c r="G14" s="149">
        <v>177742</v>
      </c>
      <c r="H14" s="149">
        <v>229000</v>
      </c>
    </row>
    <row r="15" spans="2:21" s="36" customFormat="1" ht="15.75" customHeight="1">
      <c r="B15" s="40" t="s">
        <v>53</v>
      </c>
      <c r="C15" s="149">
        <v>200000</v>
      </c>
      <c r="D15" s="149"/>
      <c r="E15" s="149">
        <v>189000</v>
      </c>
      <c r="F15" s="149">
        <v>177000</v>
      </c>
      <c r="G15" s="149">
        <v>185400</v>
      </c>
      <c r="H15" s="149"/>
    </row>
    <row r="16" spans="2:21" s="36" customFormat="1" ht="15.75" customHeight="1">
      <c r="B16" s="40" t="s">
        <v>54</v>
      </c>
      <c r="C16" s="149">
        <v>200000</v>
      </c>
      <c r="D16" s="149"/>
      <c r="E16" s="149"/>
      <c r="F16" s="149"/>
      <c r="G16" s="149"/>
      <c r="H16" s="149"/>
    </row>
    <row r="17" spans="2:8" s="36" customFormat="1" ht="15.75" customHeight="1">
      <c r="B17" s="40" t="s">
        <v>55</v>
      </c>
      <c r="C17" s="469"/>
      <c r="D17" s="469"/>
      <c r="E17" s="149"/>
      <c r="F17" s="149"/>
      <c r="G17" s="611"/>
      <c r="H17" s="611"/>
    </row>
    <row r="18" spans="2:8" s="36" customFormat="1" ht="15.75" customHeight="1">
      <c r="B18" s="40" t="s">
        <v>56</v>
      </c>
      <c r="C18" s="469"/>
      <c r="D18" s="469"/>
      <c r="E18" s="149"/>
      <c r="F18" s="149"/>
      <c r="G18" s="611"/>
      <c r="H18" s="611"/>
    </row>
    <row r="19" spans="2:8" s="36" customFormat="1" ht="27" customHeight="1">
      <c r="B19" s="1133" t="s">
        <v>632</v>
      </c>
      <c r="C19" s="1133"/>
      <c r="D19" s="1133"/>
      <c r="E19" s="1133"/>
      <c r="F19" s="1133"/>
      <c r="G19" s="1133"/>
      <c r="H19" s="1133"/>
    </row>
    <row r="20" spans="2:8" s="36" customFormat="1" ht="30.75" customHeight="1">
      <c r="B20" s="1123"/>
      <c r="C20" s="1123"/>
      <c r="D20" s="1123"/>
      <c r="E20" s="1123"/>
      <c r="F20" s="1123"/>
      <c r="G20" s="1123"/>
      <c r="H20" s="1123"/>
    </row>
    <row r="21" spans="2:8" s="36" customFormat="1" ht="12.5">
      <c r="C21" s="47"/>
      <c r="D21" s="47"/>
      <c r="E21" s="47"/>
      <c r="F21" s="47"/>
      <c r="G21" s="430"/>
    </row>
    <row r="22" spans="2:8" s="36" customFormat="1" ht="23.25" customHeight="1">
      <c r="B22" s="47"/>
      <c r="C22" s="47"/>
      <c r="D22" s="47"/>
      <c r="E22" s="47"/>
      <c r="F22" s="47"/>
      <c r="G22" s="47"/>
    </row>
    <row r="23" spans="2:8" s="36" customFormat="1" ht="30.75" customHeight="1">
      <c r="B23" s="47"/>
      <c r="C23" s="47"/>
      <c r="D23" s="47"/>
      <c r="E23" s="47"/>
      <c r="F23" s="47"/>
      <c r="G23" s="47"/>
    </row>
    <row r="24" spans="2:8" s="36" customFormat="1" ht="44.25" customHeight="1">
      <c r="B24" s="47"/>
      <c r="C24" s="47"/>
      <c r="D24" s="47"/>
      <c r="E24" s="47"/>
      <c r="F24" s="47"/>
      <c r="G24" s="47"/>
    </row>
    <row r="25" spans="2:8" s="36" customFormat="1" ht="30" customHeight="1">
      <c r="B25" s="47"/>
      <c r="C25" s="47"/>
      <c r="D25" s="47"/>
      <c r="E25" s="47"/>
      <c r="F25" s="47"/>
      <c r="G25" s="47"/>
    </row>
    <row r="26" spans="2:8" s="36" customFormat="1" ht="21.75" customHeight="1">
      <c r="B26" s="47"/>
      <c r="C26" s="47"/>
      <c r="D26" s="47"/>
      <c r="E26" s="47"/>
      <c r="F26" s="47"/>
      <c r="G26" s="47"/>
    </row>
    <row r="27" spans="2:8" s="36" customFormat="1" ht="17.25" customHeight="1">
      <c r="B27" s="47"/>
      <c r="C27" s="47"/>
      <c r="D27" s="47"/>
      <c r="E27" s="47"/>
      <c r="F27" s="47"/>
      <c r="G27" s="47"/>
    </row>
    <row r="28" spans="2:8" s="36" customFormat="1" ht="44.25" customHeight="1">
      <c r="B28" s="47"/>
      <c r="C28" s="47"/>
      <c r="D28" s="47"/>
      <c r="E28" s="47"/>
      <c r="F28" s="47"/>
      <c r="G28" s="47"/>
    </row>
    <row r="29" spans="2:8" s="36" customFormat="1" ht="21" customHeight="1">
      <c r="B29" s="47"/>
      <c r="C29" s="47"/>
      <c r="D29" s="47"/>
      <c r="E29" s="47"/>
      <c r="F29" s="47"/>
      <c r="G29" s="47"/>
    </row>
    <row r="30" spans="2:8" s="36" customFormat="1" ht="12.5">
      <c r="B30" s="47"/>
      <c r="C30" s="47"/>
      <c r="D30" s="47"/>
      <c r="E30" s="47"/>
      <c r="F30" s="47"/>
      <c r="G30" s="47"/>
    </row>
    <row r="31" spans="2:8" s="36" customFormat="1" ht="12.5">
      <c r="B31" s="16"/>
      <c r="C31" s="47"/>
      <c r="D31" s="47"/>
      <c r="E31" s="47"/>
      <c r="F31" s="47"/>
      <c r="G31" s="47"/>
    </row>
    <row r="32" spans="2:8" ht="14.15" customHeight="1">
      <c r="B32" s="431"/>
      <c r="C32" s="16"/>
    </row>
    <row r="33" spans="7:15" ht="20.5" customHeight="1">
      <c r="K33" s="14"/>
      <c r="L33" s="14"/>
      <c r="M33" s="14"/>
      <c r="N33" s="14"/>
      <c r="O33" s="14"/>
    </row>
    <row r="34" spans="7:15" ht="61.5" customHeight="1">
      <c r="K34" s="14"/>
      <c r="L34" s="14"/>
      <c r="M34" s="14"/>
      <c r="N34" s="14"/>
    </row>
    <row r="35" spans="7:15" ht="61.5" customHeight="1">
      <c r="K35" s="14"/>
      <c r="L35" s="14"/>
      <c r="M35" s="14"/>
      <c r="N35" s="14"/>
    </row>
    <row r="36" spans="7:15" ht="61.5" customHeight="1">
      <c r="K36" s="14"/>
      <c r="L36" s="14"/>
      <c r="M36" s="14"/>
      <c r="N36" s="14"/>
    </row>
    <row r="37" spans="7:15" ht="61.5" customHeight="1">
      <c r="K37" s="14"/>
      <c r="L37" s="14"/>
      <c r="M37" s="14"/>
      <c r="N37" s="14"/>
    </row>
    <row r="38" spans="7:15">
      <c r="G38" s="11"/>
      <c r="K38" s="14"/>
      <c r="L38" s="14"/>
      <c r="M38" s="14"/>
      <c r="N38" s="14"/>
    </row>
    <row r="39" spans="7:15" ht="55.5" customHeight="1">
      <c r="G39" s="11"/>
      <c r="K39" s="14"/>
      <c r="L39" s="14"/>
      <c r="M39" s="14"/>
      <c r="N39" s="14"/>
    </row>
    <row r="40" spans="7:15">
      <c r="G40" s="11"/>
      <c r="K40" s="14"/>
      <c r="L40" s="14"/>
      <c r="M40" s="14"/>
      <c r="N40" s="14"/>
    </row>
    <row r="41" spans="7:15">
      <c r="G41" s="11"/>
      <c r="K41" s="14"/>
      <c r="L41" s="14"/>
      <c r="M41" s="14"/>
      <c r="N41" s="14"/>
    </row>
    <row r="42" spans="7:15">
      <c r="G42" s="11"/>
      <c r="K42" s="14"/>
      <c r="L42" s="14"/>
      <c r="M42" s="14"/>
      <c r="N42" s="14"/>
    </row>
    <row r="43" spans="7:15">
      <c r="K43" s="14"/>
      <c r="L43" s="14"/>
      <c r="M43" s="14"/>
      <c r="N43" s="14"/>
    </row>
    <row r="44" spans="7:15">
      <c r="K44" s="14"/>
      <c r="L44" s="14"/>
      <c r="M44" s="14"/>
      <c r="N44" s="14"/>
    </row>
    <row r="45" spans="7:15">
      <c r="K45" s="14"/>
      <c r="L45" s="14"/>
      <c r="M45" s="14"/>
      <c r="N45" s="14"/>
    </row>
    <row r="46" spans="7:15">
      <c r="K46" s="14"/>
      <c r="L46" s="14"/>
      <c r="M46" s="14"/>
      <c r="N46" s="14"/>
    </row>
    <row r="47" spans="7:15">
      <c r="K47" s="14"/>
      <c r="L47" s="14"/>
      <c r="M47" s="14"/>
      <c r="N47" s="14"/>
    </row>
    <row r="49" ht="13.5" customHeight="1"/>
    <row r="50" ht="13.5" customHeight="1"/>
    <row r="51" ht="13.5" customHeight="1"/>
    <row r="52" ht="13.5" customHeight="1"/>
    <row r="53" ht="12.75" customHeight="1"/>
    <row r="54" ht="12.7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spans="13:13" ht="15" customHeight="1"/>
    <row r="66" spans="13:13" ht="15" customHeight="1"/>
    <row r="67" spans="13:13" ht="15" customHeight="1"/>
    <row r="68" spans="13:13" ht="15" customHeight="1"/>
    <row r="69" spans="13:13" ht="15" customHeight="1"/>
    <row r="70" spans="13:13" ht="15" customHeight="1"/>
    <row r="71" spans="13:13" ht="15" customHeight="1"/>
    <row r="72" spans="13:13" ht="15" customHeight="1"/>
    <row r="73" spans="13:13" ht="15" customHeight="1">
      <c r="M73" s="12"/>
    </row>
    <row r="74" spans="13:13" ht="15" customHeight="1">
      <c r="M74" s="12"/>
    </row>
    <row r="75" spans="13:13" ht="15" customHeight="1">
      <c r="M75" s="12"/>
    </row>
    <row r="76" spans="13:13" ht="15" customHeight="1">
      <c r="M76" s="12"/>
    </row>
    <row r="77" spans="13:13" ht="15" customHeight="1">
      <c r="M77" s="12"/>
    </row>
    <row r="78" spans="13:13" ht="15" customHeight="1">
      <c r="M78" s="12"/>
    </row>
    <row r="79" spans="13:13" ht="15" customHeight="1">
      <c r="M79" s="12"/>
    </row>
    <row r="80" spans="13:13"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sheetData>
  <mergeCells count="6">
    <mergeCell ref="B1:H1"/>
    <mergeCell ref="B20:H20"/>
    <mergeCell ref="B3:H3"/>
    <mergeCell ref="B4:H4"/>
    <mergeCell ref="B5:H5"/>
    <mergeCell ref="B19:H19"/>
  </mergeCells>
  <printOptions horizontalCentered="1"/>
  <pageMargins left="0.59055118110236227" right="0.59055118110236227" top="0.62992125984251968" bottom="0.78740157480314965" header="0.51181102362204722" footer="0.59055118110236227"/>
  <pageSetup paperSize="126" firstPageNumber="0" orientation="portrait" r:id="rId1"/>
  <headerFooter alignWithMargins="0">
    <oddFooter>&amp;C&amp;10&amp;A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5" tint="0.79998168889431442"/>
    <pageSetUpPr fitToPage="1"/>
  </sheetPr>
  <dimension ref="B1:O88"/>
  <sheetViews>
    <sheetView zoomScaleNormal="100" zoomScaleSheetLayoutView="75" workbookViewId="0">
      <selection activeCell="C22" sqref="C22"/>
    </sheetView>
  </sheetViews>
  <sheetFormatPr baseColWidth="10" defaultColWidth="10.9375" defaultRowHeight="11.5"/>
  <cols>
    <col min="1" max="1" width="1.5625" style="1" customWidth="1"/>
    <col min="2" max="2" width="13.5625" style="1" customWidth="1"/>
    <col min="3" max="3" width="11.8125" style="1" customWidth="1"/>
    <col min="4" max="4" width="12.5625" style="1" customWidth="1"/>
    <col min="5" max="5" width="3.0625" style="1" customWidth="1"/>
    <col min="6" max="15" width="5.625" style="1" customWidth="1"/>
    <col min="16" max="16384" width="10.9375" style="1"/>
  </cols>
  <sheetData>
    <row r="1" spans="2:15" s="23" customFormat="1" ht="13">
      <c r="B1" s="1057" t="s">
        <v>78</v>
      </c>
      <c r="C1" s="1057"/>
      <c r="D1" s="1057"/>
    </row>
    <row r="2" spans="2:15" s="23" customFormat="1" ht="13">
      <c r="B2" s="25"/>
      <c r="C2" s="25"/>
      <c r="D2" s="25"/>
    </row>
    <row r="3" spans="2:15" s="23" customFormat="1" ht="31.5" customHeight="1">
      <c r="B3" s="1137" t="s">
        <v>334</v>
      </c>
      <c r="C3" s="1137"/>
      <c r="D3" s="1137"/>
    </row>
    <row r="4" spans="2:15" s="23" customFormat="1" ht="13">
      <c r="B4" s="1057" t="s">
        <v>335</v>
      </c>
      <c r="C4" s="1057"/>
      <c r="D4" s="1057"/>
    </row>
    <row r="5" spans="2:15" s="36" customFormat="1" ht="31.5" customHeight="1">
      <c r="B5" s="1253" t="s">
        <v>226</v>
      </c>
      <c r="C5" s="1147" t="s">
        <v>242</v>
      </c>
      <c r="D5" s="1147"/>
      <c r="F5" s="34"/>
    </row>
    <row r="6" spans="2:15" s="36" customFormat="1" ht="17.25" customHeight="1">
      <c r="B6" s="1253"/>
      <c r="C6" s="417">
        <v>2019</v>
      </c>
      <c r="D6" s="417">
        <v>2020</v>
      </c>
      <c r="F6" s="117"/>
      <c r="G6" s="117"/>
    </row>
    <row r="7" spans="2:15" s="36" customFormat="1" ht="15.75" customHeight="1">
      <c r="B7" s="98" t="s">
        <v>47</v>
      </c>
      <c r="C7" s="824"/>
      <c r="D7" s="824"/>
      <c r="F7" s="117"/>
      <c r="G7" s="117"/>
    </row>
    <row r="8" spans="2:15" s="36" customFormat="1" ht="15.75" customHeight="1">
      <c r="B8" s="98" t="s">
        <v>48</v>
      </c>
      <c r="C8" s="825"/>
      <c r="D8" s="824"/>
      <c r="F8" s="117"/>
      <c r="G8" s="117"/>
    </row>
    <row r="9" spans="2:15" s="134" customFormat="1" ht="15.75" customHeight="1">
      <c r="B9" s="152" t="s">
        <v>49</v>
      </c>
      <c r="C9" s="824">
        <v>170.5</v>
      </c>
      <c r="D9" s="824">
        <v>229.32407407407405</v>
      </c>
      <c r="F9" s="135"/>
      <c r="G9" s="135"/>
    </row>
    <row r="10" spans="2:15" s="36" customFormat="1" ht="15.75" customHeight="1">
      <c r="B10" s="152" t="s">
        <v>57</v>
      </c>
      <c r="C10" s="824">
        <v>173</v>
      </c>
      <c r="D10" s="824">
        <v>237.88888888888886</v>
      </c>
      <c r="F10" s="46"/>
      <c r="G10" s="487"/>
      <c r="H10" s="46"/>
      <c r="I10" s="46"/>
      <c r="J10" s="46"/>
      <c r="K10" s="46"/>
      <c r="L10" s="46"/>
      <c r="M10" s="46"/>
      <c r="N10" s="46"/>
      <c r="O10" s="46"/>
    </row>
    <row r="11" spans="2:15" s="36" customFormat="1" ht="15.75" customHeight="1">
      <c r="B11" s="152" t="s">
        <v>58</v>
      </c>
      <c r="C11" s="824">
        <v>176.66666666666669</v>
      </c>
      <c r="D11" s="824">
        <v>236.88172043010749</v>
      </c>
      <c r="F11" s="434"/>
      <c r="G11" s="218"/>
      <c r="H11" s="46"/>
      <c r="I11" s="46"/>
      <c r="J11" s="46"/>
      <c r="K11" s="46"/>
      <c r="L11" s="46"/>
      <c r="M11" s="46"/>
      <c r="N11" s="46"/>
      <c r="O11" s="46"/>
    </row>
    <row r="12" spans="2:15" s="36" customFormat="1" ht="15.75" customHeight="1">
      <c r="B12" s="152" t="s">
        <v>50</v>
      </c>
      <c r="C12" s="824">
        <v>179</v>
      </c>
      <c r="D12" s="824">
        <v>228.21666666666667</v>
      </c>
      <c r="F12" s="434"/>
      <c r="G12" s="218"/>
    </row>
    <row r="13" spans="2:15" s="36" customFormat="1" ht="15.75" customHeight="1">
      <c r="B13" s="152" t="s">
        <v>51</v>
      </c>
      <c r="C13" s="824">
        <v>173.54838709677421</v>
      </c>
      <c r="D13" s="824">
        <v>235.42307692307691</v>
      </c>
      <c r="E13" s="194"/>
      <c r="F13" s="434"/>
      <c r="G13" s="485"/>
    </row>
    <row r="14" spans="2:15" s="36" customFormat="1" ht="15.75" customHeight="1">
      <c r="B14" s="152" t="s">
        <v>52</v>
      </c>
      <c r="C14" s="824">
        <v>177.92</v>
      </c>
      <c r="D14" s="824">
        <v>229</v>
      </c>
      <c r="F14" s="46"/>
      <c r="G14" s="148"/>
    </row>
    <row r="15" spans="2:15" s="36" customFormat="1" ht="15.75" customHeight="1">
      <c r="B15" s="152" t="s">
        <v>53</v>
      </c>
      <c r="C15" s="824">
        <v>185.4</v>
      </c>
      <c r="D15" s="824"/>
      <c r="F15" s="117"/>
      <c r="G15" s="117"/>
    </row>
    <row r="16" spans="2:15" s="36" customFormat="1" ht="15.75" customHeight="1">
      <c r="B16" s="152" t="s">
        <v>54</v>
      </c>
      <c r="C16" s="825"/>
      <c r="D16" s="824"/>
    </row>
    <row r="17" spans="2:13" s="36" customFormat="1" ht="15.75" customHeight="1">
      <c r="B17" s="152" t="s">
        <v>55</v>
      </c>
      <c r="C17" s="824"/>
      <c r="D17" s="824"/>
    </row>
    <row r="18" spans="2:13" s="36" customFormat="1" ht="15.75" customHeight="1">
      <c r="B18" s="152" t="s">
        <v>56</v>
      </c>
      <c r="C18" s="824"/>
      <c r="D18" s="824"/>
    </row>
    <row r="19" spans="2:13" ht="68.25" customHeight="1">
      <c r="B19" s="1301" t="s">
        <v>633</v>
      </c>
      <c r="C19" s="1301"/>
      <c r="D19" s="1301"/>
    </row>
    <row r="20" spans="2:13" ht="18" customHeight="1">
      <c r="C20" s="362"/>
      <c r="D20" s="362"/>
    </row>
    <row r="21" spans="2:13" ht="7.5" customHeight="1">
      <c r="F21" s="14"/>
      <c r="G21" s="14"/>
      <c r="H21" s="14"/>
      <c r="I21" s="14"/>
      <c r="J21" s="14"/>
      <c r="K21" s="14"/>
      <c r="L21" s="14"/>
      <c r="M21" s="14"/>
    </row>
    <row r="22" spans="2:13" ht="24.75" customHeight="1">
      <c r="H22" s="14"/>
      <c r="I22" s="14"/>
      <c r="J22" s="14"/>
      <c r="K22" s="14"/>
      <c r="L22" s="14"/>
      <c r="M22" s="14"/>
    </row>
    <row r="23" spans="2:13">
      <c r="B23" s="1049"/>
      <c r="C23" s="1049"/>
      <c r="D23" s="556"/>
      <c r="E23" s="436"/>
      <c r="F23" s="436"/>
      <c r="G23" s="436"/>
      <c r="H23" s="436"/>
      <c r="I23" s="436"/>
      <c r="J23" s="436"/>
      <c r="K23" s="14"/>
      <c r="L23" s="14"/>
    </row>
    <row r="24" spans="2:13" ht="12.5">
      <c r="C24" s="15"/>
      <c r="D24" s="15"/>
      <c r="E24" s="36"/>
      <c r="F24" s="36"/>
      <c r="G24" s="36"/>
      <c r="H24" s="36"/>
      <c r="I24" s="36"/>
      <c r="J24" s="36"/>
      <c r="K24" s="14"/>
      <c r="L24" s="14"/>
    </row>
    <row r="25" spans="2:13">
      <c r="I25" s="14"/>
      <c r="J25" s="14"/>
      <c r="K25" s="14"/>
      <c r="L25" s="14"/>
    </row>
    <row r="26" spans="2:13">
      <c r="H26" s="14"/>
      <c r="I26" s="14"/>
      <c r="J26" s="14"/>
      <c r="K26" s="14"/>
      <c r="L26" s="14"/>
    </row>
    <row r="27" spans="2:13">
      <c r="I27" s="14"/>
      <c r="J27" s="14"/>
      <c r="K27" s="14"/>
      <c r="L27" s="14"/>
    </row>
    <row r="28" spans="2:13">
      <c r="H28" s="14"/>
      <c r="I28" s="14"/>
      <c r="J28" s="14"/>
      <c r="K28" s="14"/>
      <c r="L28" s="14"/>
    </row>
    <row r="29" spans="2:13">
      <c r="I29" s="14"/>
      <c r="J29" s="14"/>
      <c r="K29" s="14"/>
      <c r="L29" s="14"/>
    </row>
    <row r="30" spans="2:13">
      <c r="H30" s="14"/>
      <c r="I30" s="14"/>
      <c r="J30" s="14"/>
      <c r="K30" s="14"/>
      <c r="L30" s="14"/>
    </row>
    <row r="31" spans="2:13">
      <c r="I31" s="14"/>
      <c r="J31" s="14"/>
      <c r="K31" s="14"/>
      <c r="L31" s="14"/>
    </row>
    <row r="32" spans="2:13">
      <c r="H32" s="14"/>
      <c r="I32" s="14"/>
      <c r="J32" s="14"/>
      <c r="K32" s="14"/>
      <c r="L32" s="14"/>
    </row>
    <row r="33" spans="8:12">
      <c r="I33" s="14"/>
      <c r="J33" s="14"/>
      <c r="K33" s="14"/>
      <c r="L33" s="14"/>
    </row>
    <row r="34" spans="8:12">
      <c r="H34" s="14"/>
      <c r="I34" s="14"/>
      <c r="J34" s="14"/>
      <c r="K34" s="14"/>
      <c r="L34" s="14"/>
    </row>
    <row r="35" spans="8:12">
      <c r="I35" s="14"/>
      <c r="J35" s="14"/>
      <c r="K35" s="14"/>
      <c r="L35" s="14"/>
    </row>
    <row r="36" spans="8:12">
      <c r="H36" s="14"/>
      <c r="I36" s="14"/>
      <c r="J36" s="14"/>
      <c r="K36" s="14"/>
      <c r="L36" s="14"/>
    </row>
    <row r="37" spans="8:12">
      <c r="I37" s="14"/>
      <c r="J37" s="14"/>
      <c r="K37" s="14"/>
      <c r="L37" s="14"/>
    </row>
    <row r="38" spans="8:12">
      <c r="H38" s="14"/>
      <c r="I38" s="14"/>
      <c r="J38" s="14"/>
      <c r="K38" s="14"/>
      <c r="L38" s="14"/>
    </row>
    <row r="39" spans="8:12">
      <c r="I39" s="14"/>
      <c r="J39" s="14"/>
      <c r="K39" s="14"/>
      <c r="L39" s="14"/>
    </row>
    <row r="40" spans="8:12">
      <c r="H40" s="14"/>
      <c r="I40" s="14"/>
      <c r="J40" s="14"/>
      <c r="K40" s="14"/>
      <c r="L40" s="14"/>
    </row>
    <row r="41" spans="8:12">
      <c r="I41" s="14"/>
      <c r="J41" s="14"/>
      <c r="K41" s="14"/>
      <c r="L41" s="14"/>
    </row>
    <row r="42" spans="8:12">
      <c r="H42" s="14"/>
      <c r="I42" s="14"/>
      <c r="J42" s="14"/>
      <c r="K42" s="14"/>
      <c r="L42" s="14"/>
    </row>
    <row r="44" spans="8:12" ht="13.5" customHeight="1"/>
    <row r="45" spans="8:12" ht="13.5" customHeight="1"/>
    <row r="46" spans="8:12" ht="13.5" customHeight="1"/>
    <row r="47" spans="8:12" ht="13.5" customHeight="1"/>
    <row r="48" spans="8:12" ht="12.75" customHeight="1"/>
    <row r="49" ht="12.7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spans="11:11" ht="15" customHeight="1"/>
    <row r="66" spans="11:11" ht="15" customHeight="1"/>
    <row r="67" spans="11:11" ht="15" customHeight="1"/>
    <row r="68" spans="11:11" ht="15" customHeight="1">
      <c r="K68" s="12"/>
    </row>
    <row r="69" spans="11:11" ht="15" customHeight="1">
      <c r="K69" s="12"/>
    </row>
    <row r="70" spans="11:11" ht="15" customHeight="1">
      <c r="K70" s="12"/>
    </row>
    <row r="71" spans="11:11" ht="15" customHeight="1">
      <c r="K71" s="12"/>
    </row>
    <row r="72" spans="11:11" ht="15" customHeight="1">
      <c r="K72" s="12"/>
    </row>
    <row r="73" spans="11:11" ht="15" customHeight="1">
      <c r="K73" s="12"/>
    </row>
    <row r="74" spans="11:11" ht="15" customHeight="1">
      <c r="K74" s="12"/>
    </row>
    <row r="75" spans="11:11" ht="15" customHeight="1"/>
    <row r="76" spans="11:11" ht="15" customHeight="1"/>
    <row r="77" spans="11:11" ht="15" customHeight="1"/>
    <row r="78" spans="11:11" ht="15" customHeight="1"/>
    <row r="79" spans="11:11" ht="15" customHeight="1"/>
    <row r="80" spans="11:11" ht="15" customHeight="1"/>
    <row r="81" ht="15" customHeight="1"/>
    <row r="82" ht="15" customHeight="1"/>
    <row r="83" ht="15" customHeight="1"/>
    <row r="84" ht="15" customHeight="1"/>
    <row r="85" ht="15" customHeight="1"/>
    <row r="86" ht="15" customHeight="1"/>
    <row r="87" ht="15" customHeight="1"/>
    <row r="88" ht="15" customHeight="1"/>
  </sheetData>
  <mergeCells count="7">
    <mergeCell ref="B1:D1"/>
    <mergeCell ref="B3:D3"/>
    <mergeCell ref="B4:D4"/>
    <mergeCell ref="B19:D19"/>
    <mergeCell ref="B23:C23"/>
    <mergeCell ref="B5:B6"/>
    <mergeCell ref="C5:D5"/>
  </mergeCells>
  <printOptions horizontalCentered="1"/>
  <pageMargins left="0.59055118110236227" right="0.59055118110236227" top="0.62992125984251968" bottom="0.78740157480314965" header="0.51181102362204722" footer="0.59055118110236227"/>
  <pageSetup firstPageNumber="0" orientation="portrait" r:id="rId1"/>
  <headerFooter alignWithMargins="0">
    <oddFooter>&amp;C&amp;10&amp;A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theme="5" tint="0.79998168889431442"/>
  </sheetPr>
  <dimension ref="B1:P45"/>
  <sheetViews>
    <sheetView topLeftCell="A16" zoomScaleNormal="100" zoomScaleSheetLayoutView="75" workbookViewId="0">
      <selection activeCell="L26" sqref="L26"/>
    </sheetView>
  </sheetViews>
  <sheetFormatPr baseColWidth="10" defaultColWidth="10.9375" defaultRowHeight="11.5"/>
  <cols>
    <col min="1" max="1" width="1.375" style="129" customWidth="1"/>
    <col min="2" max="3" width="6.8125" style="494" customWidth="1"/>
    <col min="4" max="4" width="8.375" style="144" customWidth="1"/>
    <col min="5" max="5" width="8.75" style="144" customWidth="1"/>
    <col min="6" max="6" width="8.0625" style="144" customWidth="1"/>
    <col min="7" max="7" width="8.25" style="144" customWidth="1"/>
    <col min="8" max="8" width="7.8125" style="144" customWidth="1"/>
    <col min="9" max="9" width="9.25" style="144" customWidth="1"/>
    <col min="10" max="10" width="1.75" style="144" customWidth="1"/>
    <col min="11" max="16" width="10.9375" style="144"/>
    <col min="17" max="16384" width="10.9375" style="129"/>
  </cols>
  <sheetData>
    <row r="1" spans="2:16" s="495" customFormat="1" ht="13">
      <c r="B1" s="1051" t="s">
        <v>79</v>
      </c>
      <c r="C1" s="1051"/>
      <c r="D1" s="1051"/>
      <c r="E1" s="1051"/>
      <c r="F1" s="1051"/>
      <c r="G1" s="1051"/>
      <c r="H1" s="1051"/>
      <c r="I1" s="1051"/>
      <c r="J1" s="481"/>
      <c r="K1" s="481"/>
      <c r="L1" s="481"/>
      <c r="M1" s="481"/>
      <c r="N1" s="481"/>
      <c r="O1" s="481"/>
      <c r="P1" s="481"/>
    </row>
    <row r="2" spans="2:16" s="495" customFormat="1" ht="13">
      <c r="B2" s="234"/>
      <c r="C2" s="234"/>
      <c r="D2" s="493"/>
      <c r="E2" s="143"/>
      <c r="F2" s="143"/>
      <c r="G2" s="143"/>
      <c r="H2" s="143"/>
      <c r="I2" s="143"/>
      <c r="J2" s="481"/>
      <c r="K2" s="481"/>
      <c r="L2" s="481"/>
      <c r="M2" s="481"/>
      <c r="N2" s="481"/>
      <c r="O2" s="481"/>
      <c r="P2" s="481"/>
    </row>
    <row r="3" spans="2:16" s="495" customFormat="1" ht="13">
      <c r="B3" s="1051" t="s">
        <v>468</v>
      </c>
      <c r="C3" s="1051"/>
      <c r="D3" s="1051"/>
      <c r="E3" s="1051"/>
      <c r="F3" s="1051"/>
      <c r="G3" s="1051"/>
      <c r="H3" s="1051"/>
      <c r="I3" s="1051"/>
      <c r="J3" s="481"/>
      <c r="K3" s="481"/>
      <c r="L3" s="481"/>
      <c r="M3" s="481"/>
      <c r="N3" s="481"/>
      <c r="O3" s="481"/>
      <c r="P3" s="481"/>
    </row>
    <row r="4" spans="2:16" s="495" customFormat="1" ht="13">
      <c r="B4" s="1051" t="s">
        <v>336</v>
      </c>
      <c r="C4" s="1051"/>
      <c r="D4" s="1051"/>
      <c r="E4" s="1051"/>
      <c r="F4" s="1051"/>
      <c r="G4" s="1051"/>
      <c r="H4" s="1051"/>
      <c r="I4" s="1051"/>
      <c r="J4" s="481"/>
      <c r="K4" s="481"/>
      <c r="L4" s="481"/>
      <c r="M4" s="481"/>
      <c r="N4" s="481"/>
      <c r="O4" s="481"/>
      <c r="P4" s="481"/>
    </row>
    <row r="5" spans="2:16" s="495" customFormat="1" ht="79.400000000000006" customHeight="1">
      <c r="B5" s="665" t="s">
        <v>96</v>
      </c>
      <c r="C5" s="666" t="s">
        <v>339</v>
      </c>
      <c r="D5" s="666" t="s">
        <v>337</v>
      </c>
      <c r="E5" s="666" t="s">
        <v>338</v>
      </c>
      <c r="F5" s="666" t="s">
        <v>340</v>
      </c>
      <c r="G5" s="666" t="s">
        <v>341</v>
      </c>
      <c r="H5" s="666" t="s">
        <v>444</v>
      </c>
      <c r="I5" s="666" t="s">
        <v>405</v>
      </c>
      <c r="J5" s="481"/>
      <c r="K5" s="348"/>
      <c r="L5" s="348"/>
      <c r="M5" s="348"/>
      <c r="N5" s="348"/>
      <c r="O5" s="481"/>
      <c r="P5" s="481"/>
    </row>
    <row r="6" spans="2:16" ht="15.75" customHeight="1">
      <c r="B6" s="638">
        <v>43647</v>
      </c>
      <c r="C6" s="637">
        <v>416</v>
      </c>
      <c r="D6" s="637">
        <v>412.87</v>
      </c>
      <c r="E6" s="637">
        <v>412.74</v>
      </c>
      <c r="F6" s="637">
        <v>252.96386190241992</v>
      </c>
      <c r="G6" s="637">
        <v>475.55786177351911</v>
      </c>
      <c r="H6" s="637">
        <v>268.67675806413507</v>
      </c>
      <c r="I6" s="637">
        <v>253.55442437556013</v>
      </c>
      <c r="L6" s="606"/>
    </row>
    <row r="7" spans="2:16" ht="15.75" customHeight="1">
      <c r="B7" s="638">
        <v>43678</v>
      </c>
      <c r="C7" s="637">
        <v>427.36</v>
      </c>
      <c r="D7" s="637">
        <v>424.14</v>
      </c>
      <c r="E7" s="637">
        <v>422.68</v>
      </c>
      <c r="F7" s="637">
        <v>249.29241978422306</v>
      </c>
      <c r="G7" s="637">
        <v>457.63729113509004</v>
      </c>
      <c r="H7" s="637">
        <v>258.55214188423167</v>
      </c>
      <c r="I7" s="637">
        <v>249.40058848255572</v>
      </c>
      <c r="L7" s="606"/>
    </row>
    <row r="8" spans="2:16" ht="15.75" customHeight="1">
      <c r="B8" s="638">
        <v>43709</v>
      </c>
      <c r="C8" s="637">
        <v>427.76</v>
      </c>
      <c r="D8" s="637">
        <v>427.76</v>
      </c>
      <c r="E8" s="637">
        <v>424.38</v>
      </c>
      <c r="F8" s="637">
        <v>258.05912811090695</v>
      </c>
      <c r="G8" s="637">
        <v>450.86018289965739</v>
      </c>
      <c r="H8" s="637">
        <v>254.72326717494767</v>
      </c>
      <c r="I8" s="637">
        <v>248.11372917182626</v>
      </c>
      <c r="L8" s="606"/>
    </row>
    <row r="9" spans="2:16" ht="15.75" customHeight="1">
      <c r="B9" s="638">
        <v>43739</v>
      </c>
      <c r="C9" s="637">
        <v>423.87</v>
      </c>
      <c r="D9" s="637">
        <v>420.43</v>
      </c>
      <c r="E9" s="637">
        <v>421.09</v>
      </c>
      <c r="F9" s="637"/>
      <c r="G9" s="637">
        <v>475.89310072347382</v>
      </c>
      <c r="H9" s="637">
        <v>269</v>
      </c>
      <c r="I9" s="637">
        <v>254.06915313021858</v>
      </c>
      <c r="L9" s="606"/>
    </row>
    <row r="10" spans="2:16" ht="15.75" customHeight="1">
      <c r="B10" s="638">
        <v>43770</v>
      </c>
      <c r="C10" s="637">
        <v>421.14</v>
      </c>
      <c r="D10" s="637">
        <v>418.14</v>
      </c>
      <c r="E10" s="637">
        <v>418.14</v>
      </c>
      <c r="F10" s="637"/>
      <c r="G10" s="637">
        <v>489.04519227923464</v>
      </c>
      <c r="H10" s="637"/>
      <c r="I10" s="637">
        <v>254.78946939160971</v>
      </c>
      <c r="L10" s="606"/>
    </row>
    <row r="11" spans="2:16" ht="15.75" customHeight="1">
      <c r="B11" s="638">
        <v>43800</v>
      </c>
      <c r="C11" s="637">
        <v>428.33</v>
      </c>
      <c r="D11" s="637">
        <v>425.33</v>
      </c>
      <c r="E11" s="637">
        <v>424.57</v>
      </c>
      <c r="F11" s="637"/>
      <c r="G11" s="637">
        <v>478.82288509528576</v>
      </c>
      <c r="H11" s="637">
        <v>270.52140400863601</v>
      </c>
      <c r="I11" s="637">
        <v>268.68377097649324</v>
      </c>
      <c r="L11" s="606"/>
    </row>
    <row r="12" spans="2:16" ht="15.75" customHeight="1">
      <c r="B12" s="638">
        <v>43831</v>
      </c>
      <c r="C12" s="637">
        <v>449.41</v>
      </c>
      <c r="D12" s="637">
        <v>446.32</v>
      </c>
      <c r="E12" s="637">
        <v>443.64</v>
      </c>
      <c r="F12" s="637"/>
      <c r="G12" s="637">
        <v>485.83611795904483</v>
      </c>
      <c r="H12" s="637">
        <v>274.48368246273719</v>
      </c>
      <c r="I12" s="637">
        <v>268.46766124576266</v>
      </c>
      <c r="L12" s="606"/>
    </row>
    <row r="13" spans="2:16" ht="15.75" customHeight="1">
      <c r="B13" s="638">
        <v>43862</v>
      </c>
      <c r="C13" s="637">
        <v>449.65</v>
      </c>
      <c r="D13" s="637">
        <v>446.05</v>
      </c>
      <c r="E13" s="637">
        <v>444.9</v>
      </c>
      <c r="F13" s="637"/>
      <c r="G13" s="637">
        <v>487.76342375700193</v>
      </c>
      <c r="H13" s="637">
        <v>275.57255579491635</v>
      </c>
      <c r="I13" s="637">
        <v>269.76252324376497</v>
      </c>
      <c r="L13" s="606"/>
    </row>
    <row r="14" spans="2:16" ht="15.75" customHeight="1">
      <c r="B14" s="638">
        <v>43891</v>
      </c>
      <c r="C14" s="637">
        <v>487.86</v>
      </c>
      <c r="D14" s="637">
        <v>484.59</v>
      </c>
      <c r="E14" s="637">
        <v>479.55</v>
      </c>
      <c r="F14" s="637">
        <v>273.0146006096337</v>
      </c>
      <c r="G14" s="637">
        <v>494.50513305175457</v>
      </c>
      <c r="H14" s="637">
        <v>279.38143110268618</v>
      </c>
      <c r="I14" s="637">
        <v>268.34214893235429</v>
      </c>
      <c r="L14" s="606"/>
    </row>
    <row r="15" spans="2:16" ht="15.75" customHeight="1">
      <c r="B15" s="638">
        <v>43922</v>
      </c>
      <c r="C15" s="637">
        <v>562.1</v>
      </c>
      <c r="D15" s="637">
        <v>559.04999999999995</v>
      </c>
      <c r="E15" s="637">
        <v>547.42999999999995</v>
      </c>
      <c r="F15" s="637">
        <v>278.76079693558427</v>
      </c>
      <c r="G15" s="637">
        <v>485.93022164445802</v>
      </c>
      <c r="H15" s="637">
        <v>274.53684838669943</v>
      </c>
      <c r="I15" s="637">
        <v>274.10297874335004</v>
      </c>
      <c r="L15" s="606"/>
    </row>
    <row r="16" spans="2:16" ht="15.75" customHeight="1">
      <c r="B16" s="638">
        <v>43952</v>
      </c>
      <c r="C16" s="637">
        <v>519.80999999999995</v>
      </c>
      <c r="D16" s="637">
        <v>516.62</v>
      </c>
      <c r="E16" s="637">
        <v>510.52</v>
      </c>
      <c r="F16" s="637">
        <v>291.13165082048687</v>
      </c>
      <c r="G16" s="637">
        <v>488.60434020492249</v>
      </c>
      <c r="H16" s="637">
        <v>276.04764983328954</v>
      </c>
      <c r="I16" s="637">
        <v>285.47388583449589</v>
      </c>
      <c r="L16" s="606"/>
    </row>
    <row r="17" spans="2:14" ht="15.75" customHeight="1">
      <c r="B17" s="638">
        <v>43983</v>
      </c>
      <c r="C17" s="637">
        <v>517.5</v>
      </c>
      <c r="D17" s="637">
        <v>514.32000000000005</v>
      </c>
      <c r="E17" s="637">
        <v>507.91</v>
      </c>
      <c r="F17" s="637">
        <v>296.44767383187002</v>
      </c>
      <c r="G17" s="637">
        <v>506.83333341292433</v>
      </c>
      <c r="H17" s="637">
        <v>286.34651605249962</v>
      </c>
      <c r="I17" s="637">
        <v>294.44192148551821</v>
      </c>
      <c r="L17" s="606"/>
    </row>
    <row r="18" spans="2:14" ht="15.75" customHeight="1">
      <c r="B18" s="638">
        <v>44013</v>
      </c>
      <c r="C18" s="637">
        <v>481.35</v>
      </c>
      <c r="D18" s="637">
        <v>478.09</v>
      </c>
      <c r="E18" s="637">
        <v>474</v>
      </c>
      <c r="F18" s="637">
        <v>296.91741108406711</v>
      </c>
      <c r="G18" s="637">
        <v>534.75582564397189</v>
      </c>
      <c r="H18" s="637">
        <v>302.12193539207453</v>
      </c>
      <c r="I18" s="637">
        <v>295.17158767983892</v>
      </c>
      <c r="K18" s="834"/>
      <c r="L18" s="606"/>
    </row>
    <row r="19" spans="2:14" ht="15.75" customHeight="1">
      <c r="B19" s="638">
        <v>44044</v>
      </c>
      <c r="C19" s="637">
        <v>498.19</v>
      </c>
      <c r="D19" s="637">
        <v>495.19</v>
      </c>
      <c r="E19" s="637">
        <v>489.52</v>
      </c>
      <c r="F19" s="637">
        <v>291.84614992480823</v>
      </c>
      <c r="G19" s="637">
        <v>546.97583411464359</v>
      </c>
      <c r="H19" s="637">
        <v>309.02589498002465</v>
      </c>
      <c r="I19" s="637">
        <v>323.55908414821954</v>
      </c>
      <c r="L19" s="606"/>
    </row>
    <row r="20" spans="2:14" ht="15.75" customHeight="1">
      <c r="B20" s="638">
        <v>44075</v>
      </c>
      <c r="C20" s="637">
        <v>511.14</v>
      </c>
      <c r="D20" s="637">
        <v>507.45</v>
      </c>
      <c r="E20" s="637">
        <v>500.95</v>
      </c>
      <c r="F20" s="637"/>
      <c r="G20" s="637">
        <v>547.30008592686488</v>
      </c>
      <c r="H20" s="637">
        <v>309.20908809427397</v>
      </c>
      <c r="I20" s="637">
        <v>399.7482975605551</v>
      </c>
      <c r="K20" s="834"/>
    </row>
    <row r="21" spans="2:14" ht="15.75" customHeight="1">
      <c r="B21" s="638">
        <v>44105</v>
      </c>
      <c r="C21" s="637">
        <v>477.5</v>
      </c>
      <c r="D21" s="637">
        <v>474.18</v>
      </c>
      <c r="E21" s="637">
        <v>471.68</v>
      </c>
      <c r="F21" s="637"/>
      <c r="G21" s="637">
        <v>611.45540506874011</v>
      </c>
      <c r="H21" s="637">
        <v>345.45503111228254</v>
      </c>
      <c r="I21" s="637">
        <v>404.84333117663368</v>
      </c>
      <c r="K21" s="834"/>
    </row>
    <row r="22" spans="2:14" ht="15" customHeight="1">
      <c r="B22" s="1248" t="s">
        <v>634</v>
      </c>
      <c r="C22" s="1248"/>
      <c r="D22" s="1248"/>
      <c r="E22" s="1248"/>
      <c r="F22" s="1248"/>
      <c r="G22" s="1248"/>
      <c r="H22" s="1248"/>
      <c r="I22" s="1248"/>
      <c r="K22" s="348"/>
      <c r="L22" s="348"/>
      <c r="M22" s="348"/>
      <c r="N22" s="348"/>
    </row>
    <row r="23" spans="2:14" ht="24" customHeight="1">
      <c r="B23" s="1248"/>
      <c r="C23" s="1248"/>
      <c r="D23" s="1248"/>
      <c r="E23" s="1248"/>
      <c r="F23" s="1248"/>
      <c r="G23" s="1248"/>
      <c r="H23" s="1248"/>
      <c r="I23" s="1248"/>
      <c r="K23" s="348"/>
      <c r="L23" s="348"/>
      <c r="M23" s="348"/>
      <c r="N23" s="348"/>
    </row>
    <row r="24" spans="2:14" ht="15" customHeight="1">
      <c r="K24" s="348"/>
      <c r="L24" s="348"/>
      <c r="M24" s="348"/>
      <c r="N24" s="348"/>
    </row>
    <row r="25" spans="2:14" ht="15" customHeight="1">
      <c r="K25" s="348"/>
      <c r="L25" s="348"/>
      <c r="M25" s="348"/>
      <c r="N25" s="348"/>
    </row>
    <row r="26" spans="2:14" ht="15" customHeight="1"/>
    <row r="27" spans="2:14" ht="15" customHeight="1"/>
    <row r="28" spans="2:14" ht="15" customHeight="1"/>
    <row r="29" spans="2:14" ht="15" customHeight="1"/>
    <row r="30" spans="2:14" ht="15" customHeight="1"/>
    <row r="31" spans="2:14" ht="15" customHeight="1"/>
    <row r="32" spans="2:14" ht="15" customHeight="1"/>
    <row r="33" spans="2:9" ht="15" customHeight="1"/>
    <row r="34" spans="2:9" ht="13.5" customHeight="1"/>
    <row r="35" spans="2:9" ht="13.5" customHeight="1"/>
    <row r="36" spans="2:9" ht="13.5" customHeight="1"/>
    <row r="37" spans="2:9" ht="13.5" customHeight="1"/>
    <row r="38" spans="2:9" ht="13.5" customHeight="1"/>
    <row r="39" spans="2:9" ht="13.5" customHeight="1"/>
    <row r="40" spans="2:9" ht="30.65" customHeight="1"/>
    <row r="41" spans="2:9" ht="5.25" hidden="1" customHeight="1"/>
    <row r="42" spans="2:9" ht="11.25" customHeight="1"/>
    <row r="43" spans="2:9" hidden="1"/>
    <row r="44" spans="2:9">
      <c r="B44" s="1247" t="s">
        <v>488</v>
      </c>
      <c r="C44" s="1247"/>
      <c r="D44" s="1247"/>
      <c r="E44" s="1247"/>
      <c r="F44" s="1247"/>
      <c r="G44" s="1247"/>
      <c r="H44" s="1247"/>
      <c r="I44" s="1247"/>
    </row>
    <row r="45" spans="2:9" ht="18.75" customHeight="1">
      <c r="B45" s="1247"/>
      <c r="C45" s="1247"/>
      <c r="D45" s="1247"/>
      <c r="E45" s="1247"/>
      <c r="F45" s="1247"/>
      <c r="G45" s="1247"/>
      <c r="H45" s="1247"/>
      <c r="I45" s="1247"/>
    </row>
  </sheetData>
  <mergeCells count="5">
    <mergeCell ref="B1:I1"/>
    <mergeCell ref="B3:I3"/>
    <mergeCell ref="B4:I4"/>
    <mergeCell ref="B22:I23"/>
    <mergeCell ref="B44:I45"/>
  </mergeCells>
  <printOptions horizontalCentered="1" verticalCentered="1"/>
  <pageMargins left="0.59055118110236227" right="0.59055118110236227" top="0" bottom="0.23622047244094491" header="0" footer="0.23622047244094491"/>
  <pageSetup firstPageNumber="0" orientation="portrait" r:id="rId1"/>
  <headerFooter alignWithMargins="0">
    <oddFooter>&amp;C&amp;10&amp;A</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5" tint="0.79998168889431442"/>
  </sheetPr>
  <dimension ref="F1:W46"/>
  <sheetViews>
    <sheetView zoomScaleNormal="100" workbookViewId="0">
      <pane ySplit="1" topLeftCell="A2" activePane="bottomLeft" state="frozen"/>
      <selection pane="bottomLeft" activeCell="G16" sqref="G16"/>
    </sheetView>
  </sheetViews>
  <sheetFormatPr baseColWidth="10" defaultColWidth="10.9375" defaultRowHeight="12.5"/>
  <cols>
    <col min="1" max="1" width="8" style="985" customWidth="1"/>
    <col min="2" max="4" width="10.9375" style="985"/>
    <col min="5" max="5" width="21.375" style="985" customWidth="1"/>
    <col min="6" max="6" width="10.9375" style="134"/>
    <col min="7" max="8" width="10.9375" style="787" customWidth="1"/>
    <col min="9" max="12" width="0" style="602" hidden="1" customWidth="1"/>
    <col min="13" max="19" width="10.9375" style="602"/>
    <col min="20" max="20" width="10.9375" style="134"/>
    <col min="21" max="23" width="10.9375" style="602"/>
    <col min="24" max="16384" width="10.9375" style="985"/>
  </cols>
  <sheetData>
    <row r="1" spans="7:19">
      <c r="H1" s="787" t="s">
        <v>363</v>
      </c>
      <c r="I1" s="974">
        <v>43891</v>
      </c>
      <c r="J1" s="974">
        <v>43952</v>
      </c>
      <c r="K1" s="974">
        <v>44013</v>
      </c>
      <c r="L1" s="974">
        <v>44075</v>
      </c>
      <c r="M1" s="974">
        <v>44136</v>
      </c>
      <c r="N1" s="975">
        <v>44197</v>
      </c>
      <c r="O1" s="975">
        <v>44256</v>
      </c>
      <c r="P1" s="975">
        <v>44317</v>
      </c>
      <c r="Q1" s="975">
        <v>44378</v>
      </c>
      <c r="R1" s="975">
        <v>44440</v>
      </c>
      <c r="S1" s="975">
        <v>44501</v>
      </c>
    </row>
    <row r="2" spans="7:19">
      <c r="G2" s="976">
        <v>43836</v>
      </c>
      <c r="H2" s="602" t="s">
        <v>541</v>
      </c>
      <c r="I2" s="977">
        <v>282.52261944655106</v>
      </c>
      <c r="J2" s="977">
        <v>287.81371805499214</v>
      </c>
      <c r="K2" s="977">
        <v>290.12857369618513</v>
      </c>
      <c r="L2" s="977">
        <v>287.37279317095539</v>
      </c>
    </row>
    <row r="3" spans="7:19">
      <c r="G3" s="976">
        <v>43843</v>
      </c>
      <c r="H3" s="602" t="s">
        <v>542</v>
      </c>
      <c r="I3" s="977">
        <v>285.93978729783595</v>
      </c>
      <c r="J3" s="977">
        <v>291.56157956930457</v>
      </c>
      <c r="K3" s="977">
        <v>292.88435422141481</v>
      </c>
      <c r="L3" s="977">
        <v>289.57741759113918</v>
      </c>
      <c r="M3" s="977"/>
      <c r="N3" s="977"/>
      <c r="O3" s="977"/>
    </row>
    <row r="4" spans="7:19">
      <c r="G4" s="976">
        <v>43851</v>
      </c>
      <c r="H4" s="602" t="s">
        <v>543</v>
      </c>
      <c r="I4" s="977">
        <v>295.75036596765375</v>
      </c>
      <c r="J4" s="977">
        <v>297.62429672480994</v>
      </c>
      <c r="K4" s="977">
        <v>293.98666643150671</v>
      </c>
      <c r="L4" s="977">
        <v>265.547011411136</v>
      </c>
      <c r="M4" s="977">
        <v>265.547011411136</v>
      </c>
      <c r="N4" s="977">
        <v>265.547011411136</v>
      </c>
      <c r="O4" s="977">
        <v>265.547011411136</v>
      </c>
    </row>
    <row r="5" spans="7:19">
      <c r="G5" s="976">
        <v>43857</v>
      </c>
      <c r="H5" s="602" t="s">
        <v>544</v>
      </c>
      <c r="I5" s="977">
        <v>296.96290939875485</v>
      </c>
      <c r="J5" s="977">
        <v>299.05730259792938</v>
      </c>
      <c r="K5" s="977">
        <v>295.64013474664455</v>
      </c>
      <c r="L5" s="977">
        <v>268.74371682040243</v>
      </c>
      <c r="M5" s="977">
        <v>268.74371682040243</v>
      </c>
      <c r="N5" s="977">
        <v>268.74371682040243</v>
      </c>
      <c r="O5" s="977">
        <v>268.74371682040243</v>
      </c>
    </row>
    <row r="6" spans="7:19">
      <c r="G6" s="976">
        <v>43864</v>
      </c>
      <c r="H6" s="602" t="s">
        <v>545</v>
      </c>
      <c r="I6" s="977">
        <v>299.05730259792938</v>
      </c>
      <c r="J6" s="977">
        <v>303.02562655426021</v>
      </c>
      <c r="K6" s="977">
        <v>298.28568405086509</v>
      </c>
      <c r="L6" s="977">
        <v>268.30279193636568</v>
      </c>
      <c r="M6" s="977">
        <v>267.20047972627384</v>
      </c>
      <c r="N6" s="977">
        <v>267.20047972627384</v>
      </c>
      <c r="O6" s="977">
        <v>267.20047972627384</v>
      </c>
    </row>
    <row r="7" spans="7:19">
      <c r="G7" s="976">
        <v>43871</v>
      </c>
      <c r="H7" s="602" t="s">
        <v>546</v>
      </c>
      <c r="I7" s="977">
        <v>301.92331434416832</v>
      </c>
      <c r="J7" s="977">
        <v>306.55302562655424</v>
      </c>
      <c r="K7" s="977">
        <v>302.14377678618666</v>
      </c>
      <c r="L7" s="977">
        <v>269.07441048343003</v>
      </c>
      <c r="M7" s="977">
        <v>267.97209827333819</v>
      </c>
      <c r="N7" s="977">
        <v>267.97209827333819</v>
      </c>
      <c r="O7" s="977">
        <v>267.97209827333819</v>
      </c>
    </row>
    <row r="8" spans="7:19">
      <c r="G8" s="976">
        <v>43879</v>
      </c>
      <c r="H8" s="602" t="s">
        <v>551</v>
      </c>
      <c r="I8" s="977">
        <v>296.0810596306813</v>
      </c>
      <c r="J8" s="977">
        <v>301.15169579710397</v>
      </c>
      <c r="K8" s="977">
        <v>299.05730259792938</v>
      </c>
      <c r="L8" s="977">
        <v>266.53909240021869</v>
      </c>
      <c r="M8" s="977">
        <v>264.00377431700736</v>
      </c>
      <c r="N8" s="977">
        <v>264.77539286407165</v>
      </c>
      <c r="O8" s="977">
        <v>264.77539286407165</v>
      </c>
    </row>
    <row r="9" spans="7:19">
      <c r="G9" s="976">
        <v>43885</v>
      </c>
      <c r="H9" s="602" t="s">
        <v>552</v>
      </c>
      <c r="I9" s="977">
        <v>294.75828497857106</v>
      </c>
      <c r="J9" s="977">
        <v>298.72660893490183</v>
      </c>
      <c r="K9" s="977">
        <v>296.1912908516905</v>
      </c>
      <c r="L9" s="977">
        <v>264.00377431700736</v>
      </c>
      <c r="M9" s="977">
        <v>262.24007478086031</v>
      </c>
      <c r="N9" s="977">
        <v>263.01169332792466</v>
      </c>
      <c r="O9" s="977">
        <v>263.01169332792466</v>
      </c>
    </row>
    <row r="10" spans="7:19">
      <c r="G10" s="976">
        <v>43893</v>
      </c>
      <c r="H10" s="787" t="s">
        <v>553</v>
      </c>
      <c r="I10" s="977">
        <v>296.63221573572724</v>
      </c>
      <c r="J10" s="977">
        <v>298.28568405086509</v>
      </c>
      <c r="K10" s="977">
        <v>295.86059718866295</v>
      </c>
      <c r="L10" s="977">
        <v>264.77539286407165</v>
      </c>
      <c r="M10" s="977">
        <v>264.00377431700736</v>
      </c>
      <c r="N10" s="977">
        <v>264.88562408508085</v>
      </c>
      <c r="O10" s="977">
        <v>264.88562408508085</v>
      </c>
    </row>
    <row r="11" spans="7:19">
      <c r="G11" s="976">
        <v>43899</v>
      </c>
      <c r="H11" s="787" t="s">
        <v>554</v>
      </c>
      <c r="I11" s="977">
        <v>281.75100089948677</v>
      </c>
      <c r="J11" s="977">
        <v>280.86915113141322</v>
      </c>
      <c r="K11" s="977">
        <v>282.74308188856946</v>
      </c>
      <c r="L11" s="977">
        <v>258.49221326654788</v>
      </c>
      <c r="M11" s="977">
        <v>258.49221326654788</v>
      </c>
      <c r="N11" s="977">
        <v>259.37406303462143</v>
      </c>
      <c r="O11" s="977">
        <v>259.37406303462143</v>
      </c>
    </row>
    <row r="12" spans="7:19">
      <c r="G12" s="976">
        <v>43906</v>
      </c>
      <c r="H12" s="787" t="s">
        <v>557</v>
      </c>
      <c r="I12" s="978">
        <v>289.24672392811163</v>
      </c>
      <c r="J12" s="979">
        <v>300.15961480802127</v>
      </c>
      <c r="K12" s="979">
        <v>297.51406550380079</v>
      </c>
      <c r="L12" s="979">
        <v>262.24007478086031</v>
      </c>
      <c r="M12" s="979">
        <v>261.24799379177762</v>
      </c>
      <c r="N12" s="979">
        <v>262.12984355985117</v>
      </c>
      <c r="O12" s="979">
        <v>262.12984355985117</v>
      </c>
    </row>
    <row r="13" spans="7:19">
      <c r="G13" s="976">
        <v>43910</v>
      </c>
      <c r="H13" s="787" t="s">
        <v>558</v>
      </c>
      <c r="I13" s="978"/>
      <c r="J13" s="979">
        <v>292.88435422141481</v>
      </c>
      <c r="K13" s="979">
        <v>291.78204201132291</v>
      </c>
      <c r="L13" s="979">
        <v>258.16151960352033</v>
      </c>
      <c r="M13" s="979">
        <v>257.05920739342844</v>
      </c>
      <c r="N13" s="979">
        <v>257.94105716150199</v>
      </c>
      <c r="O13" s="979">
        <v>257.94105716150199</v>
      </c>
    </row>
    <row r="14" spans="7:19">
      <c r="G14" s="976">
        <v>43920</v>
      </c>
      <c r="H14" s="787" t="s">
        <v>559</v>
      </c>
      <c r="I14" s="978"/>
      <c r="J14" s="979">
        <v>310.74181202490342</v>
      </c>
      <c r="K14" s="979">
        <v>310.41111836187588</v>
      </c>
      <c r="L14" s="979">
        <v>266.53909240021869</v>
      </c>
      <c r="M14" s="979">
        <v>266.20839873719115</v>
      </c>
      <c r="N14" s="979">
        <v>266.42886117920949</v>
      </c>
      <c r="O14" s="979">
        <v>266.42886117920949</v>
      </c>
    </row>
    <row r="15" spans="7:19">
      <c r="G15" s="976">
        <v>43927</v>
      </c>
      <c r="H15" s="787" t="s">
        <v>573</v>
      </c>
      <c r="I15" s="978"/>
      <c r="J15" s="979">
        <v>323.63886488297851</v>
      </c>
      <c r="K15" s="979">
        <v>318.56822871655584</v>
      </c>
      <c r="L15" s="979">
        <v>269.40510414645763</v>
      </c>
      <c r="M15" s="979">
        <v>267.31071094728298</v>
      </c>
      <c r="N15" s="979">
        <v>270.06649147251272</v>
      </c>
      <c r="O15" s="979">
        <v>272.27111589269651</v>
      </c>
    </row>
    <row r="16" spans="7:19">
      <c r="G16" s="976">
        <v>43934</v>
      </c>
      <c r="H16" s="787" t="s">
        <v>574</v>
      </c>
      <c r="I16" s="980"/>
      <c r="J16" s="980">
        <v>315.81244819132615</v>
      </c>
      <c r="K16" s="977">
        <v>310.63158080389422</v>
      </c>
      <c r="L16" s="979">
        <v>264.4446992010441</v>
      </c>
      <c r="M16" s="979">
        <v>264.4446992010441</v>
      </c>
      <c r="N16" s="979">
        <v>267.20047972627384</v>
      </c>
      <c r="O16" s="979">
        <v>269.40510414645763</v>
      </c>
    </row>
    <row r="17" spans="7:15">
      <c r="G17" s="976">
        <v>43941</v>
      </c>
      <c r="H17" s="787" t="s">
        <v>575</v>
      </c>
      <c r="I17" s="980"/>
      <c r="J17" s="980">
        <v>320.99331557875797</v>
      </c>
      <c r="K17" s="977">
        <v>315.48175452829855</v>
      </c>
      <c r="L17" s="979">
        <v>266.86978606324624</v>
      </c>
      <c r="M17" s="979">
        <v>265.6572426321452</v>
      </c>
      <c r="N17" s="979">
        <v>268.41302315737494</v>
      </c>
      <c r="O17" s="979">
        <v>270.61764757755867</v>
      </c>
    </row>
    <row r="18" spans="7:15">
      <c r="G18" s="976">
        <v>43948</v>
      </c>
      <c r="H18" s="787" t="s">
        <v>576</v>
      </c>
      <c r="I18" s="980"/>
      <c r="J18" s="980">
        <v>374.23499532619627</v>
      </c>
      <c r="K18" s="977">
        <v>330.69366302756663</v>
      </c>
      <c r="L18" s="979">
        <v>265.87770507416354</v>
      </c>
      <c r="M18" s="979">
        <v>262.01961233884191</v>
      </c>
      <c r="N18" s="979">
        <v>265.4367801901268</v>
      </c>
      <c r="O18" s="979">
        <v>267.64140461031059</v>
      </c>
    </row>
    <row r="19" spans="7:15">
      <c r="G19" s="976">
        <v>43955</v>
      </c>
      <c r="H19" s="787" t="s">
        <v>577</v>
      </c>
      <c r="I19" s="980"/>
      <c r="J19" s="980">
        <v>357.14915606977195</v>
      </c>
      <c r="K19" s="977">
        <v>324.52071465105206</v>
      </c>
      <c r="L19" s="979">
        <v>261.57868745480516</v>
      </c>
      <c r="M19" s="979">
        <v>258.05128838251113</v>
      </c>
      <c r="N19" s="979">
        <v>261.90938111783277</v>
      </c>
      <c r="O19" s="979">
        <v>265.21631774810845</v>
      </c>
    </row>
    <row r="20" spans="7:15">
      <c r="G20" s="976">
        <v>43962</v>
      </c>
      <c r="H20" s="787" t="s">
        <v>578</v>
      </c>
      <c r="I20" s="981"/>
      <c r="J20" s="981">
        <v>370.59736503289292</v>
      </c>
      <c r="K20" s="981">
        <v>339.51216070830174</v>
      </c>
      <c r="L20" s="979">
        <v>264.00377431700736</v>
      </c>
      <c r="M20" s="979">
        <v>258.27175082452953</v>
      </c>
      <c r="N20" s="979">
        <v>262.01961233884191</v>
      </c>
      <c r="O20" s="979">
        <v>265.3265489691176</v>
      </c>
    </row>
    <row r="21" spans="7:15">
      <c r="G21" s="976">
        <v>43969</v>
      </c>
      <c r="H21" s="787" t="s">
        <v>579</v>
      </c>
      <c r="I21" s="981"/>
      <c r="J21" s="981"/>
      <c r="K21" s="981">
        <v>354.28314432353301</v>
      </c>
      <c r="L21" s="979">
        <v>263.34238699095221</v>
      </c>
      <c r="M21" s="979">
        <v>258.71267570856628</v>
      </c>
      <c r="N21" s="979">
        <v>263.12192454893386</v>
      </c>
      <c r="O21" s="979">
        <v>266.42886117920949</v>
      </c>
    </row>
    <row r="22" spans="7:15">
      <c r="G22" s="976">
        <v>43977</v>
      </c>
      <c r="H22" s="787" t="s">
        <v>616</v>
      </c>
      <c r="I22" s="981"/>
      <c r="J22" s="981"/>
      <c r="K22" s="981">
        <v>358.0310058378455</v>
      </c>
      <c r="L22" s="981">
        <v>265.87770507416354</v>
      </c>
      <c r="M22" s="981">
        <v>258.05128838251113</v>
      </c>
      <c r="N22" s="981">
        <v>262.01961233884191</v>
      </c>
      <c r="O22" s="981">
        <v>265.3265489691176</v>
      </c>
    </row>
    <row r="23" spans="7:15">
      <c r="G23" s="976">
        <v>43983</v>
      </c>
      <c r="H23" s="787" t="s">
        <v>617</v>
      </c>
      <c r="I23" s="981"/>
      <c r="J23" s="981"/>
      <c r="K23" s="981">
        <v>399.36771371629129</v>
      </c>
      <c r="L23" s="981">
        <v>279.21568281627543</v>
      </c>
      <c r="M23" s="981">
        <v>268.74371682040243</v>
      </c>
      <c r="N23" s="981">
        <v>273.48365932379761</v>
      </c>
      <c r="O23" s="981">
        <v>276.79059595407324</v>
      </c>
    </row>
    <row r="24" spans="7:15">
      <c r="G24" s="976">
        <v>43990</v>
      </c>
      <c r="H24" s="787" t="s">
        <v>620</v>
      </c>
      <c r="I24" s="981"/>
      <c r="J24" s="981"/>
      <c r="K24" s="981">
        <v>420.31164570803719</v>
      </c>
      <c r="L24" s="981">
        <v>265.6572426321452</v>
      </c>
      <c r="M24" s="981">
        <v>261.79914989682356</v>
      </c>
      <c r="N24" s="981">
        <v>266.20839873719115</v>
      </c>
      <c r="O24" s="981">
        <v>269.51533536746678</v>
      </c>
    </row>
    <row r="25" spans="7:15">
      <c r="G25" s="976">
        <v>43997</v>
      </c>
      <c r="H25" s="787" t="s">
        <v>621</v>
      </c>
      <c r="I25" s="981"/>
      <c r="J25" s="981"/>
      <c r="K25" s="981">
        <v>367.73135328665404</v>
      </c>
      <c r="L25" s="981">
        <v>266.53909240021869</v>
      </c>
      <c r="M25" s="981">
        <v>261.46845623379596</v>
      </c>
      <c r="N25" s="981">
        <v>265.6572426321452</v>
      </c>
      <c r="O25" s="981">
        <v>268.96417926242088</v>
      </c>
    </row>
    <row r="26" spans="7:15">
      <c r="G26" s="976">
        <v>44004</v>
      </c>
      <c r="H26" s="602" t="s">
        <v>635</v>
      </c>
      <c r="I26" s="981"/>
      <c r="J26" s="981"/>
      <c r="K26" s="981">
        <v>308.64741882572883</v>
      </c>
      <c r="L26" s="981">
        <v>267.75163583131973</v>
      </c>
      <c r="M26" s="981">
        <v>263.56284943297061</v>
      </c>
      <c r="N26" s="981">
        <v>267.20047972627384</v>
      </c>
      <c r="O26" s="981">
        <v>270.50741635654947</v>
      </c>
    </row>
    <row r="27" spans="7:15">
      <c r="G27" s="976">
        <v>44011</v>
      </c>
      <c r="H27" s="602" t="s">
        <v>636</v>
      </c>
      <c r="I27" s="981"/>
      <c r="J27" s="981"/>
      <c r="K27" s="981">
        <v>302.03354556517752</v>
      </c>
      <c r="L27" s="981">
        <v>272.05065345067811</v>
      </c>
      <c r="M27" s="981">
        <v>265.21631774810845</v>
      </c>
      <c r="N27" s="981">
        <v>268.19256071535654</v>
      </c>
      <c r="O27" s="981">
        <v>270.28695391453113</v>
      </c>
    </row>
    <row r="28" spans="7:15" ht="13.5" customHeight="1">
      <c r="G28" s="976">
        <v>44018</v>
      </c>
      <c r="H28" s="602" t="s">
        <v>637</v>
      </c>
      <c r="I28" s="977"/>
      <c r="J28" s="977"/>
      <c r="K28" s="977">
        <v>361.88909857316702</v>
      </c>
      <c r="L28" s="977">
        <v>268.96417926242088</v>
      </c>
      <c r="M28" s="981">
        <v>263.56284943297061</v>
      </c>
      <c r="N28" s="981">
        <v>267.09024850526464</v>
      </c>
      <c r="O28" s="981">
        <v>269.18464170443923</v>
      </c>
    </row>
    <row r="29" spans="7:15" ht="13.5" customHeight="1">
      <c r="G29" s="976">
        <v>44025</v>
      </c>
      <c r="H29" s="602" t="s">
        <v>638</v>
      </c>
      <c r="I29" s="977"/>
      <c r="J29" s="977"/>
      <c r="K29" s="977">
        <v>356.7082311857352</v>
      </c>
      <c r="L29" s="977">
        <v>263.78331187498895</v>
      </c>
      <c r="M29" s="981">
        <v>261.57868745480516</v>
      </c>
      <c r="N29" s="981">
        <v>264.99585530609005</v>
      </c>
      <c r="O29" s="981">
        <v>268.63348559939328</v>
      </c>
    </row>
    <row r="30" spans="7:15" ht="13.5" customHeight="1">
      <c r="G30" s="976">
        <v>44032</v>
      </c>
      <c r="H30" s="602" t="s">
        <v>647</v>
      </c>
      <c r="I30" s="977"/>
      <c r="J30" s="977"/>
      <c r="K30" s="977"/>
      <c r="L30" s="977">
        <v>260.47637524471327</v>
      </c>
      <c r="M30" s="981">
        <v>258.38198204553873</v>
      </c>
      <c r="N30" s="981">
        <v>260.80706890774087</v>
      </c>
      <c r="O30" s="981">
        <v>264.3344679800349</v>
      </c>
    </row>
    <row r="31" spans="7:15" ht="13.5" customHeight="1">
      <c r="G31" s="976">
        <v>44039</v>
      </c>
      <c r="H31" s="602" t="s">
        <v>648</v>
      </c>
      <c r="I31" s="977"/>
      <c r="J31" s="977"/>
      <c r="K31" s="977"/>
      <c r="L31" s="977">
        <v>256.61828250939169</v>
      </c>
      <c r="M31" s="977">
        <v>256.28758884636414</v>
      </c>
      <c r="N31" s="977">
        <v>258.82290692957548</v>
      </c>
      <c r="O31" s="977">
        <v>262.12984355985117</v>
      </c>
    </row>
    <row r="32" spans="7:15">
      <c r="G32" s="976">
        <v>44046</v>
      </c>
      <c r="H32" s="602" t="s">
        <v>649</v>
      </c>
      <c r="I32" s="977"/>
      <c r="J32" s="977"/>
      <c r="K32" s="977"/>
      <c r="L32" s="977">
        <v>255.51597029929979</v>
      </c>
      <c r="M32" s="977">
        <v>256.50805128838249</v>
      </c>
      <c r="N32" s="977">
        <v>259.48429425563057</v>
      </c>
      <c r="O32" s="977">
        <v>263.34238699095221</v>
      </c>
    </row>
    <row r="33" spans="7:19">
      <c r="G33" s="976">
        <v>44053</v>
      </c>
      <c r="H33" s="602" t="s">
        <v>652</v>
      </c>
      <c r="L33" s="977">
        <v>258.16151960352033</v>
      </c>
      <c r="M33" s="977">
        <v>259.15360059260303</v>
      </c>
      <c r="N33" s="977">
        <v>262.90146210691546</v>
      </c>
      <c r="O33" s="977">
        <v>266.75955484223709</v>
      </c>
    </row>
    <row r="34" spans="7:19">
      <c r="G34" s="976">
        <v>44060</v>
      </c>
      <c r="H34" s="602" t="s">
        <v>657</v>
      </c>
      <c r="L34" s="977">
        <v>264.00377431700736</v>
      </c>
      <c r="M34" s="977">
        <v>267.09024850526464</v>
      </c>
      <c r="N34" s="977">
        <v>269.73579780948518</v>
      </c>
      <c r="O34" s="977">
        <v>273.37342810278841</v>
      </c>
    </row>
    <row r="35" spans="7:19">
      <c r="G35" s="976">
        <v>44067</v>
      </c>
      <c r="H35" s="602" t="s">
        <v>658</v>
      </c>
      <c r="L35" s="977">
        <v>270.28695391453113</v>
      </c>
      <c r="M35" s="977">
        <v>270.83811001957707</v>
      </c>
      <c r="N35" s="977">
        <v>273.70412176581596</v>
      </c>
      <c r="O35" s="977">
        <v>276.45990229104569</v>
      </c>
    </row>
    <row r="36" spans="7:19">
      <c r="G36" s="976">
        <v>44074</v>
      </c>
      <c r="H36" s="602" t="s">
        <v>659</v>
      </c>
      <c r="L36" s="977">
        <v>275.3575900809538</v>
      </c>
      <c r="M36" s="977">
        <v>272.38134711370571</v>
      </c>
      <c r="N36" s="977">
        <v>276.01897740700895</v>
      </c>
      <c r="O36" s="977">
        <v>278.55429549022028</v>
      </c>
    </row>
    <row r="37" spans="7:19">
      <c r="G37" s="976">
        <v>44082</v>
      </c>
      <c r="H37" s="602" t="s">
        <v>660</v>
      </c>
      <c r="L37" s="977">
        <v>276.79059595407324</v>
      </c>
      <c r="M37" s="977">
        <v>274.58597153388945</v>
      </c>
      <c r="N37" s="977">
        <v>277.45198328012839</v>
      </c>
      <c r="O37" s="977">
        <v>280.31799502636727</v>
      </c>
    </row>
    <row r="38" spans="7:19">
      <c r="G38" s="976">
        <v>44088</v>
      </c>
      <c r="H38" s="602" t="s">
        <v>666</v>
      </c>
      <c r="L38" s="977">
        <v>269.29487292544843</v>
      </c>
      <c r="M38" s="977">
        <v>267.09024850526464</v>
      </c>
      <c r="N38" s="977">
        <v>271.94042222966897</v>
      </c>
      <c r="O38" s="977">
        <v>275.2473588599446</v>
      </c>
    </row>
    <row r="39" spans="7:19">
      <c r="G39" s="976">
        <v>44095</v>
      </c>
      <c r="H39" s="602" t="s">
        <v>667</v>
      </c>
      <c r="L39" s="977"/>
      <c r="M39" s="977">
        <v>269.40510414645763</v>
      </c>
      <c r="N39" s="977">
        <v>273.70412176581596</v>
      </c>
      <c r="O39" s="977">
        <v>276.57013351205489</v>
      </c>
      <c r="P39" s="977">
        <v>278.11337060618354</v>
      </c>
      <c r="Q39" s="977">
        <v>279.32591403728458</v>
      </c>
      <c r="R39" s="977">
        <v>273.04273443976081</v>
      </c>
      <c r="S39" s="977">
        <v>273.04273443976081</v>
      </c>
    </row>
    <row r="40" spans="7:19">
      <c r="G40" s="976">
        <v>44102</v>
      </c>
      <c r="H40" s="602" t="s">
        <v>668</v>
      </c>
      <c r="L40" s="977"/>
      <c r="M40" s="977">
        <v>274.69620275489871</v>
      </c>
      <c r="N40" s="977">
        <v>278.77475793223863</v>
      </c>
      <c r="O40" s="977">
        <v>281.97146334150517</v>
      </c>
      <c r="P40" s="977">
        <v>283.73516287765216</v>
      </c>
      <c r="Q40" s="977">
        <v>284.94770630875325</v>
      </c>
      <c r="R40" s="977">
        <v>268.96417926242088</v>
      </c>
      <c r="S40" s="977">
        <v>268.96417926242088</v>
      </c>
    </row>
    <row r="41" spans="7:19">
      <c r="G41" s="976">
        <v>44109</v>
      </c>
      <c r="H41" s="602" t="s">
        <v>669</v>
      </c>
      <c r="L41" s="977"/>
      <c r="M41" s="977">
        <v>279.87707014233052</v>
      </c>
      <c r="N41" s="977">
        <v>284.0658565406797</v>
      </c>
      <c r="O41" s="977">
        <v>286.16024973985429</v>
      </c>
      <c r="P41" s="977">
        <v>286.93186828691864</v>
      </c>
      <c r="Q41" s="977">
        <v>288.14441171801968</v>
      </c>
      <c r="R41" s="977">
        <v>268.96417926242088</v>
      </c>
      <c r="S41" s="977">
        <v>268.96417926242088</v>
      </c>
    </row>
    <row r="42" spans="7:19">
      <c r="G42" s="976">
        <v>44116</v>
      </c>
      <c r="H42" s="602" t="s">
        <v>670</v>
      </c>
      <c r="L42" s="977"/>
      <c r="M42" s="977">
        <v>271.27903490361382</v>
      </c>
      <c r="N42" s="977">
        <v>275.3575900809538</v>
      </c>
      <c r="O42" s="977">
        <v>278.00313938517434</v>
      </c>
      <c r="P42" s="977">
        <v>278.77475793223863</v>
      </c>
      <c r="Q42" s="977">
        <v>279.98730136333972</v>
      </c>
      <c r="R42" s="977">
        <v>263.56284943297061</v>
      </c>
      <c r="S42" s="977">
        <v>263.56284943297061</v>
      </c>
    </row>
    <row r="43" spans="7:19">
      <c r="G43" s="976">
        <v>44123</v>
      </c>
      <c r="H43" s="602" t="s">
        <v>686</v>
      </c>
      <c r="L43" s="977"/>
      <c r="M43" s="977">
        <v>274.4757403128803</v>
      </c>
      <c r="N43" s="977">
        <v>278.88498915324783</v>
      </c>
      <c r="O43" s="977">
        <v>282.30215700453266</v>
      </c>
      <c r="P43" s="977">
        <v>283.07377555159701</v>
      </c>
      <c r="Q43" s="977">
        <v>284.28631898269811</v>
      </c>
      <c r="R43" s="977">
        <v>270.39718513554033</v>
      </c>
      <c r="S43" s="977">
        <v>270.39718513554033</v>
      </c>
    </row>
    <row r="44" spans="7:19">
      <c r="G44" s="976">
        <v>44130</v>
      </c>
      <c r="H44" s="602" t="s">
        <v>687</v>
      </c>
      <c r="M44" s="977">
        <v>270.94834124058627</v>
      </c>
      <c r="N44" s="977">
        <v>274.2552778708619</v>
      </c>
      <c r="O44" s="977">
        <v>278.33383304820188</v>
      </c>
      <c r="P44" s="977">
        <v>280.64868868939487</v>
      </c>
      <c r="Q44" s="977">
        <v>282.96354433058787</v>
      </c>
      <c r="R44" s="977">
        <v>265.547011411136</v>
      </c>
      <c r="S44" s="977">
        <v>265.547011411136</v>
      </c>
    </row>
    <row r="45" spans="7:19">
      <c r="G45" s="976">
        <v>44137</v>
      </c>
      <c r="H45" s="602" t="s">
        <v>688</v>
      </c>
      <c r="M45" s="977">
        <v>276.57013351205489</v>
      </c>
      <c r="N45" s="977">
        <v>271.05857246159542</v>
      </c>
      <c r="O45" s="977">
        <v>274.58597153388945</v>
      </c>
      <c r="P45" s="977">
        <v>276.79059595407324</v>
      </c>
      <c r="Q45" s="977">
        <v>279.10545159526623</v>
      </c>
      <c r="R45" s="977">
        <v>261.46845623379596</v>
      </c>
      <c r="S45" s="977">
        <v>261.46845623379596</v>
      </c>
    </row>
    <row r="46" spans="7:19">
      <c r="G46" s="976">
        <v>44144</v>
      </c>
      <c r="H46" s="602" t="s">
        <v>689</v>
      </c>
      <c r="M46" s="977">
        <v>273.15296566077001</v>
      </c>
      <c r="N46" s="977">
        <v>273.15296566077001</v>
      </c>
      <c r="O46" s="977">
        <v>277.34175205911919</v>
      </c>
      <c r="P46" s="977">
        <v>279.21568281627543</v>
      </c>
      <c r="Q46" s="977">
        <v>281.53053845746837</v>
      </c>
      <c r="R46" s="977">
        <v>265.547011411136</v>
      </c>
      <c r="S46" s="977">
        <v>265.547011411136</v>
      </c>
    </row>
  </sheetData>
  <phoneticPr fontId="40" type="noConversion"/>
  <pageMargins left="0.70866141732283472" right="0.70866141732283472" top="0.74803149606299213" bottom="0.74803149606299213" header="0.31496062992125984" footer="0.31496062992125984"/>
  <pageSetup orientation="portrait" r:id="rId1"/>
  <headerFooter>
    <oddFooter>&amp;C&amp;11&amp;A</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5" tint="0.79998168889431442"/>
  </sheetPr>
  <dimension ref="B1:J31"/>
  <sheetViews>
    <sheetView zoomScaleNormal="100" workbookViewId="0">
      <selection activeCell="B7" sqref="B7"/>
    </sheetView>
  </sheetViews>
  <sheetFormatPr baseColWidth="10" defaultRowHeight="17.5"/>
  <cols>
    <col min="1" max="1" width="1.5625" customWidth="1"/>
    <col min="2" max="8" width="8.75" customWidth="1"/>
  </cols>
  <sheetData>
    <row r="1" spans="2:10">
      <c r="B1" s="1303" t="s">
        <v>349</v>
      </c>
      <c r="C1" s="1303"/>
      <c r="D1" s="1303"/>
      <c r="E1" s="1303"/>
      <c r="F1" s="1303"/>
      <c r="G1" s="1303"/>
      <c r="H1" s="1303"/>
    </row>
    <row r="2" spans="2:10">
      <c r="B2" s="437"/>
      <c r="C2" s="437"/>
      <c r="D2" s="437"/>
      <c r="E2" s="437"/>
      <c r="F2" s="437"/>
      <c r="G2" s="437"/>
      <c r="H2" s="437"/>
    </row>
    <row r="3" spans="2:10" ht="35.25" customHeight="1">
      <c r="B3" s="1137" t="s">
        <v>259</v>
      </c>
      <c r="C3" s="1137"/>
      <c r="D3" s="1137"/>
      <c r="E3" s="1137"/>
      <c r="F3" s="1137"/>
      <c r="G3" s="1137"/>
      <c r="H3" s="1137"/>
    </row>
    <row r="4" spans="2:10" ht="18" customHeight="1">
      <c r="B4" s="1304" t="s">
        <v>529</v>
      </c>
      <c r="C4" s="1305"/>
      <c r="D4" s="1305"/>
      <c r="E4" s="1305"/>
      <c r="F4" s="1305"/>
      <c r="G4" s="1305"/>
      <c r="H4" s="1305"/>
    </row>
    <row r="5" spans="2:10" ht="18" customHeight="1">
      <c r="B5" s="1306" t="s">
        <v>431</v>
      </c>
      <c r="C5" s="1306"/>
      <c r="D5" s="1306"/>
      <c r="E5" s="1306"/>
      <c r="F5" s="1306"/>
      <c r="G5" s="1306"/>
      <c r="H5" s="1306"/>
    </row>
    <row r="6" spans="2:10" ht="60.75" customHeight="1">
      <c r="B6" s="438" t="s">
        <v>342</v>
      </c>
      <c r="C6" s="439" t="s">
        <v>343</v>
      </c>
      <c r="D6" s="439" t="s">
        <v>344</v>
      </c>
      <c r="E6" s="439" t="s">
        <v>345</v>
      </c>
      <c r="F6" s="439" t="s">
        <v>346</v>
      </c>
      <c r="G6" s="439" t="s">
        <v>347</v>
      </c>
      <c r="H6" s="439" t="s">
        <v>348</v>
      </c>
    </row>
    <row r="7" spans="2:10" ht="15.75" customHeight="1">
      <c r="B7" s="522">
        <v>43466</v>
      </c>
      <c r="C7" s="521">
        <v>772</v>
      </c>
      <c r="D7" s="521">
        <v>500</v>
      </c>
      <c r="E7" s="521">
        <v>1290</v>
      </c>
      <c r="F7" s="521">
        <v>1100</v>
      </c>
      <c r="G7" s="521">
        <v>1030</v>
      </c>
      <c r="H7" s="521">
        <v>870</v>
      </c>
      <c r="I7" s="572"/>
      <c r="J7" s="572"/>
    </row>
    <row r="8" spans="2:10" ht="15.75" customHeight="1">
      <c r="B8" s="522">
        <v>43497</v>
      </c>
      <c r="C8" s="521">
        <v>779</v>
      </c>
      <c r="D8" s="521">
        <v>500</v>
      </c>
      <c r="E8" s="521">
        <v>1290</v>
      </c>
      <c r="F8" s="521">
        <v>1099</v>
      </c>
      <c r="G8" s="521">
        <v>1039</v>
      </c>
      <c r="H8" s="521">
        <v>852</v>
      </c>
      <c r="I8" s="572"/>
      <c r="J8" s="572"/>
    </row>
    <row r="9" spans="2:10" ht="15.75" customHeight="1">
      <c r="B9" s="522">
        <v>43525</v>
      </c>
      <c r="C9" s="521">
        <v>820</v>
      </c>
      <c r="D9" s="521">
        <v>699</v>
      </c>
      <c r="E9" s="521">
        <v>1290</v>
      </c>
      <c r="F9" s="521">
        <v>1089</v>
      </c>
      <c r="G9" s="521">
        <v>1029</v>
      </c>
      <c r="H9" s="521">
        <v>860</v>
      </c>
      <c r="I9" s="572"/>
      <c r="J9" s="572"/>
    </row>
    <row r="10" spans="2:10" ht="15.75" customHeight="1">
      <c r="B10" s="522">
        <v>43556</v>
      </c>
      <c r="C10" s="521">
        <v>820</v>
      </c>
      <c r="D10" s="521">
        <v>500</v>
      </c>
      <c r="E10" s="521">
        <v>1290</v>
      </c>
      <c r="F10" s="521">
        <v>1000</v>
      </c>
      <c r="G10" s="521">
        <v>1000</v>
      </c>
      <c r="H10" s="521">
        <v>852</v>
      </c>
      <c r="I10" s="572"/>
      <c r="J10" s="572"/>
    </row>
    <row r="11" spans="2:10" ht="15.75" customHeight="1">
      <c r="B11" s="522">
        <v>43586</v>
      </c>
      <c r="C11" s="521">
        <v>769</v>
      </c>
      <c r="D11" s="521">
        <v>500</v>
      </c>
      <c r="E11" s="521">
        <v>1410</v>
      </c>
      <c r="F11" s="521">
        <v>1089</v>
      </c>
      <c r="G11" s="521">
        <v>1003</v>
      </c>
      <c r="H11" s="521">
        <v>852</v>
      </c>
      <c r="I11" s="572"/>
      <c r="J11" s="572"/>
    </row>
    <row r="12" spans="2:10" ht="15.75" customHeight="1">
      <c r="B12" s="522">
        <v>43617</v>
      </c>
      <c r="C12" s="521">
        <v>790</v>
      </c>
      <c r="D12" s="521">
        <v>529</v>
      </c>
      <c r="E12" s="521">
        <v>1290</v>
      </c>
      <c r="F12" s="521">
        <v>999</v>
      </c>
      <c r="G12" s="521">
        <v>997</v>
      </c>
      <c r="H12" s="521">
        <v>854</v>
      </c>
      <c r="I12" s="572"/>
      <c r="J12" s="572"/>
    </row>
    <row r="13" spans="2:10" ht="15.75" customHeight="1">
      <c r="B13" s="522">
        <v>43647</v>
      </c>
      <c r="C13" s="521">
        <v>750</v>
      </c>
      <c r="D13" s="521">
        <v>545</v>
      </c>
      <c r="E13" s="521">
        <v>1299</v>
      </c>
      <c r="F13" s="521">
        <v>999</v>
      </c>
      <c r="G13" s="521">
        <v>1020</v>
      </c>
      <c r="H13" s="521">
        <v>858</v>
      </c>
      <c r="I13" s="572"/>
      <c r="J13" s="572"/>
    </row>
    <row r="14" spans="2:10" ht="15.75" customHeight="1">
      <c r="B14" s="522">
        <v>43678</v>
      </c>
      <c r="C14" s="521">
        <v>845</v>
      </c>
      <c r="D14" s="521">
        <v>699</v>
      </c>
      <c r="E14" s="521">
        <v>1290</v>
      </c>
      <c r="F14" s="521">
        <v>1190</v>
      </c>
      <c r="G14" s="521">
        <v>1019</v>
      </c>
      <c r="H14" s="521">
        <v>850</v>
      </c>
      <c r="I14" s="572"/>
      <c r="J14" s="572"/>
    </row>
    <row r="15" spans="2:10" ht="15.75" customHeight="1">
      <c r="B15" s="522">
        <v>43709</v>
      </c>
      <c r="C15" s="521">
        <v>699</v>
      </c>
      <c r="D15" s="521">
        <v>540</v>
      </c>
      <c r="E15" s="521">
        <v>1350</v>
      </c>
      <c r="F15" s="521">
        <v>1090</v>
      </c>
      <c r="G15" s="521">
        <v>1036</v>
      </c>
      <c r="H15" s="521">
        <v>860</v>
      </c>
      <c r="I15" s="572"/>
      <c r="J15" s="572"/>
    </row>
    <row r="16" spans="2:10" ht="15.75" customHeight="1">
      <c r="B16" s="522">
        <v>43739</v>
      </c>
      <c r="C16" s="521">
        <v>790</v>
      </c>
      <c r="D16" s="521">
        <v>539</v>
      </c>
      <c r="E16" s="521">
        <v>1350</v>
      </c>
      <c r="F16" s="521">
        <v>999</v>
      </c>
      <c r="G16" s="521">
        <v>1016</v>
      </c>
      <c r="H16" s="521">
        <v>844</v>
      </c>
      <c r="I16" s="572"/>
      <c r="J16" s="572"/>
    </row>
    <row r="17" spans="2:10" ht="15.75" customHeight="1">
      <c r="B17" s="522">
        <v>43770</v>
      </c>
      <c r="C17" s="521">
        <v>849</v>
      </c>
      <c r="D17" s="521">
        <v>540</v>
      </c>
      <c r="E17" s="521">
        <v>1350</v>
      </c>
      <c r="F17" s="521">
        <v>1280</v>
      </c>
      <c r="G17" s="521">
        <v>1007</v>
      </c>
      <c r="H17" s="521">
        <v>881</v>
      </c>
      <c r="I17" s="572"/>
      <c r="J17" s="572"/>
    </row>
    <row r="18" spans="2:10" ht="15.75" customHeight="1">
      <c r="B18" s="522">
        <v>43800</v>
      </c>
      <c r="C18" s="521">
        <v>829</v>
      </c>
      <c r="D18" s="521">
        <v>540</v>
      </c>
      <c r="E18" s="521">
        <v>1350</v>
      </c>
      <c r="F18" s="521">
        <v>1280</v>
      </c>
      <c r="G18" s="521">
        <v>1012</v>
      </c>
      <c r="H18" s="521">
        <v>887</v>
      </c>
      <c r="I18" s="572"/>
      <c r="J18" s="572"/>
    </row>
    <row r="19" spans="2:10" ht="15.75" customHeight="1">
      <c r="B19" s="522">
        <v>43831</v>
      </c>
      <c r="C19" s="521">
        <v>790</v>
      </c>
      <c r="D19" s="521">
        <v>540</v>
      </c>
      <c r="E19" s="521">
        <v>1350</v>
      </c>
      <c r="F19" s="521">
        <v>1099</v>
      </c>
      <c r="G19" s="521">
        <v>1020</v>
      </c>
      <c r="H19" s="521">
        <v>891</v>
      </c>
      <c r="I19" s="572"/>
      <c r="J19" s="572"/>
    </row>
    <row r="20" spans="2:10" ht="15.75" customHeight="1">
      <c r="B20" s="522">
        <v>43862</v>
      </c>
      <c r="C20" s="521">
        <v>829</v>
      </c>
      <c r="D20" s="521">
        <v>540</v>
      </c>
      <c r="E20" s="521">
        <v>1350</v>
      </c>
      <c r="F20" s="521">
        <v>1190</v>
      </c>
      <c r="G20" s="521">
        <v>1027</v>
      </c>
      <c r="H20" s="521">
        <v>886</v>
      </c>
      <c r="I20" s="572"/>
      <c r="J20" s="572"/>
    </row>
    <row r="21" spans="2:10" ht="15.75" customHeight="1">
      <c r="B21" s="522">
        <v>43891</v>
      </c>
      <c r="C21" s="521">
        <v>890</v>
      </c>
      <c r="D21" s="521">
        <v>575</v>
      </c>
      <c r="E21" s="521">
        <v>1450</v>
      </c>
      <c r="F21" s="521">
        <v>1190</v>
      </c>
      <c r="G21" s="521">
        <v>1046</v>
      </c>
      <c r="H21" s="521">
        <v>912</v>
      </c>
      <c r="I21" s="572"/>
      <c r="J21" s="572"/>
    </row>
    <row r="22" spans="2:10" ht="15.75" customHeight="1">
      <c r="B22" s="522">
        <v>43922</v>
      </c>
      <c r="C22" s="521">
        <v>910</v>
      </c>
      <c r="D22" s="521">
        <v>575</v>
      </c>
      <c r="E22" s="521">
        <v>1450</v>
      </c>
      <c r="F22" s="521">
        <v>1229</v>
      </c>
      <c r="G22" s="521">
        <v>1056</v>
      </c>
      <c r="H22" s="521">
        <v>913</v>
      </c>
      <c r="I22" s="572"/>
      <c r="J22" s="572"/>
    </row>
    <row r="23" spans="2:10" ht="15.75" customHeight="1">
      <c r="B23" s="522">
        <v>43952</v>
      </c>
      <c r="C23" s="521">
        <v>910</v>
      </c>
      <c r="D23" s="521">
        <v>790</v>
      </c>
      <c r="E23" s="521">
        <v>1595</v>
      </c>
      <c r="F23" s="521">
        <v>1190</v>
      </c>
      <c r="G23" s="521">
        <v>1091</v>
      </c>
      <c r="H23" s="521">
        <v>927</v>
      </c>
      <c r="I23" s="572"/>
      <c r="J23" s="572"/>
    </row>
    <row r="24" spans="2:10" ht="14.5" customHeight="1">
      <c r="B24" s="522">
        <v>43983</v>
      </c>
      <c r="C24" s="521">
        <v>910</v>
      </c>
      <c r="D24" s="521">
        <v>799</v>
      </c>
      <c r="E24" s="521">
        <v>1595</v>
      </c>
      <c r="F24" s="521">
        <v>1190</v>
      </c>
      <c r="G24" s="521">
        <v>1072</v>
      </c>
      <c r="H24" s="521">
        <v>914</v>
      </c>
      <c r="I24" s="572"/>
      <c r="J24" s="572"/>
    </row>
    <row r="25" spans="2:10" ht="14.5" customHeight="1">
      <c r="B25" s="522">
        <v>44013</v>
      </c>
      <c r="C25" s="521">
        <v>910</v>
      </c>
      <c r="D25" s="521">
        <v>799</v>
      </c>
      <c r="E25" s="521">
        <v>1595</v>
      </c>
      <c r="F25" s="521">
        <v>1190</v>
      </c>
      <c r="G25" s="521">
        <v>1050</v>
      </c>
      <c r="H25" s="521">
        <v>906</v>
      </c>
      <c r="I25" s="572"/>
      <c r="J25" s="572"/>
    </row>
    <row r="26" spans="2:10" ht="14.5" customHeight="1">
      <c r="B26" s="522">
        <v>44044</v>
      </c>
      <c r="C26" s="521">
        <v>910</v>
      </c>
      <c r="D26" s="521">
        <v>799</v>
      </c>
      <c r="E26" s="521">
        <v>1169</v>
      </c>
      <c r="F26" s="521">
        <v>1079</v>
      </c>
      <c r="G26" s="521">
        <v>1041</v>
      </c>
      <c r="H26" s="521">
        <v>895</v>
      </c>
      <c r="I26" s="572"/>
      <c r="J26" s="572"/>
    </row>
    <row r="27" spans="2:10" ht="14.5" customHeight="1">
      <c r="B27" s="522">
        <v>44075</v>
      </c>
      <c r="C27" s="521">
        <v>910</v>
      </c>
      <c r="D27" s="521">
        <v>699</v>
      </c>
      <c r="E27" s="521">
        <v>1249</v>
      </c>
      <c r="F27" s="521">
        <v>1079</v>
      </c>
      <c r="G27" s="521">
        <v>1051</v>
      </c>
      <c r="H27" s="521">
        <v>901</v>
      </c>
      <c r="I27" s="572"/>
      <c r="J27" s="572"/>
    </row>
    <row r="28" spans="2:10" ht="14.5" customHeight="1">
      <c r="B28" s="522">
        <v>44105</v>
      </c>
      <c r="C28" s="521">
        <v>850</v>
      </c>
      <c r="D28" s="521">
        <v>560</v>
      </c>
      <c r="E28" s="521">
        <v>1249</v>
      </c>
      <c r="F28" s="521">
        <v>1150</v>
      </c>
      <c r="G28" s="521">
        <v>1158</v>
      </c>
      <c r="H28" s="521">
        <v>910</v>
      </c>
      <c r="I28" s="572"/>
      <c r="J28" s="572"/>
    </row>
    <row r="29" spans="2:10" ht="15.75" customHeight="1">
      <c r="B29" s="1302" t="s">
        <v>357</v>
      </c>
      <c r="C29" s="1302"/>
      <c r="D29" s="1302"/>
      <c r="E29" s="1302"/>
      <c r="F29" s="1302"/>
      <c r="G29" s="1302"/>
      <c r="H29" s="1302"/>
    </row>
    <row r="31" spans="2:10">
      <c r="C31" s="572"/>
      <c r="D31" s="572"/>
      <c r="E31" s="572"/>
      <c r="F31" s="572"/>
      <c r="G31" s="572"/>
      <c r="H31" s="572"/>
    </row>
  </sheetData>
  <mergeCells count="5">
    <mergeCell ref="B29:H29"/>
    <mergeCell ref="B1:H1"/>
    <mergeCell ref="B3:H3"/>
    <mergeCell ref="B4:H4"/>
    <mergeCell ref="B5:H5"/>
  </mergeCells>
  <pageMargins left="0.70866141732283472" right="0.70866141732283472" top="0.74803149606299213" bottom="0.74803149606299213" header="0.31496062992125984" footer="0.31496062992125984"/>
  <pageSetup orientation="portrait" r:id="rId1"/>
  <headerFooter scaleWithDoc="0">
    <oddFooter>&amp;C&amp;11&amp;A</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5" tint="0.79998168889431442"/>
  </sheetPr>
  <dimension ref="A1"/>
  <sheetViews>
    <sheetView topLeftCell="A7" zoomScaleNormal="100" workbookViewId="0">
      <selection activeCell="H11" sqref="H11"/>
    </sheetView>
  </sheetViews>
  <sheetFormatPr baseColWidth="10" defaultColWidth="10.9375" defaultRowHeight="17.5"/>
  <cols>
    <col min="1" max="1" width="5.8125" style="523" customWidth="1"/>
    <col min="2" max="2" width="12.4375" style="523" customWidth="1"/>
    <col min="3" max="16384" width="10.9375" style="523"/>
  </cols>
  <sheetData/>
  <pageMargins left="0.70866141732283472" right="0.70866141732283472" top="0.74803149606299213" bottom="0.74803149606299213" header="0.31496062992125984" footer="0.31496062992125984"/>
  <pageSetup orientation="portrait" r:id="rId1"/>
  <headerFooter>
    <oddFooter>&amp;C&amp;11&amp;A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pageSetUpPr fitToPage="1"/>
  </sheetPr>
  <dimension ref="B2:W41"/>
  <sheetViews>
    <sheetView topLeftCell="A10" zoomScaleNormal="100" workbookViewId="0">
      <selection activeCell="H22" sqref="H22"/>
    </sheetView>
  </sheetViews>
  <sheetFormatPr baseColWidth="10" defaultColWidth="5.9375" defaultRowHeight="17.5"/>
  <cols>
    <col min="1" max="1" width="1.25" customWidth="1"/>
    <col min="2" max="2" width="11.8125" customWidth="1"/>
    <col min="3" max="6" width="6.375" customWidth="1"/>
    <col min="7" max="7" width="6.75" customWidth="1"/>
    <col min="8" max="11" width="6.375" customWidth="1"/>
    <col min="12" max="12" width="6.375" style="147" customWidth="1"/>
    <col min="13" max="13" width="6.625" customWidth="1"/>
    <col min="14" max="14" width="8.8125" bestFit="1" customWidth="1"/>
    <col min="15" max="15" width="6.375" bestFit="1" customWidth="1"/>
  </cols>
  <sheetData>
    <row r="2" spans="2:22">
      <c r="B2" s="1061" t="s">
        <v>2</v>
      </c>
      <c r="C2" s="1061"/>
      <c r="D2" s="1061"/>
      <c r="E2" s="1061"/>
      <c r="F2" s="1061"/>
      <c r="G2" s="1061"/>
      <c r="H2" s="1061"/>
      <c r="I2" s="1061"/>
      <c r="J2" s="1061"/>
      <c r="K2" s="1061"/>
      <c r="L2" s="1061"/>
      <c r="M2" s="1061"/>
    </row>
    <row r="3" spans="2:22" ht="20.25" customHeight="1">
      <c r="B3" s="1062" t="s">
        <v>125</v>
      </c>
      <c r="C3" s="1062"/>
      <c r="D3" s="1062"/>
      <c r="E3" s="1062"/>
      <c r="F3" s="1062"/>
      <c r="G3" s="1062"/>
      <c r="H3" s="1062"/>
      <c r="I3" s="1062"/>
      <c r="J3" s="1062"/>
      <c r="K3" s="1062"/>
      <c r="L3" s="1062"/>
      <c r="M3" s="1062"/>
    </row>
    <row r="4" spans="2:22" ht="17.5" customHeight="1">
      <c r="B4" s="1063" t="s">
        <v>690</v>
      </c>
      <c r="C4" s="1063"/>
      <c r="D4" s="1063"/>
      <c r="E4" s="1063"/>
      <c r="F4" s="1063"/>
      <c r="G4" s="1063"/>
      <c r="H4" s="1063"/>
      <c r="I4" s="1063"/>
      <c r="J4" s="1063"/>
      <c r="K4" s="1063"/>
      <c r="L4" s="1063"/>
      <c r="M4" s="1063"/>
    </row>
    <row r="5" spans="2:22" ht="17.25" customHeight="1">
      <c r="B5" s="1060"/>
      <c r="C5" s="1060"/>
      <c r="D5" s="1060"/>
      <c r="E5" s="1060"/>
      <c r="F5" s="1060"/>
      <c r="G5" s="1060"/>
      <c r="H5" s="1060"/>
      <c r="I5" s="1060"/>
      <c r="J5" s="1060"/>
      <c r="K5" s="1060"/>
      <c r="L5" s="1060"/>
    </row>
    <row r="6" spans="2:22" ht="30" customHeight="1">
      <c r="B6" s="736" t="s">
        <v>5</v>
      </c>
      <c r="C6" s="732" t="s">
        <v>9</v>
      </c>
      <c r="D6" s="732" t="s">
        <v>86</v>
      </c>
      <c r="E6" s="732" t="s">
        <v>91</v>
      </c>
      <c r="F6" s="732" t="s">
        <v>87</v>
      </c>
      <c r="G6" s="732" t="s">
        <v>126</v>
      </c>
      <c r="H6" s="732" t="s">
        <v>88</v>
      </c>
      <c r="I6" s="732" t="s">
        <v>70</v>
      </c>
      <c r="J6" s="732" t="s">
        <v>89</v>
      </c>
      <c r="K6" s="732" t="s">
        <v>127</v>
      </c>
      <c r="L6" s="731" t="s">
        <v>71</v>
      </c>
      <c r="M6" s="731" t="s">
        <v>491</v>
      </c>
    </row>
    <row r="7" spans="2:22" ht="18" customHeight="1">
      <c r="B7" s="1059" t="s">
        <v>609</v>
      </c>
      <c r="C7" s="1059"/>
      <c r="D7" s="1059"/>
      <c r="E7" s="1059"/>
      <c r="F7" s="1059"/>
      <c r="G7" s="1059"/>
      <c r="H7" s="1059"/>
      <c r="I7" s="1059"/>
      <c r="J7" s="1059"/>
      <c r="K7" s="1059"/>
      <c r="L7" s="1059"/>
      <c r="M7" s="1059"/>
    </row>
    <row r="8" spans="2:22">
      <c r="B8" s="737" t="s">
        <v>128</v>
      </c>
      <c r="C8" s="903">
        <v>1.74</v>
      </c>
      <c r="D8" s="903">
        <v>5.44</v>
      </c>
      <c r="E8" s="903">
        <v>6.04</v>
      </c>
      <c r="F8" s="903">
        <v>15.92</v>
      </c>
      <c r="G8" s="903">
        <v>1.68</v>
      </c>
      <c r="H8" s="903">
        <v>7.78</v>
      </c>
      <c r="I8" s="903">
        <v>1.59</v>
      </c>
      <c r="J8" s="903">
        <v>29.39</v>
      </c>
      <c r="K8" s="903">
        <v>139.77000000000001</v>
      </c>
      <c r="L8" s="903">
        <v>284.11</v>
      </c>
      <c r="M8" s="903">
        <v>144.35</v>
      </c>
      <c r="N8" s="487"/>
    </row>
    <row r="9" spans="2:22">
      <c r="B9" s="66" t="s">
        <v>6</v>
      </c>
      <c r="C9" s="903">
        <v>19.760000000000002</v>
      </c>
      <c r="D9" s="903">
        <v>15.2</v>
      </c>
      <c r="E9" s="903">
        <v>32.67</v>
      </c>
      <c r="F9" s="903">
        <v>154.96</v>
      </c>
      <c r="G9" s="903">
        <v>11.45</v>
      </c>
      <c r="H9" s="903">
        <v>73.61</v>
      </c>
      <c r="I9" s="903">
        <v>29.17</v>
      </c>
      <c r="J9" s="903">
        <v>52.58</v>
      </c>
      <c r="K9" s="903">
        <v>133.59</v>
      </c>
      <c r="L9" s="903">
        <v>764.94</v>
      </c>
      <c r="M9" s="903">
        <v>631.35</v>
      </c>
      <c r="N9" s="487"/>
    </row>
    <row r="10" spans="2:22">
      <c r="B10" s="66" t="s">
        <v>124</v>
      </c>
      <c r="C10" s="903">
        <v>0.01</v>
      </c>
      <c r="D10" s="903">
        <v>0.75</v>
      </c>
      <c r="E10" s="903">
        <v>0.68</v>
      </c>
      <c r="F10" s="903">
        <v>4.8</v>
      </c>
      <c r="G10" s="903">
        <v>0.57999999999999996</v>
      </c>
      <c r="H10" s="903">
        <v>0.33</v>
      </c>
      <c r="I10" s="903">
        <v>0.1</v>
      </c>
      <c r="J10" s="903">
        <v>2.86</v>
      </c>
      <c r="K10" s="903">
        <v>5.38</v>
      </c>
      <c r="L10" s="903">
        <v>185.29</v>
      </c>
      <c r="M10" s="903">
        <v>179.91</v>
      </c>
      <c r="N10" s="487"/>
    </row>
    <row r="11" spans="2:22">
      <c r="B11" s="66" t="s">
        <v>13</v>
      </c>
      <c r="C11" s="903">
        <v>6.3</v>
      </c>
      <c r="D11" s="903">
        <v>8.4</v>
      </c>
      <c r="E11" s="903">
        <v>9.26</v>
      </c>
      <c r="F11" s="903">
        <v>122.5</v>
      </c>
      <c r="G11" s="903">
        <v>6.1</v>
      </c>
      <c r="H11" s="903">
        <v>40</v>
      </c>
      <c r="I11" s="903">
        <v>8.6999999999999993</v>
      </c>
      <c r="J11" s="903">
        <v>30.57</v>
      </c>
      <c r="K11" s="903">
        <v>126</v>
      </c>
      <c r="L11" s="903">
        <v>748.3</v>
      </c>
      <c r="M11" s="903">
        <v>622.29999999999995</v>
      </c>
      <c r="N11" s="487"/>
    </row>
    <row r="12" spans="2:22">
      <c r="B12" s="66" t="s">
        <v>110</v>
      </c>
      <c r="C12" s="903">
        <v>13.5</v>
      </c>
      <c r="D12" s="903">
        <v>9.5</v>
      </c>
      <c r="E12" s="903">
        <v>24.63</v>
      </c>
      <c r="F12" s="903">
        <v>38.43</v>
      </c>
      <c r="G12" s="903">
        <v>6.99</v>
      </c>
      <c r="H12" s="903">
        <v>34.49</v>
      </c>
      <c r="I12" s="903">
        <v>21.01</v>
      </c>
      <c r="J12" s="903">
        <v>26.28</v>
      </c>
      <c r="K12" s="903">
        <v>1.05</v>
      </c>
      <c r="L12" s="903">
        <v>191.83</v>
      </c>
      <c r="M12" s="903">
        <v>190.78</v>
      </c>
      <c r="N12" s="487"/>
    </row>
    <row r="13" spans="2:22">
      <c r="B13" s="738" t="s">
        <v>130</v>
      </c>
      <c r="C13" s="903">
        <v>1.7</v>
      </c>
      <c r="D13" s="903">
        <v>3.49</v>
      </c>
      <c r="E13" s="903">
        <v>5.5</v>
      </c>
      <c r="F13" s="903">
        <v>14.75</v>
      </c>
      <c r="G13" s="903">
        <v>0.63</v>
      </c>
      <c r="H13" s="903">
        <v>7.23</v>
      </c>
      <c r="I13" s="903">
        <v>1.1499999999999999</v>
      </c>
      <c r="J13" s="903">
        <v>27.98</v>
      </c>
      <c r="K13" s="903">
        <v>151.68</v>
      </c>
      <c r="L13" s="903">
        <v>300.76</v>
      </c>
      <c r="M13" s="903">
        <v>149.07</v>
      </c>
      <c r="N13" s="487"/>
      <c r="O13" s="185"/>
      <c r="P13" s="185"/>
      <c r="Q13" s="185"/>
      <c r="R13" s="185"/>
      <c r="S13" s="185"/>
      <c r="T13" s="185"/>
      <c r="U13" s="185"/>
      <c r="V13" s="185"/>
    </row>
    <row r="14" spans="2:22" ht="18" customHeight="1">
      <c r="B14" s="1059" t="s">
        <v>610</v>
      </c>
      <c r="C14" s="1059"/>
      <c r="D14" s="1059"/>
      <c r="E14" s="1059"/>
      <c r="F14" s="1059"/>
      <c r="G14" s="1059"/>
      <c r="H14" s="1059"/>
      <c r="I14" s="1059"/>
      <c r="J14" s="1059"/>
      <c r="K14" s="1059"/>
      <c r="L14" s="1059"/>
      <c r="M14" s="1059"/>
      <c r="N14" s="487"/>
    </row>
    <row r="15" spans="2:22">
      <c r="B15" s="737" t="s">
        <v>128</v>
      </c>
      <c r="C15" s="766">
        <v>1.7</v>
      </c>
      <c r="D15" s="766">
        <v>3.49</v>
      </c>
      <c r="E15" s="766">
        <v>5.5</v>
      </c>
      <c r="F15" s="766">
        <v>14.75</v>
      </c>
      <c r="G15" s="766">
        <v>0.63</v>
      </c>
      <c r="H15" s="766">
        <v>7.23</v>
      </c>
      <c r="I15" s="766">
        <v>1.1499999999999999</v>
      </c>
      <c r="J15" s="766">
        <v>27.98</v>
      </c>
      <c r="K15" s="766">
        <v>151.68</v>
      </c>
      <c r="L15" s="766">
        <v>300.76</v>
      </c>
      <c r="M15" s="766">
        <v>149.07</v>
      </c>
      <c r="N15" s="185"/>
      <c r="O15" s="185"/>
      <c r="P15" s="185"/>
      <c r="Q15" s="185"/>
      <c r="R15" s="185"/>
      <c r="S15" s="185"/>
      <c r="T15" s="185"/>
      <c r="U15" s="185"/>
      <c r="V15" s="185"/>
    </row>
    <row r="16" spans="2:22" ht="15.75" customHeight="1">
      <c r="B16" s="739" t="s">
        <v>6</v>
      </c>
      <c r="C16" s="766">
        <v>18</v>
      </c>
      <c r="D16" s="766">
        <v>28.5</v>
      </c>
      <c r="E16" s="766">
        <v>35</v>
      </c>
      <c r="F16" s="766">
        <v>136.55000000000001</v>
      </c>
      <c r="G16" s="766">
        <v>12.5</v>
      </c>
      <c r="H16" s="766">
        <v>83.5</v>
      </c>
      <c r="I16" s="766">
        <v>25.5</v>
      </c>
      <c r="J16" s="766">
        <v>49.69</v>
      </c>
      <c r="K16" s="766">
        <v>136</v>
      </c>
      <c r="L16" s="766">
        <v>772.38</v>
      </c>
      <c r="M16" s="766">
        <v>636.38</v>
      </c>
      <c r="N16" s="185"/>
      <c r="O16" s="185"/>
      <c r="P16" s="185"/>
      <c r="Q16" s="185"/>
      <c r="R16" s="185"/>
      <c r="S16" s="185"/>
      <c r="T16" s="185"/>
      <c r="U16" s="185"/>
      <c r="V16" s="185"/>
    </row>
    <row r="17" spans="2:23" ht="15.75" customHeight="1">
      <c r="B17" s="739" t="s">
        <v>124</v>
      </c>
      <c r="C17" s="766">
        <v>0.01</v>
      </c>
      <c r="D17" s="766">
        <v>0.2</v>
      </c>
      <c r="E17" s="766">
        <v>0.45</v>
      </c>
      <c r="F17" s="766">
        <v>5.7</v>
      </c>
      <c r="G17" s="766">
        <v>0.2</v>
      </c>
      <c r="H17" s="766">
        <v>0.5</v>
      </c>
      <c r="I17" s="766">
        <v>0.08</v>
      </c>
      <c r="J17" s="766">
        <v>3.4</v>
      </c>
      <c r="K17" s="766">
        <v>8</v>
      </c>
      <c r="L17" s="766">
        <v>187.62</v>
      </c>
      <c r="M17" s="766">
        <v>179.62</v>
      </c>
      <c r="N17" s="185"/>
      <c r="O17" s="185"/>
      <c r="P17" s="185"/>
      <c r="Q17" s="185"/>
      <c r="R17" s="185"/>
      <c r="S17" s="185"/>
      <c r="T17" s="185"/>
      <c r="U17" s="185"/>
      <c r="V17" s="185"/>
    </row>
    <row r="18" spans="2:23" ht="15.75" customHeight="1">
      <c r="B18" s="739" t="s">
        <v>13</v>
      </c>
      <c r="C18" s="766">
        <v>6.05</v>
      </c>
      <c r="D18" s="766">
        <v>7.5</v>
      </c>
      <c r="E18" s="766">
        <v>9.6999999999999993</v>
      </c>
      <c r="F18" s="766">
        <v>118</v>
      </c>
      <c r="G18" s="766">
        <v>6.2</v>
      </c>
      <c r="H18" s="766">
        <v>41</v>
      </c>
      <c r="I18" s="766">
        <v>8.1</v>
      </c>
      <c r="J18" s="766">
        <v>30.67</v>
      </c>
      <c r="K18" s="766">
        <v>131</v>
      </c>
      <c r="L18" s="766">
        <v>752.68</v>
      </c>
      <c r="M18" s="766">
        <v>621.67999999999995</v>
      </c>
      <c r="N18" s="185"/>
      <c r="O18" s="185"/>
      <c r="P18" s="185"/>
      <c r="Q18" s="185"/>
      <c r="R18" s="185"/>
      <c r="S18" s="185"/>
      <c r="T18" s="185"/>
      <c r="U18" s="185"/>
      <c r="V18" s="185"/>
      <c r="W18" s="185"/>
    </row>
    <row r="19" spans="2:23" ht="15.75" customHeight="1">
      <c r="B19" s="739" t="s">
        <v>110</v>
      </c>
      <c r="C19" s="766">
        <v>12.5</v>
      </c>
      <c r="D19" s="766">
        <v>19</v>
      </c>
      <c r="E19" s="766">
        <v>25</v>
      </c>
      <c r="F19" s="766">
        <v>26</v>
      </c>
      <c r="G19" s="766">
        <v>6.5</v>
      </c>
      <c r="H19" s="766">
        <v>39.5</v>
      </c>
      <c r="I19" s="766">
        <v>17.5</v>
      </c>
      <c r="J19" s="766">
        <v>26.54</v>
      </c>
      <c r="K19" s="766">
        <v>1</v>
      </c>
      <c r="L19" s="766">
        <v>190.79</v>
      </c>
      <c r="M19" s="766">
        <v>189.79</v>
      </c>
      <c r="N19" s="185"/>
      <c r="O19" s="989"/>
      <c r="P19" s="185"/>
      <c r="Q19" s="185"/>
      <c r="R19" s="185"/>
      <c r="S19" s="185"/>
      <c r="T19" s="185"/>
      <c r="U19" s="185"/>
      <c r="V19" s="185"/>
      <c r="W19" s="185"/>
    </row>
    <row r="20" spans="2:23" ht="15.75" customHeight="1">
      <c r="B20" s="774" t="s">
        <v>130</v>
      </c>
      <c r="C20" s="779">
        <v>1.1599999999999999</v>
      </c>
      <c r="D20" s="779">
        <v>5.69</v>
      </c>
      <c r="E20" s="779">
        <v>6.25</v>
      </c>
      <c r="F20" s="779">
        <v>13</v>
      </c>
      <c r="G20" s="779">
        <v>0.63</v>
      </c>
      <c r="H20" s="779">
        <v>10.73</v>
      </c>
      <c r="I20" s="779">
        <v>1.1200000000000001</v>
      </c>
      <c r="J20" s="779">
        <v>23.86</v>
      </c>
      <c r="K20" s="930">
        <v>163.68</v>
      </c>
      <c r="L20" s="779">
        <v>320.45</v>
      </c>
      <c r="M20" s="779">
        <v>156.77000000000001</v>
      </c>
      <c r="N20" s="185"/>
      <c r="O20" s="18"/>
      <c r="P20" s="185"/>
      <c r="Q20" s="185"/>
      <c r="R20" s="185"/>
      <c r="S20" s="185"/>
      <c r="T20" s="185"/>
      <c r="U20" s="185"/>
      <c r="V20" s="185"/>
      <c r="W20" s="185"/>
    </row>
    <row r="21" spans="2:23">
      <c r="B21" s="775" t="s">
        <v>168</v>
      </c>
      <c r="C21" s="776"/>
      <c r="D21" s="776"/>
      <c r="E21" s="776"/>
      <c r="F21" s="776"/>
      <c r="G21" s="776"/>
      <c r="H21" s="776"/>
      <c r="I21" s="776"/>
      <c r="J21" s="776"/>
      <c r="K21" s="776"/>
      <c r="L21" s="777"/>
      <c r="M21" s="778"/>
      <c r="N21" s="185"/>
      <c r="O21" s="185"/>
      <c r="P21" s="185"/>
      <c r="Q21" s="185"/>
      <c r="R21" s="185"/>
      <c r="S21" s="185"/>
      <c r="T21" s="185"/>
      <c r="U21" s="185"/>
      <c r="V21" s="185"/>
      <c r="W21" s="185"/>
    </row>
    <row r="22" spans="2:23">
      <c r="B22" s="75"/>
      <c r="C22" s="71"/>
      <c r="D22" s="71"/>
      <c r="E22" s="71"/>
      <c r="F22" s="71"/>
      <c r="G22" s="71"/>
      <c r="H22" s="71"/>
      <c r="I22" s="71"/>
      <c r="J22" s="71"/>
      <c r="K22" s="71"/>
      <c r="L22" s="71"/>
      <c r="N22" s="185"/>
      <c r="O22" s="185"/>
      <c r="P22" s="185"/>
      <c r="Q22" s="185"/>
      <c r="R22" s="185"/>
      <c r="S22" s="185"/>
      <c r="T22" s="185"/>
      <c r="U22" s="185"/>
      <c r="V22" s="185"/>
      <c r="W22" s="185"/>
    </row>
    <row r="23" spans="2:23">
      <c r="B23" s="655"/>
      <c r="C23" s="185"/>
      <c r="D23" s="185"/>
      <c r="E23" s="185"/>
      <c r="F23" s="185"/>
      <c r="G23" s="185"/>
      <c r="H23" s="185"/>
      <c r="I23" s="185"/>
      <c r="J23" s="185"/>
      <c r="K23" s="185"/>
      <c r="L23" s="185"/>
      <c r="M23" s="816"/>
      <c r="N23" s="185"/>
      <c r="O23" s="185"/>
      <c r="P23" s="185"/>
      <c r="Q23" s="185"/>
      <c r="R23" s="185"/>
      <c r="S23" s="185"/>
      <c r="T23" s="185"/>
      <c r="U23" s="185"/>
      <c r="V23" s="185"/>
      <c r="W23" s="185"/>
    </row>
    <row r="24" spans="2:23">
      <c r="B24" s="70"/>
      <c r="C24" s="185"/>
      <c r="D24" s="185"/>
      <c r="E24" s="185"/>
      <c r="F24" s="185"/>
      <c r="G24" s="185"/>
      <c r="H24" s="185"/>
      <c r="I24" s="185"/>
      <c r="J24" s="185"/>
      <c r="K24" s="185"/>
      <c r="L24" s="185"/>
      <c r="N24" s="185"/>
      <c r="O24" s="185"/>
      <c r="P24" s="185"/>
      <c r="Q24" s="185"/>
      <c r="R24" s="185"/>
      <c r="S24" s="185"/>
      <c r="T24" s="185"/>
      <c r="U24" s="185"/>
      <c r="V24" s="185"/>
      <c r="W24" s="185"/>
    </row>
    <row r="25" spans="2:23">
      <c r="C25" s="185"/>
      <c r="D25" s="185"/>
      <c r="E25" s="185"/>
      <c r="F25" s="185"/>
      <c r="G25" s="185"/>
      <c r="H25" s="185"/>
      <c r="I25" s="185"/>
      <c r="J25" s="185"/>
      <c r="K25" s="185"/>
      <c r="L25" s="185"/>
      <c r="N25" s="185"/>
      <c r="O25" s="185"/>
      <c r="P25" s="185"/>
      <c r="Q25" s="185"/>
      <c r="R25" s="185"/>
      <c r="S25" s="185"/>
      <c r="T25" s="185"/>
      <c r="U25" s="185"/>
      <c r="V25" s="185"/>
      <c r="W25" s="185"/>
    </row>
    <row r="26" spans="2:23">
      <c r="B26" s="213"/>
      <c r="C26" s="185"/>
      <c r="D26" s="185"/>
      <c r="E26" s="185"/>
      <c r="F26" s="185"/>
      <c r="G26" s="185"/>
      <c r="H26" s="185"/>
      <c r="I26" s="185"/>
      <c r="J26" s="185"/>
      <c r="K26" s="185"/>
      <c r="L26" s="185"/>
    </row>
    <row r="27" spans="2:23">
      <c r="C27" s="185"/>
      <c r="D27" s="185"/>
      <c r="E27" s="185"/>
      <c r="F27" s="185"/>
      <c r="G27" s="185"/>
      <c r="H27" s="185"/>
      <c r="I27" s="185"/>
      <c r="J27" s="185"/>
      <c r="K27" s="185"/>
      <c r="L27" s="185"/>
    </row>
    <row r="28" spans="2:23">
      <c r="C28" s="185"/>
      <c r="D28" s="185"/>
      <c r="E28" s="185"/>
      <c r="F28" s="185"/>
      <c r="G28" s="185"/>
      <c r="H28" s="185"/>
      <c r="I28" s="185"/>
      <c r="J28" s="185"/>
      <c r="K28" s="185"/>
      <c r="L28" s="185"/>
    </row>
    <row r="29" spans="2:23">
      <c r="C29" s="185"/>
      <c r="D29" s="185"/>
      <c r="E29" s="185"/>
      <c r="F29" s="185"/>
      <c r="G29" s="185"/>
      <c r="H29" s="185"/>
      <c r="I29" s="185"/>
      <c r="J29" s="185"/>
      <c r="K29" s="185"/>
      <c r="L29" s="185"/>
    </row>
    <row r="30" spans="2:23">
      <c r="C30" s="185"/>
      <c r="D30" s="185"/>
      <c r="E30" s="185"/>
      <c r="F30" s="185"/>
      <c r="G30" s="185"/>
      <c r="H30" s="185"/>
      <c r="I30" s="185"/>
      <c r="J30" s="185"/>
      <c r="K30" s="185"/>
      <c r="L30" s="185"/>
    </row>
    <row r="31" spans="2:23">
      <c r="C31" s="185"/>
      <c r="D31" s="185"/>
      <c r="E31" s="185"/>
      <c r="F31" s="185"/>
      <c r="G31" s="185"/>
      <c r="H31" s="185"/>
      <c r="I31" s="185"/>
      <c r="J31" s="185"/>
      <c r="K31" s="185"/>
      <c r="L31" s="185"/>
    </row>
    <row r="32" spans="2:23">
      <c r="C32" s="185"/>
      <c r="D32" s="185"/>
      <c r="E32" s="185"/>
      <c r="F32" s="185"/>
      <c r="G32" s="185"/>
      <c r="H32" s="185"/>
      <c r="I32" s="185"/>
      <c r="J32" s="185"/>
      <c r="K32" s="185"/>
      <c r="L32" s="185"/>
    </row>
    <row r="33" spans="3:12">
      <c r="C33" s="185"/>
      <c r="D33" s="185"/>
      <c r="E33" s="185"/>
      <c r="F33" s="185"/>
      <c r="G33" s="185"/>
      <c r="H33" s="185"/>
      <c r="I33" s="185"/>
      <c r="J33" s="185"/>
      <c r="K33" s="185"/>
      <c r="L33" s="185"/>
    </row>
    <row r="34" spans="3:12">
      <c r="C34" s="185"/>
      <c r="D34" s="185"/>
      <c r="E34" s="185"/>
      <c r="F34" s="185"/>
      <c r="G34" s="185"/>
      <c r="H34" s="185"/>
      <c r="I34" s="185"/>
      <c r="J34" s="185"/>
      <c r="K34" s="185"/>
      <c r="L34" s="185"/>
    </row>
    <row r="35" spans="3:12">
      <c r="C35" s="185"/>
      <c r="D35" s="185"/>
      <c r="E35" s="185"/>
      <c r="F35" s="185"/>
      <c r="G35" s="185"/>
      <c r="H35" s="185"/>
      <c r="I35" s="185"/>
      <c r="J35" s="185"/>
      <c r="K35" s="185"/>
      <c r="L35" s="185"/>
    </row>
    <row r="36" spans="3:12">
      <c r="C36" s="185"/>
      <c r="D36" s="185"/>
      <c r="E36" s="185"/>
      <c r="F36" s="185"/>
      <c r="G36" s="185"/>
      <c r="H36" s="185"/>
      <c r="I36" s="185"/>
      <c r="J36" s="185"/>
      <c r="K36" s="185"/>
      <c r="L36" s="185"/>
    </row>
    <row r="37" spans="3:12">
      <c r="C37" s="185"/>
      <c r="D37" s="185"/>
      <c r="E37" s="185"/>
      <c r="F37" s="185"/>
      <c r="G37" s="185"/>
      <c r="H37" s="185"/>
      <c r="I37" s="185"/>
      <c r="J37" s="185"/>
      <c r="K37" s="185"/>
      <c r="L37" s="185"/>
    </row>
    <row r="38" spans="3:12">
      <c r="C38" s="185"/>
      <c r="D38" s="185"/>
      <c r="E38" s="185"/>
      <c r="F38" s="185"/>
      <c r="G38" s="185"/>
      <c r="H38" s="185"/>
      <c r="I38" s="185"/>
      <c r="J38" s="185"/>
      <c r="K38" s="185"/>
      <c r="L38" s="185"/>
    </row>
    <row r="39" spans="3:12">
      <c r="C39" s="185"/>
      <c r="D39" s="185"/>
      <c r="E39" s="185"/>
      <c r="F39" s="185"/>
      <c r="G39" s="185"/>
      <c r="H39" s="185"/>
      <c r="I39" s="185"/>
      <c r="J39" s="185"/>
      <c r="K39" s="185"/>
      <c r="L39" s="185"/>
    </row>
    <row r="40" spans="3:12">
      <c r="C40" s="185"/>
      <c r="D40" s="185"/>
      <c r="E40" s="185"/>
      <c r="F40" s="185"/>
      <c r="G40" s="185"/>
      <c r="H40" s="185"/>
      <c r="I40" s="185"/>
      <c r="J40" s="185"/>
      <c r="K40" s="185"/>
      <c r="L40" s="185"/>
    </row>
    <row r="41" spans="3:12">
      <c r="C41" s="185"/>
      <c r="D41" s="185"/>
      <c r="E41" s="185"/>
      <c r="F41" s="185"/>
      <c r="G41" s="185"/>
      <c r="H41" s="185"/>
      <c r="I41" s="185"/>
      <c r="J41" s="185"/>
      <c r="K41" s="185"/>
      <c r="L41" s="185"/>
    </row>
  </sheetData>
  <mergeCells count="6">
    <mergeCell ref="B14:M14"/>
    <mergeCell ref="B5:L5"/>
    <mergeCell ref="B7:M7"/>
    <mergeCell ref="B2:M2"/>
    <mergeCell ref="B3:M3"/>
    <mergeCell ref="B4:M4"/>
  </mergeCells>
  <pageMargins left="0.70866141732283472" right="0.70866141732283472" top="0.74803149606299213" bottom="0.74803149606299213" header="0.31496062992125984" footer="0.31496062992125984"/>
  <pageSetup paperSize="126" orientation="landscape" r:id="rId1"/>
  <headerFooter>
    <oddFooter>&amp;C&amp;10 6</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79998168889431442"/>
    <pageSetUpPr fitToPage="1"/>
  </sheetPr>
  <dimension ref="A1:K54"/>
  <sheetViews>
    <sheetView zoomScaleNormal="100" workbookViewId="0">
      <selection activeCell="F20" sqref="F20"/>
    </sheetView>
  </sheetViews>
  <sheetFormatPr baseColWidth="10" defaultColWidth="10.9375" defaultRowHeight="12.5"/>
  <cols>
    <col min="1" max="1" width="2.0625" style="13" customWidth="1"/>
    <col min="2" max="8" width="9.375" style="13" customWidth="1"/>
    <col min="9" max="16384" width="10.9375" style="13"/>
  </cols>
  <sheetData>
    <row r="1" spans="2:11" s="29" customFormat="1" ht="15" customHeight="1">
      <c r="B1" s="1061" t="s">
        <v>45</v>
      </c>
      <c r="C1" s="1061"/>
      <c r="D1" s="1061"/>
      <c r="E1" s="1061"/>
      <c r="F1" s="1061"/>
      <c r="G1" s="1061"/>
      <c r="H1" s="1061"/>
    </row>
    <row r="2" spans="2:11" s="29" customFormat="1" ht="15" customHeight="1">
      <c r="B2" s="61"/>
      <c r="C2" s="61"/>
      <c r="D2" s="61"/>
      <c r="E2" s="61"/>
    </row>
    <row r="3" spans="2:11" s="29" customFormat="1" ht="18.649999999999999" customHeight="1">
      <c r="B3" s="1062" t="s">
        <v>459</v>
      </c>
      <c r="C3" s="1062"/>
      <c r="D3" s="1062"/>
      <c r="E3" s="1062"/>
      <c r="F3" s="1062"/>
      <c r="G3" s="1062"/>
      <c r="H3" s="1062"/>
    </row>
    <row r="4" spans="2:11" s="29" customFormat="1" ht="18" customHeight="1">
      <c r="B4" s="1061" t="s">
        <v>515</v>
      </c>
      <c r="C4" s="1061"/>
      <c r="D4" s="1061"/>
      <c r="E4" s="1061"/>
      <c r="F4" s="1061"/>
      <c r="G4" s="1061"/>
      <c r="H4" s="1061"/>
    </row>
    <row r="5" spans="2:11" s="29" customFormat="1" ht="27" customHeight="1">
      <c r="B5" s="1065" t="s">
        <v>11</v>
      </c>
      <c r="C5" s="1065" t="s">
        <v>672</v>
      </c>
      <c r="D5" s="1065"/>
      <c r="E5" s="1065"/>
      <c r="F5" s="1065" t="s">
        <v>673</v>
      </c>
      <c r="G5" s="1065"/>
      <c r="H5" s="1065"/>
    </row>
    <row r="6" spans="2:11" s="29" customFormat="1" ht="42.75" customHeight="1">
      <c r="B6" s="1065"/>
      <c r="C6" s="988" t="s">
        <v>410</v>
      </c>
      <c r="D6" s="277" t="s">
        <v>411</v>
      </c>
      <c r="E6" s="277" t="s">
        <v>674</v>
      </c>
      <c r="F6" s="988" t="s">
        <v>410</v>
      </c>
      <c r="G6" s="988" t="s">
        <v>411</v>
      </c>
      <c r="H6" s="988" t="s">
        <v>674</v>
      </c>
    </row>
    <row r="7" spans="2:11" s="29" customFormat="1" ht="15.75" customHeight="1">
      <c r="B7" s="89" t="s">
        <v>66</v>
      </c>
      <c r="C7" s="871">
        <v>265.24599999999998</v>
      </c>
      <c r="D7" s="871"/>
      <c r="E7" s="151"/>
      <c r="F7" s="871">
        <v>15.398</v>
      </c>
      <c r="G7" s="987"/>
      <c r="H7" s="987"/>
    </row>
    <row r="8" spans="2:11" s="29" customFormat="1" ht="15.75" customHeight="1">
      <c r="B8" s="89" t="s">
        <v>67</v>
      </c>
      <c r="C8" s="871">
        <v>246.95099999999999</v>
      </c>
      <c r="D8" s="871"/>
      <c r="E8" s="871"/>
      <c r="F8" s="871">
        <v>17.353000000000002</v>
      </c>
      <c r="G8" s="871"/>
      <c r="H8" s="871"/>
    </row>
    <row r="9" spans="2:11" s="29" customFormat="1" ht="15.75" customHeight="1">
      <c r="B9" s="89" t="s">
        <v>68</v>
      </c>
      <c r="C9" s="871">
        <v>257.06</v>
      </c>
      <c r="D9" s="871"/>
      <c r="E9" s="871"/>
      <c r="F9" s="871">
        <v>14.355</v>
      </c>
      <c r="G9" s="871"/>
      <c r="H9" s="871"/>
    </row>
    <row r="10" spans="2:11" s="29" customFormat="1" ht="15.75" customHeight="1">
      <c r="B10" s="89" t="s">
        <v>63</v>
      </c>
      <c r="C10" s="871">
        <v>228.58699999999999</v>
      </c>
      <c r="D10" s="871">
        <v>1114.4113</v>
      </c>
      <c r="E10" s="871">
        <v>48.8</v>
      </c>
      <c r="F10" s="871">
        <v>16.690000000000001</v>
      </c>
      <c r="G10" s="871">
        <v>98.689700000000002</v>
      </c>
      <c r="H10" s="871">
        <v>59.1</v>
      </c>
    </row>
    <row r="11" spans="2:11" s="29" customFormat="1" ht="15.75" customHeight="1">
      <c r="B11" s="89" t="s">
        <v>65</v>
      </c>
      <c r="C11" s="871">
        <v>238.41</v>
      </c>
      <c r="D11" s="871">
        <v>1365.1233</v>
      </c>
      <c r="E11" s="871">
        <v>57.259481565370578</v>
      </c>
      <c r="F11" s="871">
        <v>15.217000000000001</v>
      </c>
      <c r="G11" s="871">
        <v>109.53919999999999</v>
      </c>
      <c r="H11" s="871">
        <v>71.984753893671552</v>
      </c>
    </row>
    <row r="12" spans="2:11" s="29" customFormat="1" ht="15.75" customHeight="1">
      <c r="B12" s="89" t="s">
        <v>69</v>
      </c>
      <c r="C12" s="871">
        <v>236.12200000000001</v>
      </c>
      <c r="D12" s="871">
        <v>1236.0917400000001</v>
      </c>
      <c r="E12" s="871">
        <v>52.349706507652819</v>
      </c>
      <c r="F12" s="871">
        <v>18.734999999999999</v>
      </c>
      <c r="G12" s="871">
        <v>122.03686999999999</v>
      </c>
      <c r="H12" s="871">
        <v>65.138441419802504</v>
      </c>
    </row>
    <row r="13" spans="2:11" s="29" customFormat="1" ht="15.75" customHeight="1">
      <c r="B13" s="89" t="s">
        <v>108</v>
      </c>
      <c r="C13" s="871">
        <v>241.16</v>
      </c>
      <c r="D13" s="871">
        <v>1333.2125000000001</v>
      </c>
      <c r="E13" s="871">
        <v>55.283318129042961</v>
      </c>
      <c r="F13" s="871">
        <v>22.004000000000001</v>
      </c>
      <c r="G13" s="871">
        <v>149.0976</v>
      </c>
      <c r="H13" s="871">
        <v>67.759316487911292</v>
      </c>
    </row>
    <row r="14" spans="2:11" s="29" customFormat="1" ht="15.75" customHeight="1">
      <c r="B14" s="96" t="s">
        <v>159</v>
      </c>
      <c r="C14" s="871">
        <v>257.786</v>
      </c>
      <c r="D14" s="871">
        <v>1531.0056</v>
      </c>
      <c r="E14" s="871">
        <v>59.4</v>
      </c>
      <c r="F14" s="871">
        <v>27.510999999999999</v>
      </c>
      <c r="G14" s="871">
        <v>200.92939999999999</v>
      </c>
      <c r="H14" s="871">
        <v>73</v>
      </c>
    </row>
    <row r="15" spans="2:11" ht="15.75" customHeight="1">
      <c r="B15" s="96" t="s">
        <v>365</v>
      </c>
      <c r="C15" s="123">
        <v>205.18899999999999</v>
      </c>
      <c r="D15" s="123">
        <v>1221.2691400000001</v>
      </c>
      <c r="E15" s="871">
        <v>59.51923056304188</v>
      </c>
      <c r="F15" s="871">
        <v>19.853000000000002</v>
      </c>
      <c r="G15" s="871">
        <v>128.22280000000001</v>
      </c>
      <c r="H15" s="871">
        <v>64.586107893013647</v>
      </c>
      <c r="J15" s="56"/>
      <c r="K15" s="50"/>
    </row>
    <row r="16" spans="2:11" ht="15.75" customHeight="1">
      <c r="B16" s="96" t="s">
        <v>453</v>
      </c>
      <c r="C16" s="123">
        <v>208.23699999999999</v>
      </c>
      <c r="D16" s="123">
        <v>1281.3397</v>
      </c>
      <c r="E16" s="871">
        <v>61.532758347459868</v>
      </c>
      <c r="F16" s="871">
        <v>28.178000000000001</v>
      </c>
      <c r="G16" s="871">
        <v>187.66370000000001</v>
      </c>
      <c r="H16" s="871">
        <v>66.599368301511817</v>
      </c>
      <c r="J16" s="56"/>
      <c r="K16" s="50"/>
    </row>
    <row r="17" spans="2:11" ht="15.75" customHeight="1">
      <c r="B17" s="96" t="s">
        <v>481</v>
      </c>
      <c r="C17" s="123">
        <v>195.40299999999999</v>
      </c>
      <c r="D17" s="123">
        <v>1204.8561999999999</v>
      </c>
      <c r="E17" s="871">
        <v>61.660066631525616</v>
      </c>
      <c r="F17" s="871">
        <v>27.302</v>
      </c>
      <c r="G17" s="871">
        <v>195.06280000000001</v>
      </c>
      <c r="H17" s="871">
        <v>71.446340927404592</v>
      </c>
      <c r="J17" s="56"/>
      <c r="K17" s="50"/>
    </row>
    <row r="18" spans="2:11" ht="15.75" customHeight="1">
      <c r="B18" s="986" t="s">
        <v>644</v>
      </c>
      <c r="C18" s="123">
        <v>183.07300000000001</v>
      </c>
      <c r="D18" s="123">
        <v>1086.1401000000001</v>
      </c>
      <c r="E18" s="871">
        <v>59.328251571777379</v>
      </c>
      <c r="F18" s="871">
        <v>21.963000000000001</v>
      </c>
      <c r="G18" s="871">
        <v>144.84829999999999</v>
      </c>
      <c r="H18" s="871">
        <v>65.95105404544006</v>
      </c>
      <c r="J18" s="56"/>
      <c r="K18" s="50"/>
    </row>
    <row r="19" spans="2:11" ht="46.5" customHeight="1">
      <c r="B19" s="1064" t="s">
        <v>675</v>
      </c>
      <c r="C19" s="1064"/>
      <c r="D19" s="1064"/>
      <c r="E19" s="1064"/>
      <c r="F19" s="1064"/>
      <c r="G19" s="1064"/>
      <c r="H19" s="1064"/>
      <c r="I19" s="58"/>
      <c r="J19" s="58"/>
    </row>
    <row r="20" spans="2:11">
      <c r="C20" s="67"/>
      <c r="D20" s="67"/>
      <c r="E20" s="68"/>
    </row>
    <row r="22" spans="2:11">
      <c r="F22" s="179"/>
    </row>
    <row r="38" spans="1:1" ht="38.25" customHeight="1"/>
    <row r="40" spans="1:1">
      <c r="A40" s="72"/>
    </row>
    <row r="54" spans="1:8" ht="30" customHeight="1">
      <c r="A54" s="224"/>
      <c r="H54" s="224"/>
    </row>
  </sheetData>
  <mergeCells count="7">
    <mergeCell ref="B19:H19"/>
    <mergeCell ref="C5:E5"/>
    <mergeCell ref="B5:B6"/>
    <mergeCell ref="B1:H1"/>
    <mergeCell ref="B3:H3"/>
    <mergeCell ref="B4:H4"/>
    <mergeCell ref="F5:H5"/>
  </mergeCells>
  <pageMargins left="0.70866141732283472" right="0.70866141732283472" top="0.74803149606299213" bottom="0.74803149606299213" header="0.31496062992125984" footer="0.31496062992125984"/>
  <pageSetup paperSize="126" scale="98" orientation="portrait" r:id="rId1"/>
  <headerFooter>
    <oddFooter>&amp;C&amp;10 7</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79998168889431442"/>
    <pageSetUpPr fitToPage="1"/>
  </sheetPr>
  <dimension ref="A1:O53"/>
  <sheetViews>
    <sheetView topLeftCell="A16" zoomScaleNormal="100" zoomScaleSheetLayoutView="50" workbookViewId="0">
      <selection activeCell="M28" sqref="M28"/>
    </sheetView>
  </sheetViews>
  <sheetFormatPr baseColWidth="10" defaultColWidth="10.9375" defaultRowHeight="12.5"/>
  <cols>
    <col min="1" max="1" width="0.9375" style="13" customWidth="1"/>
    <col min="2" max="2" width="10.8125" style="13" customWidth="1"/>
    <col min="3" max="6" width="11.1875" style="13" customWidth="1"/>
    <col min="7" max="7" width="1.5625" style="13" customWidth="1"/>
    <col min="8" max="8" width="3.9375" style="13" customWidth="1"/>
    <col min="9" max="9" width="6.375" style="155" customWidth="1"/>
    <col min="10" max="10" width="9.4375" style="155" customWidth="1"/>
    <col min="11" max="16384" width="10.9375" style="155"/>
  </cols>
  <sheetData>
    <row r="1" spans="2:15" s="29" customFormat="1" ht="15" customHeight="1">
      <c r="B1" s="1061" t="s">
        <v>3</v>
      </c>
      <c r="C1" s="1061"/>
      <c r="D1" s="1061"/>
      <c r="E1" s="1061"/>
      <c r="F1" s="1061"/>
    </row>
    <row r="2" spans="2:15" s="29" customFormat="1" ht="15" customHeight="1">
      <c r="B2" s="30"/>
      <c r="C2" s="30"/>
      <c r="D2" s="30"/>
      <c r="E2" s="30"/>
      <c r="F2" s="30"/>
    </row>
    <row r="3" spans="2:15" s="29" customFormat="1" ht="31.5" customHeight="1">
      <c r="B3" s="1069" t="s">
        <v>650</v>
      </c>
      <c r="C3" s="1070"/>
      <c r="D3" s="1070"/>
      <c r="E3" s="1070"/>
      <c r="F3" s="1070"/>
    </row>
    <row r="4" spans="2:15" s="29" customFormat="1" ht="15.75" customHeight="1">
      <c r="B4" s="1070" t="s">
        <v>571</v>
      </c>
      <c r="C4" s="1070"/>
      <c r="D4" s="1070"/>
      <c r="E4" s="1070"/>
      <c r="F4" s="1070"/>
    </row>
    <row r="5" spans="2:15" s="29" customFormat="1" ht="45" customHeight="1">
      <c r="B5" s="566" t="s">
        <v>11</v>
      </c>
      <c r="C5" s="566" t="s">
        <v>12</v>
      </c>
      <c r="D5" s="567" t="s">
        <v>32</v>
      </c>
      <c r="E5" s="567" t="s">
        <v>30</v>
      </c>
      <c r="F5" s="567" t="s">
        <v>642</v>
      </c>
    </row>
    <row r="6" spans="2:15" s="13" customFormat="1" ht="15.75" customHeight="1">
      <c r="B6" s="1071" t="s">
        <v>484</v>
      </c>
      <c r="C6" s="63" t="s">
        <v>204</v>
      </c>
      <c r="D6" s="668">
        <v>67</v>
      </c>
      <c r="E6" s="668">
        <v>56.5</v>
      </c>
      <c r="F6" s="669">
        <v>8.432835820895523</v>
      </c>
      <c r="G6" s="48"/>
      <c r="H6" s="59"/>
      <c r="I6" s="233"/>
      <c r="J6" s="50"/>
      <c r="K6" s="51"/>
      <c r="L6" s="56"/>
      <c r="M6" s="50"/>
    </row>
    <row r="7" spans="2:15" s="13" customFormat="1" ht="15.75" customHeight="1">
      <c r="B7" s="1072"/>
      <c r="C7" s="63" t="s">
        <v>173</v>
      </c>
      <c r="D7" s="668">
        <v>472</v>
      </c>
      <c r="E7" s="668">
        <v>3043.4</v>
      </c>
      <c r="F7" s="669">
        <v>64.478813559322035</v>
      </c>
      <c r="G7" s="48"/>
      <c r="H7" s="59"/>
      <c r="I7" s="53"/>
      <c r="J7" s="57"/>
      <c r="K7" s="51"/>
      <c r="L7" s="56"/>
      <c r="M7" s="57"/>
    </row>
    <row r="8" spans="2:15" s="13" customFormat="1" ht="15.75" customHeight="1">
      <c r="B8" s="1072"/>
      <c r="C8" s="63" t="s">
        <v>205</v>
      </c>
      <c r="D8" s="668">
        <v>804</v>
      </c>
      <c r="E8" s="668">
        <v>3539.2</v>
      </c>
      <c r="F8" s="669">
        <v>44.019900497512438</v>
      </c>
      <c r="G8" s="48"/>
      <c r="H8" s="59"/>
      <c r="I8" s="53"/>
      <c r="J8" s="57"/>
      <c r="K8" s="51"/>
      <c r="L8" s="56"/>
      <c r="M8" s="57"/>
    </row>
    <row r="9" spans="2:15" s="13" customFormat="1" ht="15.75" customHeight="1">
      <c r="B9" s="1072"/>
      <c r="C9" s="63" t="s">
        <v>206</v>
      </c>
      <c r="D9" s="668">
        <v>3922</v>
      </c>
      <c r="E9" s="668">
        <v>18115.400000000001</v>
      </c>
      <c r="F9" s="669">
        <v>46.189189189189193</v>
      </c>
      <c r="G9" s="48"/>
      <c r="H9" s="59"/>
      <c r="I9" s="53"/>
      <c r="J9" s="57"/>
      <c r="K9" s="51"/>
      <c r="L9" s="56"/>
      <c r="M9" s="57"/>
    </row>
    <row r="10" spans="2:15" s="13" customFormat="1" ht="15.75" customHeight="1">
      <c r="B10" s="1072"/>
      <c r="C10" s="63" t="s">
        <v>176</v>
      </c>
      <c r="D10" s="668">
        <v>14777</v>
      </c>
      <c r="E10" s="668">
        <v>91524.5</v>
      </c>
      <c r="F10" s="669">
        <v>61.937132029505307</v>
      </c>
      <c r="G10" s="48"/>
      <c r="H10" s="59"/>
      <c r="I10" s="53"/>
      <c r="J10" s="57"/>
      <c r="K10" s="51"/>
      <c r="L10" s="56"/>
      <c r="M10" s="57"/>
    </row>
    <row r="11" spans="2:15" s="13" customFormat="1" ht="15.75" customHeight="1">
      <c r="B11" s="1072"/>
      <c r="C11" s="63" t="s">
        <v>467</v>
      </c>
      <c r="D11" s="668">
        <v>31524</v>
      </c>
      <c r="E11" s="668">
        <v>184954.8</v>
      </c>
      <c r="F11" s="669">
        <v>58.671107727445751</v>
      </c>
      <c r="G11" s="48"/>
      <c r="H11" s="59"/>
      <c r="I11" s="53"/>
      <c r="J11" s="57"/>
      <c r="K11" s="51"/>
      <c r="L11" s="56"/>
      <c r="M11" s="57"/>
    </row>
    <row r="12" spans="2:15" s="13" customFormat="1" ht="15.75" customHeight="1">
      <c r="B12" s="1072"/>
      <c r="C12" s="63" t="s">
        <v>177</v>
      </c>
      <c r="D12" s="668">
        <v>19781</v>
      </c>
      <c r="E12" s="668">
        <v>11959.1</v>
      </c>
      <c r="F12" s="669">
        <v>6.0457509731560588</v>
      </c>
      <c r="G12" s="48"/>
      <c r="H12" s="59"/>
      <c r="I12" s="53"/>
      <c r="J12" s="57"/>
      <c r="K12" s="51"/>
      <c r="L12" s="56"/>
      <c r="M12" s="57"/>
    </row>
    <row r="13" spans="2:15" s="13" customFormat="1" ht="15.75" customHeight="1">
      <c r="B13" s="1072"/>
      <c r="C13" s="63" t="s">
        <v>178</v>
      </c>
      <c r="D13" s="668">
        <v>101690</v>
      </c>
      <c r="E13" s="668">
        <v>594002.1</v>
      </c>
      <c r="F13" s="669">
        <v>58.413029796440156</v>
      </c>
      <c r="G13" s="48"/>
      <c r="H13" s="59"/>
      <c r="I13" s="53"/>
      <c r="J13" s="57"/>
      <c r="K13" s="51"/>
      <c r="L13" s="56"/>
      <c r="M13" s="57"/>
    </row>
    <row r="14" spans="2:15" s="13" customFormat="1" ht="15.75" customHeight="1">
      <c r="B14" s="1072"/>
      <c r="C14" s="63" t="s">
        <v>367</v>
      </c>
      <c r="D14" s="668">
        <v>9935</v>
      </c>
      <c r="E14" s="668">
        <v>80104</v>
      </c>
      <c r="F14" s="669">
        <v>80.62808253648717</v>
      </c>
      <c r="G14" s="48"/>
      <c r="H14" s="59"/>
      <c r="I14" s="53"/>
      <c r="J14" s="50"/>
      <c r="K14" s="51"/>
      <c r="L14" s="165"/>
      <c r="M14" s="50"/>
      <c r="N14" s="166"/>
      <c r="O14" s="166"/>
    </row>
    <row r="15" spans="2:15" s="13" customFormat="1" ht="15.75" customHeight="1">
      <c r="B15" s="1072"/>
      <c r="C15" s="63" t="s">
        <v>368</v>
      </c>
      <c r="D15" s="668">
        <v>12385</v>
      </c>
      <c r="E15" s="668">
        <v>109807.5</v>
      </c>
      <c r="F15" s="669">
        <v>88.661687525232139</v>
      </c>
      <c r="G15" s="48"/>
      <c r="H15" s="59"/>
      <c r="I15" s="53"/>
      <c r="J15" s="50"/>
      <c r="K15" s="51"/>
      <c r="L15" s="165"/>
      <c r="M15" s="50"/>
      <c r="N15" s="166"/>
      <c r="O15" s="166"/>
    </row>
    <row r="16" spans="2:15" s="13" customFormat="1" ht="15.75" customHeight="1">
      <c r="B16" s="1072"/>
      <c r="C16" s="63" t="s">
        <v>44</v>
      </c>
      <c r="D16" s="668">
        <v>46</v>
      </c>
      <c r="E16" s="668">
        <v>117.8</v>
      </c>
      <c r="F16" s="669">
        <v>25.608695652173914</v>
      </c>
      <c r="G16" s="48"/>
      <c r="H16" s="59"/>
      <c r="I16" s="53"/>
      <c r="J16" s="50"/>
      <c r="K16" s="51"/>
      <c r="L16" s="165"/>
      <c r="M16" s="50"/>
      <c r="N16" s="166"/>
      <c r="O16" s="166"/>
    </row>
    <row r="17" spans="2:15" s="13" customFormat="1" ht="15.75" customHeight="1">
      <c r="B17" s="1072"/>
      <c r="C17" s="63" t="s">
        <v>7</v>
      </c>
      <c r="D17" s="668">
        <v>195403</v>
      </c>
      <c r="E17" s="668">
        <v>1204856.2</v>
      </c>
      <c r="F17" s="669">
        <v>61.660066631525616</v>
      </c>
      <c r="G17" s="48"/>
      <c r="H17" s="59"/>
      <c r="I17" s="53"/>
      <c r="J17" s="57"/>
      <c r="K17" s="51"/>
      <c r="L17" s="165"/>
      <c r="M17" s="57"/>
      <c r="N17" s="166"/>
      <c r="O17" s="166"/>
    </row>
    <row r="18" spans="2:15" ht="15.75" customHeight="1">
      <c r="B18" s="1073" t="s">
        <v>646</v>
      </c>
      <c r="C18" s="63" t="s">
        <v>173</v>
      </c>
      <c r="D18" s="668">
        <v>1589</v>
      </c>
      <c r="E18" s="668">
        <v>418.7</v>
      </c>
      <c r="F18" s="668">
        <f t="shared" ref="F18:F28" si="0">E18*10/D18</f>
        <v>2.6349905601006922</v>
      </c>
      <c r="G18" s="48"/>
      <c r="H18" s="105"/>
      <c r="I18" s="893"/>
      <c r="J18" s="163"/>
      <c r="K18" s="168"/>
      <c r="L18" s="165"/>
      <c r="M18" s="57"/>
      <c r="N18" s="167"/>
      <c r="O18" s="167"/>
    </row>
    <row r="19" spans="2:15" ht="15.75" customHeight="1">
      <c r="B19" s="1073"/>
      <c r="C19" s="63" t="s">
        <v>205</v>
      </c>
      <c r="D19" s="668">
        <v>1642</v>
      </c>
      <c r="E19" s="668">
        <v>2147.8000000000002</v>
      </c>
      <c r="F19" s="668">
        <f t="shared" si="0"/>
        <v>13.080389768574909</v>
      </c>
      <c r="G19" s="48"/>
      <c r="H19" s="105"/>
      <c r="I19" s="893"/>
      <c r="J19" s="163"/>
      <c r="K19" s="168"/>
      <c r="L19" s="165"/>
      <c r="M19" s="57"/>
      <c r="N19" s="167"/>
      <c r="O19" s="167"/>
    </row>
    <row r="20" spans="2:15" ht="15.75" customHeight="1">
      <c r="B20" s="1073"/>
      <c r="C20" s="63" t="s">
        <v>206</v>
      </c>
      <c r="D20" s="668">
        <v>4802</v>
      </c>
      <c r="E20" s="668">
        <v>16472.3</v>
      </c>
      <c r="F20" s="668">
        <f t="shared" si="0"/>
        <v>34.302998750520615</v>
      </c>
      <c r="G20" s="48"/>
      <c r="H20" s="105"/>
      <c r="I20" s="893"/>
      <c r="J20" s="163"/>
      <c r="K20" s="168"/>
      <c r="L20" s="165"/>
      <c r="M20" s="57"/>
      <c r="N20" s="167"/>
      <c r="O20" s="167"/>
    </row>
    <row r="21" spans="2:15" ht="15.75" customHeight="1">
      <c r="B21" s="1073"/>
      <c r="C21" s="63" t="s">
        <v>176</v>
      </c>
      <c r="D21" s="668">
        <v>18240</v>
      </c>
      <c r="E21" s="668">
        <v>104422.8</v>
      </c>
      <c r="F21" s="668">
        <f t="shared" si="0"/>
        <v>57.24934210526316</v>
      </c>
      <c r="G21" s="48"/>
      <c r="H21" s="105"/>
      <c r="I21" s="893"/>
      <c r="J21" s="163"/>
      <c r="K21" s="168"/>
      <c r="L21" s="165"/>
      <c r="M21" s="57"/>
      <c r="N21" s="167"/>
      <c r="O21" s="167"/>
    </row>
    <row r="22" spans="2:15" ht="15.75" customHeight="1">
      <c r="B22" s="1073"/>
      <c r="C22" s="63" t="s">
        <v>467</v>
      </c>
      <c r="D22" s="668">
        <v>31085</v>
      </c>
      <c r="E22" s="668">
        <v>154283.5</v>
      </c>
      <c r="F22" s="668">
        <f t="shared" si="0"/>
        <v>49.632781084124176</v>
      </c>
      <c r="G22" s="48"/>
      <c r="H22" s="105"/>
      <c r="I22" s="893"/>
      <c r="J22" s="163"/>
      <c r="K22" s="168"/>
      <c r="L22" s="165"/>
      <c r="M22" s="57"/>
      <c r="N22" s="167"/>
      <c r="O22" s="167"/>
    </row>
    <row r="23" spans="2:15" ht="15.75" customHeight="1">
      <c r="B23" s="1073"/>
      <c r="C23" s="63" t="s">
        <v>177</v>
      </c>
      <c r="D23" s="668">
        <v>22218</v>
      </c>
      <c r="E23" s="668">
        <v>153108.6</v>
      </c>
      <c r="F23" s="668">
        <f t="shared" si="0"/>
        <v>68.911963273021868</v>
      </c>
      <c r="G23" s="48"/>
      <c r="H23" s="105"/>
      <c r="I23" s="893"/>
      <c r="J23" s="581"/>
      <c r="K23" s="168"/>
      <c r="L23" s="165"/>
      <c r="M23" s="57"/>
      <c r="N23" s="167"/>
      <c r="O23" s="167"/>
    </row>
    <row r="24" spans="2:15" ht="15.75" customHeight="1">
      <c r="B24" s="1073"/>
      <c r="C24" s="63" t="s">
        <v>178</v>
      </c>
      <c r="D24" s="668">
        <v>82333</v>
      </c>
      <c r="E24" s="668">
        <v>474530.7</v>
      </c>
      <c r="F24" s="668">
        <f t="shared" si="0"/>
        <v>57.635541034579084</v>
      </c>
      <c r="G24" s="48"/>
      <c r="H24" s="105"/>
      <c r="I24" s="893"/>
      <c r="J24" s="163"/>
      <c r="K24" s="168"/>
      <c r="L24" s="165"/>
      <c r="M24" s="57"/>
      <c r="N24" s="167"/>
      <c r="O24" s="167"/>
    </row>
    <row r="25" spans="2:15" ht="15.75" customHeight="1">
      <c r="B25" s="1073"/>
      <c r="C25" s="63" t="s">
        <v>367</v>
      </c>
      <c r="D25" s="668">
        <v>10398</v>
      </c>
      <c r="E25" s="668">
        <v>89180.9</v>
      </c>
      <c r="F25" s="668">
        <f t="shared" si="0"/>
        <v>85.767359107520676</v>
      </c>
      <c r="G25" s="48"/>
      <c r="H25" s="105"/>
      <c r="I25" s="893"/>
      <c r="J25" s="163"/>
      <c r="K25" s="158"/>
      <c r="L25" s="56"/>
      <c r="M25" s="57"/>
    </row>
    <row r="26" spans="2:15" ht="15.75" customHeight="1">
      <c r="B26" s="1073"/>
      <c r="C26" s="63" t="s">
        <v>368</v>
      </c>
      <c r="D26" s="668">
        <v>10720</v>
      </c>
      <c r="E26" s="668">
        <v>91457</v>
      </c>
      <c r="F26" s="668">
        <f t="shared" si="0"/>
        <v>85.314365671641795</v>
      </c>
      <c r="G26" s="48"/>
      <c r="H26" s="105"/>
      <c r="I26" s="893"/>
      <c r="J26" s="580"/>
      <c r="K26" s="158"/>
      <c r="L26" s="56"/>
      <c r="M26" s="57"/>
    </row>
    <row r="27" spans="2:15" ht="15.75" customHeight="1">
      <c r="B27" s="1073"/>
      <c r="C27" s="63" t="s">
        <v>44</v>
      </c>
      <c r="D27" s="668">
        <v>46</v>
      </c>
      <c r="E27" s="668">
        <v>117.8</v>
      </c>
      <c r="F27" s="668">
        <f t="shared" si="0"/>
        <v>25.608695652173914</v>
      </c>
      <c r="G27" s="48"/>
      <c r="H27" s="105"/>
      <c r="I27" s="893"/>
      <c r="J27" s="163"/>
      <c r="K27" s="158"/>
      <c r="L27" s="56"/>
      <c r="M27" s="57"/>
    </row>
    <row r="28" spans="2:15" ht="15.75" customHeight="1">
      <c r="B28" s="1073"/>
      <c r="C28" s="63" t="s">
        <v>7</v>
      </c>
      <c r="D28" s="668">
        <v>183073</v>
      </c>
      <c r="E28" s="668">
        <v>1086140.1000000001</v>
      </c>
      <c r="F28" s="668">
        <f t="shared" si="0"/>
        <v>59.328251571777379</v>
      </c>
      <c r="G28" s="48"/>
      <c r="H28" s="105"/>
      <c r="I28" s="893"/>
      <c r="J28" s="163"/>
      <c r="K28" s="582"/>
      <c r="L28" s="56"/>
      <c r="M28" s="57"/>
    </row>
    <row r="29" spans="2:15" ht="38.5" customHeight="1">
      <c r="B29" s="1066" t="s">
        <v>653</v>
      </c>
      <c r="C29" s="1067"/>
      <c r="D29" s="1067"/>
      <c r="E29" s="1067"/>
      <c r="F29" s="1068"/>
      <c r="G29" s="48"/>
      <c r="H29" s="59"/>
      <c r="I29" s="158"/>
      <c r="J29" s="163"/>
      <c r="K29" s="51"/>
      <c r="L29" s="56"/>
      <c r="M29" s="57"/>
    </row>
    <row r="30" spans="2:15" ht="15" customHeight="1">
      <c r="K30" s="154"/>
    </row>
    <row r="33" spans="4:4" ht="17.5">
      <c r="D33" s="583"/>
    </row>
    <row r="34" spans="4:4">
      <c r="D34" s="656"/>
    </row>
    <row r="52" spans="1:12">
      <c r="I52" s="13"/>
      <c r="J52" s="13"/>
      <c r="K52" s="13"/>
      <c r="L52" s="13"/>
    </row>
    <row r="53" spans="1:12" ht="30" customHeight="1">
      <c r="A53" s="224"/>
      <c r="H53" s="224"/>
      <c r="I53" s="13"/>
      <c r="J53" s="13"/>
      <c r="K53" s="13"/>
      <c r="L53" s="13"/>
    </row>
  </sheetData>
  <customSheetViews>
    <customSheetView guid="{5CDC6F58-B038-4A0E-A13D-C643B013E119}" topLeftCell="A13">
      <selection activeCell="F29" sqref="F29"/>
      <pageMargins left="0.6692913385826772" right="0.35433070866141736" top="0.78740157480314965" bottom="0.78740157480314965" header="0.51181102362204722" footer="0.59055118110236227"/>
      <printOptions horizontalCentered="1"/>
      <pageSetup scale="95" firstPageNumber="0" orientation="portrait" r:id="rId1"/>
      <headerFooter alignWithMargins="0">
        <oddFooter>&amp;C&amp;10&amp;A</oddFooter>
      </headerFooter>
    </customSheetView>
  </customSheetViews>
  <mergeCells count="6">
    <mergeCell ref="B29:F29"/>
    <mergeCell ref="B1:F1"/>
    <mergeCell ref="B3:F3"/>
    <mergeCell ref="B4:F4"/>
    <mergeCell ref="B6:B17"/>
    <mergeCell ref="B18:B28"/>
  </mergeCells>
  <printOptions horizontalCentered="1"/>
  <pageMargins left="0.6692913385826772" right="0.35433070866141736" top="0.78740157480314965" bottom="0.78740157480314965" header="0.51181102362204722" footer="0.59055118110236227"/>
  <pageSetup paperSize="126" firstPageNumber="0" orientation="portrait" r:id="rId2"/>
  <headerFooter alignWithMargins="0">
    <oddFooter>&amp;C&amp;10&amp;A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C635797DF0E5842A626164A1F091802" ma:contentTypeVersion="9" ma:contentTypeDescription="Crear nuevo documento." ma:contentTypeScope="" ma:versionID="f99c4729b1ab8728f32c630a5de8dffc">
  <xsd:schema xmlns:xsd="http://www.w3.org/2001/XMLSchema" xmlns:xs="http://www.w3.org/2001/XMLSchema" xmlns:p="http://schemas.microsoft.com/office/2006/metadata/properties" xmlns:ns2="095b0fff-259e-4803-89dd-5265f121ae21" xmlns:ns3="6a60f5a6-b39c-425c-984f-bf63bb01288b" targetNamespace="http://schemas.microsoft.com/office/2006/metadata/properties" ma:root="true" ma:fieldsID="2965c612f8d7bd4a492a13f09073d5d8" ns2:_="" ns3:_="">
    <xsd:import namespace="095b0fff-259e-4803-89dd-5265f121ae21"/>
    <xsd:import namespace="6a60f5a6-b39c-425c-984f-bf63bb01288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5b0fff-259e-4803-89dd-5265f121ae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a60f5a6-b39c-425c-984f-bf63bb01288b" elementFormDefault="qualified">
    <xsd:import namespace="http://schemas.microsoft.com/office/2006/documentManagement/types"/>
    <xsd:import namespace="http://schemas.microsoft.com/office/infopath/2007/PartnerControls"/>
    <xsd:element name="SharedWithUsers" ma:index="15"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B4EF4C4-E68D-4CC9-BDF9-634AFA8917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5b0fff-259e-4803-89dd-5265f121ae21"/>
    <ds:schemaRef ds:uri="6a60f5a6-b39c-425c-984f-bf63bb0128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09DCEA-1BC2-4860-97B0-007405F655EB}">
  <ds:schemaRefs>
    <ds:schemaRef ds:uri="http://schemas.microsoft.com/sharepoint/v3/contenttype/forms"/>
  </ds:schemaRefs>
</ds:datastoreItem>
</file>

<file path=customXml/itemProps3.xml><?xml version="1.0" encoding="utf-8"?>
<ds:datastoreItem xmlns:ds="http://schemas.openxmlformats.org/officeDocument/2006/customXml" ds:itemID="{39ED896A-8A9A-4928-997A-34DB14CB857B}">
  <ds:schemaRefs>
    <ds:schemaRef ds:uri="http://schemas.microsoft.com/office/2006/documentManagement/types"/>
    <ds:schemaRef ds:uri="6a60f5a6-b39c-425c-984f-bf63bb01288b"/>
    <ds:schemaRef ds:uri="http://schemas.microsoft.com/office/infopath/2007/PartnerControls"/>
    <ds:schemaRef ds:uri="http://purl.org/dc/elements/1.1/"/>
    <ds:schemaRef ds:uri="http://purl.org/dc/dcmitype/"/>
    <ds:schemaRef ds:uri="095b0fff-259e-4803-89dd-5265f121ae2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65</vt:i4>
      </vt:variant>
      <vt:variant>
        <vt:lpstr>Rangos con nombre</vt:lpstr>
      </vt:variant>
      <vt:variant>
        <vt:i4>99</vt:i4>
      </vt:variant>
    </vt:vector>
  </HeadingPairs>
  <TitlesOfParts>
    <vt:vector size="164" baseType="lpstr">
      <vt:lpstr>Fuente</vt:lpstr>
      <vt:lpstr>Portada</vt:lpstr>
      <vt:lpstr>Introducción</vt:lpstr>
      <vt:lpstr>Contenido Trigo</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26A</vt:lpstr>
      <vt:lpstr>26B</vt:lpstr>
      <vt:lpstr>26C</vt:lpstr>
      <vt:lpstr>27</vt:lpstr>
      <vt:lpstr>Contenido Maíz</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Contenido Arroz</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'10'!Área_de_impresión</vt:lpstr>
      <vt:lpstr>'11'!Área_de_impresión</vt:lpstr>
      <vt:lpstr>'13'!Área_de_impresión</vt:lpstr>
      <vt:lpstr>'14'!Área_de_impresión</vt:lpstr>
      <vt:lpstr>'16'!Área_de_impresión</vt:lpstr>
      <vt:lpstr>'18'!Área_de_impresión</vt:lpstr>
      <vt:lpstr>'19'!Área_de_impresión</vt:lpstr>
      <vt:lpstr>'20'!Área_de_impresión</vt:lpstr>
      <vt:lpstr>'21'!Área_de_impresión</vt:lpstr>
      <vt:lpstr>'22'!Área_de_impresión</vt:lpstr>
      <vt:lpstr>'23'!Área_de_impresión</vt:lpstr>
      <vt:lpstr>'24'!Área_de_impresión</vt:lpstr>
      <vt:lpstr>'25'!Área_de_impresión</vt:lpstr>
      <vt:lpstr>'26A'!Área_de_impresión</vt:lpstr>
      <vt:lpstr>'26B'!Área_de_impresión</vt:lpstr>
      <vt:lpstr>'26C'!Área_de_impresión</vt:lpstr>
      <vt:lpstr>'28'!Área_de_impresión</vt:lpstr>
      <vt:lpstr>'29'!Área_de_impresión</vt:lpstr>
      <vt:lpstr>'30'!Área_de_impresión</vt:lpstr>
      <vt:lpstr>'36'!Área_de_impresión</vt:lpstr>
      <vt:lpstr>'37'!Área_de_impresión</vt:lpstr>
      <vt:lpstr>'38'!Área_de_impresión</vt:lpstr>
      <vt:lpstr>'39'!Área_de_impresión</vt:lpstr>
      <vt:lpstr>'4'!Área_de_impresión</vt:lpstr>
      <vt:lpstr>'41'!Área_de_impresión</vt:lpstr>
      <vt:lpstr>'42'!Área_de_impresión</vt:lpstr>
      <vt:lpstr>'43'!Área_de_impresión</vt:lpstr>
      <vt:lpstr>'44'!Área_de_impresión</vt:lpstr>
      <vt:lpstr>'45'!Área_de_impresión</vt:lpstr>
      <vt:lpstr>'46'!Área_de_impresión</vt:lpstr>
      <vt:lpstr>'5'!Área_de_impresión</vt:lpstr>
      <vt:lpstr>'52'!Área_de_impresión</vt:lpstr>
      <vt:lpstr>'54'!Área_de_impresión</vt:lpstr>
      <vt:lpstr>'56'!Área_de_impresión</vt:lpstr>
      <vt:lpstr>'57'!Área_de_impresión</vt:lpstr>
      <vt:lpstr>'58'!Área_de_impresión</vt:lpstr>
      <vt:lpstr>'6'!Área_de_impresión</vt:lpstr>
      <vt:lpstr>'7'!Área_de_impresión</vt:lpstr>
      <vt:lpstr>'8'!Área_de_impresión</vt:lpstr>
      <vt:lpstr>'9'!Área_de_impresión</vt:lpstr>
      <vt:lpstr>'Contenido Arroz'!Área_de_impresión</vt:lpstr>
      <vt:lpstr>'Contenido Maíz'!Área_de_impresión</vt:lpstr>
      <vt:lpstr>'Contenido Trigo'!Área_de_impresión</vt:lpstr>
      <vt:lpstr>Introducción!Área_de_impresión</vt:lpstr>
      <vt:lpstr>'10'!Print_Area</vt:lpstr>
      <vt:lpstr>'11'!Print_Area</vt:lpstr>
      <vt:lpstr>'12'!Print_Area</vt:lpstr>
      <vt:lpstr>'13'!Print_Area</vt:lpstr>
      <vt:lpstr>'14'!Print_Area</vt:lpstr>
      <vt:lpstr>'16'!Print_Area</vt:lpstr>
      <vt:lpstr>'17'!Print_Area</vt:lpstr>
      <vt:lpstr>'18'!Print_Area</vt:lpstr>
      <vt:lpstr>'19'!Print_Area</vt:lpstr>
      <vt:lpstr>'20'!Print_Area</vt:lpstr>
      <vt:lpstr>'22'!Print_Area</vt:lpstr>
      <vt:lpstr>'23'!Print_Area</vt:lpstr>
      <vt:lpstr>'27'!Print_Area</vt:lpstr>
      <vt:lpstr>'28'!Print_Area</vt:lpstr>
      <vt:lpstr>'29'!Print_Area</vt:lpstr>
      <vt:lpstr>'30'!Print_Area</vt:lpstr>
      <vt:lpstr>'31'!Print_Area</vt:lpstr>
      <vt:lpstr>'32'!Print_Area</vt:lpstr>
      <vt:lpstr>'33'!Print_Area</vt:lpstr>
      <vt:lpstr>'34'!Print_Area</vt:lpstr>
      <vt:lpstr>'35'!Print_Area</vt:lpstr>
      <vt:lpstr>'36'!Print_Area</vt:lpstr>
      <vt:lpstr>'37'!Print_Area</vt:lpstr>
      <vt:lpstr>'38'!Print_Area</vt:lpstr>
      <vt:lpstr>'39'!Print_Area</vt:lpstr>
      <vt:lpstr>'4'!Print_Area</vt:lpstr>
      <vt:lpstr>'40'!Print_Area</vt:lpstr>
      <vt:lpstr>'41'!Print_Area</vt:lpstr>
      <vt:lpstr>'42'!Print_Area</vt:lpstr>
      <vt:lpstr>'44'!Print_Area</vt:lpstr>
      <vt:lpstr>'45'!Print_Area</vt:lpstr>
      <vt:lpstr>'46'!Print_Area</vt:lpstr>
      <vt:lpstr>'47'!Print_Area</vt:lpstr>
      <vt:lpstr>'48'!Print_Area</vt:lpstr>
      <vt:lpstr>'49'!Print_Area</vt:lpstr>
      <vt:lpstr>'5'!Print_Area</vt:lpstr>
      <vt:lpstr>'50'!Print_Area</vt:lpstr>
      <vt:lpstr>'51'!Print_Area</vt:lpstr>
      <vt:lpstr>'52'!Print_Area</vt:lpstr>
      <vt:lpstr>'53'!Print_Area</vt:lpstr>
      <vt:lpstr>'54'!Print_Area</vt:lpstr>
      <vt:lpstr>'55'!Print_Area</vt:lpstr>
      <vt:lpstr>'56'!Print_Area</vt:lpstr>
      <vt:lpstr>'57'!Print_Area</vt:lpstr>
      <vt:lpstr>'58'!Print_Area</vt:lpstr>
      <vt:lpstr>'59'!Print_Area</vt:lpstr>
      <vt:lpstr>'6'!Print_Area</vt:lpstr>
      <vt:lpstr>'7'!Print_Area</vt:lpstr>
      <vt:lpstr>'8'!Print_Area</vt:lpstr>
      <vt:lpstr>'9'!Print_Area</vt:lpstr>
      <vt:lpstr>'Contenido Arroz'!Print_Area</vt:lpstr>
      <vt:lpstr>'Contenido Maíz'!Print_Area</vt:lpstr>
      <vt:lpstr>'Contenido Trigo'!Print_Area</vt:lpstr>
      <vt:lpstr>Introducción!Print_Area</vt:lpstr>
      <vt:lpstr>Portada!Print_Area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Garcia</dc:creator>
  <cp:lastModifiedBy>clauduarte r</cp:lastModifiedBy>
  <cp:lastPrinted>2020-11-16T13:54:54Z</cp:lastPrinted>
  <dcterms:created xsi:type="dcterms:W3CDTF">2008-12-10T19:16:04Z</dcterms:created>
  <dcterms:modified xsi:type="dcterms:W3CDTF">2021-02-04T12:39:49Z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0x010100AC635797DF0E5842A626164A1F091802</vt:lpwstr>
  </property>
</Properties>
</file>