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3.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5.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6.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autoCompressPictures="0" defaultThemeVersion="166925"/>
  <mc:AlternateContent xmlns:mc="http://schemas.openxmlformats.org/markup-compatibility/2006">
    <mc:Choice Requires="x15">
      <x15ac:absPath xmlns:x15ac="http://schemas.microsoft.com/office/spreadsheetml/2010/11/ac" url="C:\Claudia_G\Dropbox\Diseño DATA's\DATA-AGRO\DATAAGRO_Uva\"/>
    </mc:Choice>
  </mc:AlternateContent>
  <xr:revisionPtr revIDLastSave="0" documentId="13_ncr:1_{F133DC24-279E-4399-9E43-29E5F6505B9C}" xr6:coauthVersionLast="46" xr6:coauthVersionMax="46" xr10:uidLastSave="{00000000-0000-0000-0000-000000000000}"/>
  <bookViews>
    <workbookView minimized="1" xWindow="2470" yWindow="2370" windowWidth="8910" windowHeight="4060" xr2:uid="{00000000-000D-0000-FFFF-FFFF00000000}"/>
  </bookViews>
  <sheets>
    <sheet name="Portada" sheetId="1" r:id="rId1"/>
    <sheet name="Colofón" sheetId="2" r:id="rId2"/>
    <sheet name="Tabla de contenidos" sheetId="3" r:id="rId3"/>
    <sheet name="Comentarios" sheetId="4" r:id="rId4"/>
    <sheet name="Exportaciones" sheetId="5" r:id="rId5"/>
    <sheet name="Evol export" sheetId="6" r:id="rId6"/>
    <sheet name="expo rango precios" sheetId="7" r:id="rId7"/>
    <sheet name="Expo var DO" sheetId="8" r:id="rId8"/>
    <sheet name="Expo vinos por mercado" sheetId="9" r:id="rId9"/>
    <sheet name="Graficos vinos DO" sheetId="10" r:id="rId10"/>
    <sheet name="Gráficos vino granel" sheetId="11" r:id="rId11"/>
    <sheet name="Gráfico vino entre 2 y 10 lts" sheetId="12" r:id="rId12"/>
    <sheet name="Gráficos vino espumoso" sheetId="13" r:id="rId13"/>
    <sheet name="Estadisticas" sheetId="14" r:id="rId14"/>
    <sheet name="Precios uva Maule" sheetId="17" r:id="rId15"/>
    <sheet name="Precios vino nac" sheetId="15" r:id="rId16"/>
    <sheet name="Precios vino Maule" sheetId="18" r:id="rId17"/>
    <sheet name="Gráficos mercado nac" sheetId="16" r:id="rId18"/>
    <sheet name="Existencias" sheetId="19" r:id="rId19"/>
    <sheet name="Pisco x mercado" sheetId="20" r:id="rId20"/>
    <sheet name="Prod vino " sheetId="21" r:id="rId21"/>
    <sheet name="Prod vino graf" sheetId="22" r:id="rId22"/>
    <sheet name="Sup plantada vides" sheetId="23" r:id="rId23"/>
    <sheet name="Sup plantada vides (2)" sheetId="24" r:id="rId24"/>
    <sheet name="Precios comparativos" sheetId="25" r:id="rId25"/>
  </sheets>
  <definedNames>
    <definedName name="_xlnm.Print_Area" localSheetId="5">'Evol export'!$A$1:$G$141</definedName>
    <definedName name="_xlnm.Print_Area" localSheetId="18">Existencias!$A$1:$M$68</definedName>
    <definedName name="_xlnm.Print_Area" localSheetId="4">Exportaciones!$A$1:$K$36</definedName>
    <definedName name="_xlnm.Print_Area" localSheetId="11">'Gráfico vino entre 2 y 10 lts'!$A$1:$G$47</definedName>
    <definedName name="_xlnm.Print_Area" localSheetId="17">'Gráficos mercado nac'!$A$1:$J$34</definedName>
    <definedName name="_xlnm.Print_Area" localSheetId="12">'Gráficos vino espumoso'!$A$1:$G$47</definedName>
    <definedName name="_xlnm.Print_Area" localSheetId="10">'Gráficos vino granel'!$A$1:$G$47</definedName>
    <definedName name="_xlnm.Print_Area" localSheetId="9">'Graficos vinos DO'!$A$1:$I$52</definedName>
    <definedName name="_xlnm.Print_Area" localSheetId="24">'Precios comparativos'!$A$1:$G$47</definedName>
    <definedName name="_xlnm.Print_Area" localSheetId="21">'Prod vino graf'!$A$1:$G$45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Z25" i="13" l="1"/>
  <c r="AA20" i="12"/>
  <c r="AA25" i="11"/>
  <c r="AI23" i="10"/>
  <c r="Y25" i="13" l="1"/>
  <c r="Z20" i="12"/>
  <c r="Z25" i="11"/>
  <c r="AH23" i="10"/>
  <c r="M17" i="14" l="1"/>
  <c r="N11" i="14"/>
  <c r="M11" i="14"/>
  <c r="L11" i="14"/>
  <c r="K11" i="14"/>
  <c r="J11" i="14"/>
  <c r="I11" i="14"/>
  <c r="H11" i="14"/>
  <c r="P14" i="22" l="1"/>
  <c r="M5" i="21"/>
  <c r="M6" i="21"/>
  <c r="M7" i="21"/>
  <c r="M8" i="21"/>
  <c r="M9" i="21"/>
  <c r="M10" i="21"/>
  <c r="M11" i="21"/>
  <c r="M12" i="21"/>
  <c r="M13" i="21"/>
  <c r="M14" i="21"/>
  <c r="M16" i="21"/>
  <c r="M17" i="21"/>
  <c r="M4" i="21"/>
  <c r="J9" i="21"/>
  <c r="J10" i="21"/>
  <c r="J11" i="21"/>
  <c r="J12" i="21"/>
  <c r="J13" i="21"/>
  <c r="J17" i="21"/>
  <c r="J8" i="21"/>
  <c r="G5" i="21"/>
  <c r="G6" i="21"/>
  <c r="G7" i="21"/>
  <c r="G8" i="21"/>
  <c r="G9" i="21"/>
  <c r="G10" i="21"/>
  <c r="G11" i="21"/>
  <c r="G12" i="21"/>
  <c r="G13" i="21"/>
  <c r="G14" i="21"/>
  <c r="G16" i="21"/>
  <c r="G17" i="21"/>
  <c r="G4" i="21"/>
  <c r="D7" i="21"/>
  <c r="D8" i="21"/>
  <c r="D9" i="21"/>
  <c r="D10" i="21"/>
  <c r="D11" i="21"/>
  <c r="D12" i="21"/>
  <c r="D13" i="21"/>
  <c r="D14" i="21"/>
  <c r="D17" i="21"/>
  <c r="L5" i="21"/>
  <c r="L6" i="21"/>
  <c r="L7" i="21"/>
  <c r="L8" i="21"/>
  <c r="L9" i="21"/>
  <c r="L10" i="21"/>
  <c r="L11" i="21"/>
  <c r="L12" i="21"/>
  <c r="L13" i="21"/>
  <c r="L14" i="21"/>
  <c r="L15" i="21"/>
  <c r="L16" i="21"/>
  <c r="L17" i="21"/>
  <c r="L4" i="21"/>
  <c r="I17" i="21"/>
  <c r="F17" i="21"/>
  <c r="C17" i="21"/>
  <c r="W25" i="13"/>
  <c r="X25" i="13"/>
  <c r="X20" i="12"/>
  <c r="Y20" i="12"/>
  <c r="X25" i="11"/>
  <c r="Y25" i="11"/>
  <c r="AF23" i="10"/>
  <c r="AG23" i="10"/>
  <c r="N5" i="14" l="1"/>
  <c r="J6" i="20" l="1"/>
  <c r="J7" i="20"/>
  <c r="J8" i="20"/>
  <c r="J9" i="20"/>
  <c r="J10" i="20"/>
  <c r="J11" i="20"/>
  <c r="J12" i="20"/>
  <c r="J13" i="20"/>
  <c r="J14" i="20"/>
  <c r="J15" i="20"/>
  <c r="J16" i="20"/>
  <c r="J17" i="20"/>
  <c r="J5" i="20"/>
  <c r="I6" i="20"/>
  <c r="I7" i="20"/>
  <c r="I8" i="20"/>
  <c r="I9" i="20"/>
  <c r="I10" i="20"/>
  <c r="I11" i="20"/>
  <c r="I12" i="20"/>
  <c r="I13" i="20"/>
  <c r="I14" i="20"/>
  <c r="I15" i="20"/>
  <c r="I16" i="20"/>
  <c r="I17" i="20"/>
  <c r="I5" i="20"/>
  <c r="E6" i="20"/>
  <c r="E7" i="20"/>
  <c r="E8" i="20"/>
  <c r="E9" i="20"/>
  <c r="E10" i="20"/>
  <c r="E11" i="20"/>
  <c r="E12" i="20"/>
  <c r="E13" i="20"/>
  <c r="E14" i="20"/>
  <c r="E15" i="20"/>
  <c r="E16" i="20"/>
  <c r="E17" i="20"/>
  <c r="E5" i="20"/>
  <c r="J6" i="9"/>
  <c r="J7" i="9"/>
  <c r="J8" i="9"/>
  <c r="J9" i="9"/>
  <c r="J10" i="9"/>
  <c r="J11" i="9"/>
  <c r="J12" i="9"/>
  <c r="J13" i="9"/>
  <c r="J14" i="9"/>
  <c r="J15" i="9"/>
  <c r="J16" i="9"/>
  <c r="J17" i="9"/>
  <c r="J5" i="9"/>
  <c r="I6" i="9"/>
  <c r="I7" i="9"/>
  <c r="I8" i="9"/>
  <c r="I9" i="9"/>
  <c r="I10" i="9"/>
  <c r="I11" i="9"/>
  <c r="I12" i="9"/>
  <c r="I13" i="9"/>
  <c r="I14" i="9"/>
  <c r="I15" i="9"/>
  <c r="I16" i="9"/>
  <c r="I17" i="9"/>
  <c r="I5" i="9"/>
  <c r="E6" i="9"/>
  <c r="E7" i="9"/>
  <c r="E8" i="9"/>
  <c r="E9" i="9"/>
  <c r="E10" i="9"/>
  <c r="E11" i="9"/>
  <c r="E12" i="9"/>
  <c r="E13" i="9"/>
  <c r="E14" i="9"/>
  <c r="E15" i="9"/>
  <c r="E16" i="9"/>
  <c r="E17" i="9"/>
  <c r="E5" i="9"/>
  <c r="V25" i="13"/>
  <c r="W20" i="12"/>
  <c r="W25" i="11"/>
  <c r="AE23" i="10"/>
  <c r="U25" i="13"/>
  <c r="V20" i="12"/>
  <c r="V25" i="11"/>
  <c r="AD23" i="10"/>
  <c r="J35" i="9"/>
  <c r="J36" i="9"/>
  <c r="J37" i="9"/>
  <c r="J38" i="9"/>
  <c r="J39" i="9"/>
  <c r="J40" i="9"/>
  <c r="J41" i="9"/>
  <c r="J42" i="9"/>
  <c r="J43" i="9"/>
  <c r="J44" i="9"/>
  <c r="J45" i="9"/>
  <c r="J46" i="9"/>
  <c r="J34" i="9"/>
  <c r="I35" i="9"/>
  <c r="I36" i="9"/>
  <c r="I37" i="9"/>
  <c r="I38" i="9"/>
  <c r="I39" i="9"/>
  <c r="I40" i="9"/>
  <c r="I41" i="9"/>
  <c r="I42" i="9"/>
  <c r="I43" i="9"/>
  <c r="I44" i="9"/>
  <c r="I45" i="9"/>
  <c r="I46" i="9"/>
  <c r="I34" i="9"/>
  <c r="E35" i="9"/>
  <c r="E36" i="9"/>
  <c r="E37" i="9"/>
  <c r="E38" i="9"/>
  <c r="E39" i="9"/>
  <c r="E40" i="9"/>
  <c r="E41" i="9"/>
  <c r="E42" i="9"/>
  <c r="E43" i="9"/>
  <c r="E44" i="9"/>
  <c r="E45" i="9"/>
  <c r="E46" i="9"/>
  <c r="E34" i="9"/>
  <c r="T25" i="13"/>
  <c r="U20" i="12"/>
  <c r="U25" i="11"/>
  <c r="AC23" i="10"/>
  <c r="L48" i="19"/>
  <c r="S25" i="13"/>
  <c r="T20" i="12"/>
  <c r="T25" i="11"/>
  <c r="AB23" i="10"/>
  <c r="E94" i="9"/>
  <c r="R25" i="13"/>
  <c r="S20" i="12"/>
  <c r="S25" i="11"/>
  <c r="AA23" i="10"/>
  <c r="J92" i="9"/>
  <c r="I97" i="9"/>
  <c r="E92" i="9"/>
  <c r="I63" i="9"/>
  <c r="J93" i="9"/>
  <c r="L17" i="14"/>
  <c r="K17" i="14"/>
  <c r="M6" i="14"/>
  <c r="O16" i="24"/>
  <c r="O17" i="24"/>
  <c r="C17" i="24"/>
  <c r="D17" i="24"/>
  <c r="E17" i="24"/>
  <c r="F17" i="24"/>
  <c r="G17" i="24"/>
  <c r="H17" i="24"/>
  <c r="I17" i="24"/>
  <c r="J17" i="24"/>
  <c r="K17" i="24"/>
  <c r="L17" i="24"/>
  <c r="M17" i="24"/>
  <c r="N17" i="24"/>
  <c r="B17" i="24"/>
  <c r="N31" i="23"/>
  <c r="N32" i="23"/>
  <c r="N33" i="23"/>
  <c r="N34" i="23"/>
  <c r="N35" i="23"/>
  <c r="N36" i="23"/>
  <c r="N37" i="23"/>
  <c r="N38" i="23"/>
  <c r="N39" i="23"/>
  <c r="N40" i="23"/>
  <c r="N41" i="23"/>
  <c r="N42" i="23"/>
  <c r="N43" i="23"/>
  <c r="N30" i="23"/>
  <c r="N44" i="23" s="1"/>
  <c r="C44" i="23"/>
  <c r="E44" i="23"/>
  <c r="F44" i="23"/>
  <c r="G44" i="23"/>
  <c r="H44" i="23"/>
  <c r="I44" i="23"/>
  <c r="J44" i="23"/>
  <c r="K44" i="23"/>
  <c r="L44" i="23"/>
  <c r="M44" i="23"/>
  <c r="D44" i="23"/>
  <c r="M7" i="23"/>
  <c r="L7" i="23"/>
  <c r="K7" i="23"/>
  <c r="J7" i="23"/>
  <c r="I7" i="23"/>
  <c r="H7" i="23"/>
  <c r="G7" i="23"/>
  <c r="F7" i="23"/>
  <c r="E7" i="23"/>
  <c r="D7" i="23"/>
  <c r="C7" i="23"/>
  <c r="B7" i="23"/>
  <c r="J49" i="19"/>
  <c r="J50" i="19"/>
  <c r="K50" i="19" s="1"/>
  <c r="L41" i="19"/>
  <c r="L42" i="19"/>
  <c r="L43" i="19"/>
  <c r="L44" i="19"/>
  <c r="L45" i="19"/>
  <c r="L46" i="19"/>
  <c r="L47" i="19"/>
  <c r="L40" i="19"/>
  <c r="M6" i="19"/>
  <c r="M7" i="19"/>
  <c r="M8" i="19"/>
  <c r="M9" i="19"/>
  <c r="M10" i="19"/>
  <c r="M11" i="19"/>
  <c r="M12" i="19"/>
  <c r="M13" i="19"/>
  <c r="M14" i="19"/>
  <c r="M15" i="19"/>
  <c r="M16" i="19"/>
  <c r="M5" i="19"/>
  <c r="M17" i="19"/>
  <c r="J17" i="19"/>
  <c r="G17" i="19"/>
  <c r="D17" i="19"/>
  <c r="I41" i="19"/>
  <c r="I42" i="19"/>
  <c r="I43" i="19"/>
  <c r="I44" i="19"/>
  <c r="I45" i="19"/>
  <c r="I46" i="19"/>
  <c r="I47" i="19"/>
  <c r="I48" i="19"/>
  <c r="I49" i="19"/>
  <c r="I50" i="19"/>
  <c r="I40" i="19"/>
  <c r="H41" i="19"/>
  <c r="H42" i="19"/>
  <c r="H43" i="19"/>
  <c r="H44" i="19"/>
  <c r="H45" i="19"/>
  <c r="H46" i="19"/>
  <c r="H47" i="19"/>
  <c r="H48" i="19"/>
  <c r="H49" i="19"/>
  <c r="H50" i="19"/>
  <c r="H40" i="19"/>
  <c r="F41" i="19"/>
  <c r="F42" i="19"/>
  <c r="F43" i="19"/>
  <c r="F44" i="19"/>
  <c r="F45" i="19"/>
  <c r="F46" i="19"/>
  <c r="F47" i="19"/>
  <c r="F48" i="19"/>
  <c r="F49" i="19"/>
  <c r="F50" i="19"/>
  <c r="F40" i="19"/>
  <c r="E41" i="19"/>
  <c r="E42" i="19"/>
  <c r="E43" i="19"/>
  <c r="E44" i="19"/>
  <c r="E45" i="19"/>
  <c r="E46" i="19"/>
  <c r="E47" i="19"/>
  <c r="E48" i="19"/>
  <c r="E49" i="19"/>
  <c r="E50" i="19"/>
  <c r="E40" i="19"/>
  <c r="C41" i="19"/>
  <c r="C42" i="19"/>
  <c r="C43" i="19"/>
  <c r="C44" i="19"/>
  <c r="C45" i="19"/>
  <c r="C46" i="19"/>
  <c r="C47" i="19"/>
  <c r="C48" i="19"/>
  <c r="C49" i="19"/>
  <c r="C50" i="19"/>
  <c r="C40" i="19"/>
  <c r="L17" i="19"/>
  <c r="K17" i="19"/>
  <c r="I17" i="19"/>
  <c r="H17" i="19"/>
  <c r="F17" i="19"/>
  <c r="E17" i="19"/>
  <c r="C17" i="19"/>
  <c r="B17" i="19"/>
  <c r="L49" i="19"/>
  <c r="L50" i="19"/>
  <c r="G18" i="18"/>
  <c r="S50" i="16"/>
  <c r="V76" i="25"/>
  <c r="T50" i="16"/>
  <c r="U50" i="16"/>
  <c r="V50" i="16"/>
  <c r="X76" i="25"/>
  <c r="T49" i="16"/>
  <c r="U49" i="16"/>
  <c r="V49" i="16"/>
  <c r="X75" i="25"/>
  <c r="S49" i="16"/>
  <c r="V75" i="25"/>
  <c r="F19" i="17"/>
  <c r="F20" i="17"/>
  <c r="F21" i="17"/>
  <c r="F22" i="17"/>
  <c r="F23" i="17"/>
  <c r="F24" i="17"/>
  <c r="F25" i="17"/>
  <c r="F26" i="17"/>
  <c r="F27" i="17"/>
  <c r="F18" i="17"/>
  <c r="F6" i="17"/>
  <c r="F7" i="17"/>
  <c r="F8" i="17"/>
  <c r="F9" i="17"/>
  <c r="F10" i="17"/>
  <c r="F11" i="17"/>
  <c r="F12" i="17"/>
  <c r="F13" i="17"/>
  <c r="F14" i="17"/>
  <c r="F15" i="17"/>
  <c r="F16" i="17"/>
  <c r="F5" i="17"/>
  <c r="V24" i="19"/>
  <c r="N7" i="23"/>
  <c r="X69" i="25"/>
  <c r="X70" i="25"/>
  <c r="X71" i="25"/>
  <c r="X72" i="25"/>
  <c r="X73" i="25"/>
  <c r="X74" i="25"/>
  <c r="V69" i="25"/>
  <c r="V70" i="25"/>
  <c r="V71" i="25"/>
  <c r="V72" i="25"/>
  <c r="V73" i="25"/>
  <c r="V74" i="25"/>
  <c r="N47" i="15"/>
  <c r="N48" i="15"/>
  <c r="N49" i="15"/>
  <c r="N50" i="15"/>
  <c r="N51" i="15"/>
  <c r="N46" i="15"/>
  <c r="N35" i="15"/>
  <c r="N36" i="15"/>
  <c r="N37" i="15"/>
  <c r="N38" i="15"/>
  <c r="N39" i="15"/>
  <c r="N34" i="15"/>
  <c r="N18" i="15"/>
  <c r="N19" i="15"/>
  <c r="N20" i="15"/>
  <c r="N21" i="15"/>
  <c r="N22" i="15"/>
  <c r="N17" i="15"/>
  <c r="N6" i="15"/>
  <c r="N7" i="15"/>
  <c r="N8" i="15"/>
  <c r="N9" i="15"/>
  <c r="N10" i="15"/>
  <c r="N5" i="15"/>
  <c r="B6" i="14"/>
  <c r="C6" i="14"/>
  <c r="D6" i="14"/>
  <c r="E6" i="14"/>
  <c r="F6" i="14"/>
  <c r="G6" i="14"/>
  <c r="H6" i="14"/>
  <c r="I6" i="14"/>
  <c r="J6" i="14"/>
  <c r="K6" i="14"/>
  <c r="L6" i="14"/>
  <c r="G3" i="20"/>
  <c r="Q25" i="13"/>
  <c r="AB24" i="13"/>
  <c r="R20" i="12"/>
  <c r="AC19" i="12"/>
  <c r="R25" i="11"/>
  <c r="AC24" i="11"/>
  <c r="Z23" i="10"/>
  <c r="E63" i="9"/>
  <c r="E64" i="9"/>
  <c r="E65" i="9"/>
  <c r="E66" i="9"/>
  <c r="E67" i="9"/>
  <c r="E68" i="9"/>
  <c r="E69" i="9"/>
  <c r="E70" i="9"/>
  <c r="E71" i="9"/>
  <c r="E72" i="9"/>
  <c r="C90" i="9"/>
  <c r="G3" i="9"/>
  <c r="G32" i="9" s="1"/>
  <c r="C61" i="9"/>
  <c r="C32" i="9"/>
  <c r="G19" i="18"/>
  <c r="G20" i="18"/>
  <c r="G21" i="18"/>
  <c r="G22" i="18"/>
  <c r="G23" i="18"/>
  <c r="G24" i="18"/>
  <c r="G25" i="18"/>
  <c r="G6" i="18"/>
  <c r="G7" i="18"/>
  <c r="G8" i="18"/>
  <c r="G9" i="18"/>
  <c r="G10" i="18"/>
  <c r="G11" i="18"/>
  <c r="G12" i="18"/>
  <c r="G13" i="18"/>
  <c r="G14" i="18"/>
  <c r="G16" i="18"/>
  <c r="G5" i="18"/>
  <c r="R14" i="22"/>
  <c r="Q3" i="22"/>
  <c r="Q4" i="22"/>
  <c r="Q5" i="22"/>
  <c r="Q6" i="22"/>
  <c r="Q7" i="22"/>
  <c r="Q8" i="22"/>
  <c r="Q9" i="22"/>
  <c r="Q10" i="22"/>
  <c r="Q11" i="22"/>
  <c r="Q12" i="22"/>
  <c r="Q2" i="22"/>
  <c r="J94" i="9"/>
  <c r="J95" i="9"/>
  <c r="J96" i="9"/>
  <c r="J97" i="9"/>
  <c r="J98" i="9"/>
  <c r="J99" i="9"/>
  <c r="J100" i="9"/>
  <c r="J101" i="9"/>
  <c r="J102" i="9"/>
  <c r="J103" i="9"/>
  <c r="J104" i="9"/>
  <c r="I92" i="9"/>
  <c r="J64" i="9"/>
  <c r="J65" i="9"/>
  <c r="J66" i="9"/>
  <c r="J67" i="9"/>
  <c r="J68" i="9"/>
  <c r="J69" i="9"/>
  <c r="J70" i="9"/>
  <c r="J71" i="9"/>
  <c r="J72" i="9"/>
  <c r="J73" i="9"/>
  <c r="J74" i="9"/>
  <c r="J75" i="9"/>
  <c r="J63" i="9"/>
  <c r="I104" i="9"/>
  <c r="E104" i="9"/>
  <c r="I103" i="9"/>
  <c r="E103" i="9"/>
  <c r="I102" i="9"/>
  <c r="E102" i="9"/>
  <c r="I101" i="9"/>
  <c r="E101" i="9"/>
  <c r="I100" i="9"/>
  <c r="E100" i="9"/>
  <c r="I99" i="9"/>
  <c r="E99" i="9"/>
  <c r="I98" i="9"/>
  <c r="E98" i="9"/>
  <c r="E97" i="9"/>
  <c r="I96" i="9"/>
  <c r="E96" i="9"/>
  <c r="I95" i="9"/>
  <c r="E95" i="9"/>
  <c r="I94" i="9"/>
  <c r="I93" i="9"/>
  <c r="E93" i="9"/>
  <c r="I75" i="9"/>
  <c r="E75" i="9"/>
  <c r="I74" i="9"/>
  <c r="E74" i="9"/>
  <c r="I73" i="9"/>
  <c r="E73" i="9"/>
  <c r="I72" i="9"/>
  <c r="I71" i="9"/>
  <c r="I70" i="9"/>
  <c r="I69" i="9"/>
  <c r="I68" i="9"/>
  <c r="I67" i="9"/>
  <c r="I66" i="9"/>
  <c r="I65" i="9"/>
  <c r="I64" i="9"/>
  <c r="J33" i="7"/>
  <c r="J34" i="7"/>
  <c r="J35" i="7"/>
  <c r="J36" i="7"/>
  <c r="J37" i="7"/>
  <c r="J32" i="7"/>
  <c r="J5" i="7"/>
  <c r="J6" i="7"/>
  <c r="J7" i="7"/>
  <c r="J8" i="7"/>
  <c r="J9" i="7"/>
  <c r="J4" i="7"/>
  <c r="D5" i="7"/>
  <c r="D6" i="7"/>
  <c r="D7" i="7"/>
  <c r="D8" i="7"/>
  <c r="D9" i="7"/>
  <c r="D4" i="7"/>
  <c r="AJ32" i="6"/>
  <c r="AJ27" i="6"/>
  <c r="AJ22" i="6"/>
  <c r="AJ17" i="6"/>
  <c r="AJ12" i="6"/>
  <c r="AJ6" i="6"/>
  <c r="AJ5" i="6"/>
  <c r="AJ7" i="6"/>
  <c r="AI32" i="6"/>
  <c r="AH32" i="6"/>
  <c r="AH27" i="6"/>
  <c r="AG27" i="6"/>
  <c r="AE27" i="6"/>
  <c r="AD27" i="6"/>
  <c r="AC27" i="6"/>
  <c r="AB27" i="6"/>
  <c r="AA27" i="6"/>
  <c r="Z27" i="6"/>
  <c r="Y27" i="6"/>
  <c r="X27" i="6"/>
  <c r="W27" i="6"/>
  <c r="V27" i="6"/>
  <c r="U27" i="6"/>
  <c r="T27" i="6"/>
  <c r="S27" i="6"/>
  <c r="R27" i="6"/>
  <c r="Q27" i="6"/>
  <c r="AI26" i="6"/>
  <c r="AI27" i="6"/>
  <c r="AI22" i="6"/>
  <c r="AH22" i="6"/>
  <c r="AG22" i="6"/>
  <c r="AE22" i="6"/>
  <c r="AD22" i="6"/>
  <c r="AC22" i="6"/>
  <c r="AB22" i="6"/>
  <c r="AA22" i="6"/>
  <c r="Z22" i="6"/>
  <c r="Y22" i="6"/>
  <c r="X22" i="6"/>
  <c r="W22" i="6"/>
  <c r="V22" i="6"/>
  <c r="U22" i="6"/>
  <c r="T22" i="6"/>
  <c r="S22" i="6"/>
  <c r="R22" i="6"/>
  <c r="Q22" i="6"/>
  <c r="AI17" i="6"/>
  <c r="AH17" i="6"/>
  <c r="AG17" i="6"/>
  <c r="AE17" i="6"/>
  <c r="AD17" i="6"/>
  <c r="AC17" i="6"/>
  <c r="AB17" i="6"/>
  <c r="AA17" i="6"/>
  <c r="Z17" i="6"/>
  <c r="Y17" i="6"/>
  <c r="X17" i="6"/>
  <c r="W17" i="6"/>
  <c r="V17" i="6"/>
  <c r="U17" i="6"/>
  <c r="T17" i="6"/>
  <c r="S17" i="6"/>
  <c r="R17" i="6"/>
  <c r="Q17" i="6"/>
  <c r="AI12" i="6"/>
  <c r="AH12" i="6"/>
  <c r="AG12" i="6"/>
  <c r="AE12" i="6"/>
  <c r="AD12" i="6"/>
  <c r="AC12" i="6"/>
  <c r="AB12" i="6"/>
  <c r="AA12" i="6"/>
  <c r="Z12" i="6"/>
  <c r="Y12" i="6"/>
  <c r="X12" i="6"/>
  <c r="W12" i="6"/>
  <c r="V12" i="6"/>
  <c r="U12" i="6"/>
  <c r="T12" i="6"/>
  <c r="S12" i="6"/>
  <c r="R12" i="6"/>
  <c r="Q12" i="6"/>
  <c r="AE7" i="6"/>
  <c r="AD7" i="6"/>
  <c r="AC7" i="6"/>
  <c r="AB7" i="6"/>
  <c r="AA7" i="6"/>
  <c r="Z7" i="6"/>
  <c r="Y7" i="6"/>
  <c r="X7" i="6"/>
  <c r="W7" i="6"/>
  <c r="V7" i="6"/>
  <c r="U7" i="6"/>
  <c r="T7" i="6"/>
  <c r="S7" i="6"/>
  <c r="R7" i="6"/>
  <c r="Q7" i="6"/>
  <c r="AI6" i="6"/>
  <c r="AH6" i="6"/>
  <c r="AG6" i="6"/>
  <c r="AG2" i="6"/>
  <c r="AI5" i="6"/>
  <c r="AH5" i="6"/>
  <c r="AG5" i="6"/>
  <c r="AF2" i="6"/>
  <c r="AE2" i="6"/>
  <c r="AD2" i="6"/>
  <c r="AC2" i="6"/>
  <c r="AB2" i="6"/>
  <c r="AA2" i="6"/>
  <c r="Z2" i="6"/>
  <c r="Y2" i="6"/>
  <c r="X2" i="6"/>
  <c r="W2" i="6"/>
  <c r="V2" i="6"/>
  <c r="U2" i="6"/>
  <c r="T2" i="6"/>
  <c r="S2" i="6"/>
  <c r="R2" i="6"/>
  <c r="AH7" i="6"/>
  <c r="AI2" i="6"/>
  <c r="AH2" i="6"/>
  <c r="AG7" i="6"/>
  <c r="AI7" i="6"/>
  <c r="G90" i="9" l="1"/>
  <c r="G61" i="9"/>
  <c r="K41" i="19"/>
  <c r="K42" i="19"/>
  <c r="K43" i="19"/>
  <c r="K44" i="19"/>
  <c r="K45" i="19"/>
  <c r="K46" i="19"/>
  <c r="K47" i="19"/>
  <c r="K48" i="19"/>
  <c r="K49" i="19"/>
  <c r="K40" i="19"/>
</calcChain>
</file>

<file path=xl/sharedStrings.xml><?xml version="1.0" encoding="utf-8"?>
<sst xmlns="http://schemas.openxmlformats.org/spreadsheetml/2006/main" count="1334" uniqueCount="432">
  <si>
    <t>Boletín del Vino</t>
  </si>
  <si>
    <t>Boletín del vino:  producción, precios y comercio exterior</t>
  </si>
  <si>
    <t>Carolina Buzzetti Horta</t>
  </si>
  <si>
    <t>Publicación de la Oficina de Estudios y Políticas Agrarias (Odepa)</t>
  </si>
  <si>
    <t>del Ministerio de Agricultura, Gobierno de Chile</t>
  </si>
  <si>
    <t xml:space="preserve"> </t>
  </si>
  <si>
    <t>Directora y Representante Legal</t>
  </si>
  <si>
    <t>María Emilia Undurraga Marimón</t>
  </si>
  <si>
    <t>Se puede reproducir total o parcialmente citando la fuente</t>
  </si>
  <si>
    <t>Teatinos 40, piso 8. Santiago, Chile</t>
  </si>
  <si>
    <t>Teléfono :(56- 2) 2397 3000</t>
  </si>
  <si>
    <t>Fax :(56- 2) 2397 3111</t>
  </si>
  <si>
    <t xml:space="preserve">www.odepa.gob.cl  </t>
  </si>
  <si>
    <t>TABLA DE CONTENIDO</t>
  </si>
  <si>
    <t>Comentario</t>
  </si>
  <si>
    <t>Descripción</t>
  </si>
  <si>
    <t>Página</t>
  </si>
  <si>
    <t>Comentarios</t>
  </si>
  <si>
    <t>Cuadro</t>
  </si>
  <si>
    <t>Exportación de vinos y mostos 2019 - 2020</t>
  </si>
  <si>
    <t>Exportación de vino embotellado por rango de precios</t>
  </si>
  <si>
    <t>Exportación de vino a granel por rango de precios</t>
  </si>
  <si>
    <t>Exportación de vinos y alcoholes según variedad</t>
  </si>
  <si>
    <t>Exportación de vinos con denominación de origen por país de destino</t>
  </si>
  <si>
    <t>Exportación de vinos a granel por país de destino</t>
  </si>
  <si>
    <t>Exportación de los demás vinos en envases entre 2 y 10 lts por país de destino</t>
  </si>
  <si>
    <t>Exportación de vino espumoso por país de destino</t>
  </si>
  <si>
    <t>Estadísticas del mercado del vino en Chile</t>
  </si>
  <si>
    <t>Precios de uvas viníferas en la Región del Maule</t>
  </si>
  <si>
    <t>Precios a productor de vino genérico tinto</t>
  </si>
  <si>
    <t>Precios a productor de vino Cabernet</t>
  </si>
  <si>
    <t>Precios a productor de vino País</t>
  </si>
  <si>
    <t>Precios a productor de vino Semillón</t>
  </si>
  <si>
    <t>Precios de vinos en la Región del Maule</t>
  </si>
  <si>
    <t>26 - 27 -28</t>
  </si>
  <si>
    <t>Existencias de vino por regiones</t>
  </si>
  <si>
    <t>Existencias de vinos con DO por variedades</t>
  </si>
  <si>
    <t>Exportación de pisco y similares por país de destino</t>
  </si>
  <si>
    <t>Producción de vinos años 2019 y 2020, por región y categoría</t>
  </si>
  <si>
    <t>Evolución de la superficie plantada con vides</t>
  </si>
  <si>
    <t>Plantaciones de vides para vinificación por cepaje por regiones</t>
  </si>
  <si>
    <t>Evolución de la superficie plantada con los principales cepajes</t>
  </si>
  <si>
    <t>Gráfico</t>
  </si>
  <si>
    <t>Evolución de las exportaciones de vino (total)</t>
  </si>
  <si>
    <t>Evolución del precio medio de los vinos chilenos exportados según categoría</t>
  </si>
  <si>
    <t>Evolución de las exportaciones de vino con denominación de origen</t>
  </si>
  <si>
    <t>Evolución de las exportaciones de vino a granel</t>
  </si>
  <si>
    <t>Evolución de las exportaciones de los demás vinos envasados</t>
  </si>
  <si>
    <t>Evolución de las exportaciones de vinos espumantes</t>
  </si>
  <si>
    <t>Evolución de las exportaciones de vinos en envases entre 2 y 10 lts</t>
  </si>
  <si>
    <t>Exportación de vino embotellado por rangos de precios</t>
  </si>
  <si>
    <t>Exportación de vino a granel por rangos de precios</t>
  </si>
  <si>
    <t>Volumen de exportaciones de vino con denominación de origen</t>
  </si>
  <si>
    <t>Valor de las exportaciones de vino con denominación de origen</t>
  </si>
  <si>
    <t>Precio medio de exportación de vino con denominación de origen</t>
  </si>
  <si>
    <t>Volumen de exportaciones de vino a granel</t>
  </si>
  <si>
    <t>Valor de exportaciones de vino a granel</t>
  </si>
  <si>
    <t>Precio medio de exportación de vino a granel</t>
  </si>
  <si>
    <t>Volumen de exportaciones de los demás vinos en envases entre 2 y 10 lts</t>
  </si>
  <si>
    <t>Valor de exportaciones de los demás vinos en envases entre 2 y 10 lts</t>
  </si>
  <si>
    <t>Precio medio de exportación de los demás vinos en envases entre 2 y 10 lts</t>
  </si>
  <si>
    <t>Volumen de exportacionesn de vino espumoso</t>
  </si>
  <si>
    <t>Valor de exportaciones de vino espumoso</t>
  </si>
  <si>
    <t>Precio medio de exportación de vino espumoso</t>
  </si>
  <si>
    <t>Precios mensuales de vinos en el mercado nacional ($/arroba)</t>
  </si>
  <si>
    <t>Precios mensuales de vinos en el mercado nacional ($/litro)</t>
  </si>
  <si>
    <t>Evolución de las existencias de vinos</t>
  </si>
  <si>
    <t>Producción de vinos con DO año por variedad</t>
  </si>
  <si>
    <t>Evolución de la producción de vinos por categorías</t>
  </si>
  <si>
    <t>Evolución de la superficie de vides por cepaje</t>
  </si>
  <si>
    <t>Comparación de precios de vinos en Chile y Argentina</t>
  </si>
  <si>
    <t>Cuadro 1. Exportaciones de vinos y mostos  2019 vs 2020</t>
  </si>
  <si>
    <t>VOLUMEN - Millones de litros</t>
  </si>
  <si>
    <t>Año 2019</t>
  </si>
  <si>
    <t>Acumulado años 2019 y 2020</t>
  </si>
  <si>
    <t>Meses</t>
  </si>
  <si>
    <t>Acumulado 12 meses</t>
  </si>
  <si>
    <t>% Var</t>
  </si>
  <si>
    <t>Vino con denominación de origen</t>
  </si>
  <si>
    <t>Vino a granel</t>
  </si>
  <si>
    <t>Mosto a granel (a)</t>
  </si>
  <si>
    <t>Los demás vinos envasados</t>
  </si>
  <si>
    <t>Demás vinos en envases entre 2 y 10 lts.</t>
  </si>
  <si>
    <t>Vinos espumosos</t>
  </si>
  <si>
    <t>Vinos con pulpa de frutas</t>
  </si>
  <si>
    <t>SUBTOTAL sin incluir mosto</t>
  </si>
  <si>
    <t>TOTAL EXPORTACIONES VINOS (a)</t>
  </si>
  <si>
    <t>VALOR - Millones US$</t>
  </si>
  <si>
    <t>Mosto a granel</t>
  </si>
  <si>
    <t>TOTAL EXPORTACIONES VINOS</t>
  </si>
  <si>
    <t>PRECIO MEDIO - US$ / litro</t>
  </si>
  <si>
    <r>
      <rPr>
        <sz val="9"/>
        <rFont val="Calibri"/>
        <family val="2"/>
        <scheme val="minor"/>
      </rPr>
      <t xml:space="preserve">Fuente: </t>
    </r>
    <r>
      <rPr>
        <sz val="9"/>
        <rFont val="Calibri"/>
        <family val="2"/>
      </rPr>
      <t>elaborado por ODEPA sobre la  base de antecedentes del Servicio Nacional de Aduanas</t>
    </r>
  </si>
  <si>
    <t>Nota: A partir de diciembre de 2015, en las exportaciones de mostos se agregó la glosa del Jugo de uva (incluido el mosto), código 20096000, como una forma de considerar todos los productos que inciden en el mercado del vino y, a partir de enero de 2017, se incorporó el código 220422, correspondiente a la glosa de "vinos en recipientes con capacidad superior a 2 lts. pero inferior o igual a 10 lts.", anteriormente las transacciones en estos envases quedaban clasificadas dentro del código 22042990, correspondiente a "los demás vinos con capacidad mayor a 2 lts.", que comprende a los vinos a granel.</t>
  </si>
  <si>
    <t>(a) Los volúmenes de las exportaciones de mostos están expresados o considerados en términos de producto concentrado.</t>
  </si>
  <si>
    <t>Zona de bases de datos</t>
  </si>
  <si>
    <t>Vino total</t>
  </si>
  <si>
    <t>Volumen total</t>
  </si>
  <si>
    <t>Mill. Litros</t>
  </si>
  <si>
    <t>Valor total</t>
  </si>
  <si>
    <t>Mill. USD</t>
  </si>
  <si>
    <t>Precio  medio (todos)</t>
  </si>
  <si>
    <t>USD/litro</t>
  </si>
  <si>
    <t>Volumen de vino con denominación de origen</t>
  </si>
  <si>
    <t>Valor vino con denominación de origen</t>
  </si>
  <si>
    <t>Precio medio vino con denominaicón de origen</t>
  </si>
  <si>
    <t>Volumen a granel</t>
  </si>
  <si>
    <t>Valor a granel</t>
  </si>
  <si>
    <t>Precio medio a granel</t>
  </si>
  <si>
    <t>Los demás vinos capacidad inferior o igual a 2 lts</t>
  </si>
  <si>
    <t>Volumen los demás envasados</t>
  </si>
  <si>
    <t>Valor los demás envasados</t>
  </si>
  <si>
    <t>Precio medio otros envasados</t>
  </si>
  <si>
    <t>Vino espumante</t>
  </si>
  <si>
    <t>Volumen espumante</t>
  </si>
  <si>
    <t>Valor espumante</t>
  </si>
  <si>
    <t>Precio medio espumantes</t>
  </si>
  <si>
    <t>Los demás vinos entre 2 y 10 lts</t>
  </si>
  <si>
    <t>Volumen</t>
  </si>
  <si>
    <t>Valor</t>
  </si>
  <si>
    <t>Precio medio</t>
  </si>
  <si>
    <t>Cuadro 2. Exportaciones de vino con denominación de origen por rangos de precios 
2017 - 2019</t>
  </si>
  <si>
    <t xml:space="preserve">Mill. USD </t>
  </si>
  <si>
    <t>Mill. cajas</t>
  </si>
  <si>
    <t>Part (%)</t>
  </si>
  <si>
    <t>Val 2017</t>
  </si>
  <si>
    <t>Vol 2017</t>
  </si>
  <si>
    <t>Val 2018</t>
  </si>
  <si>
    <t>Vol 2018</t>
  </si>
  <si>
    <t>Val 2019</t>
  </si>
  <si>
    <t>Vol 2019</t>
  </si>
  <si>
    <t>Menor a USD 20 por caja</t>
  </si>
  <si>
    <t>Entre USD 20 y USD 29,9 por caja</t>
  </si>
  <si>
    <t>Entre USD 30 y USD 39,9 por caja</t>
  </si>
  <si>
    <t>Entre USD 40 y USD 59,9 por caja</t>
  </si>
  <si>
    <t>Entre USD 60 y USD 99,9 por caja</t>
  </si>
  <si>
    <t>Mayor a USD 100 por caja</t>
  </si>
  <si>
    <t>Fuente: elaborado por Odepa con antecedentes del Servicio Nacional de Aduanas</t>
  </si>
  <si>
    <t>Nota: 1 caja = 9 litros (12 botellas de 0,75 litros c/u)</t>
  </si>
  <si>
    <t>Cuadro 3. Exportaciones de vino granel por rangos de precios 
2017 - 2019</t>
  </si>
  <si>
    <t>Menor que USD 0,8 por litro</t>
  </si>
  <si>
    <t>Entre USD 0,8 y USD 0,99 por litro</t>
  </si>
  <si>
    <t>Entre USD 1,0 y USD 1,49</t>
  </si>
  <si>
    <t>Entre USD 1,5 y USD 2,99 por litro</t>
  </si>
  <si>
    <t>Entre USD 3 y USD 9,99 por litro</t>
  </si>
  <si>
    <t>Mayor USD 10 por litro</t>
  </si>
  <si>
    <t xml:space="preserve">Cuadro 4. Exportaciones de vinos y alcoholes según variedad </t>
  </si>
  <si>
    <t>Volumen (mill. de litros)</t>
  </si>
  <si>
    <t>Valor (mill. de USD FOB)</t>
  </si>
  <si>
    <t>Productos</t>
  </si>
  <si>
    <t>Var % 
20/19</t>
  </si>
  <si>
    <t>Total vinos y alcoholes</t>
  </si>
  <si>
    <t>Chardonnay</t>
  </si>
  <si>
    <t>Chenin Blanc</t>
  </si>
  <si>
    <t>Pedro Jiménez</t>
  </si>
  <si>
    <t>Pinot Blanc</t>
  </si>
  <si>
    <t>Riesling y Viognier</t>
  </si>
  <si>
    <t>Sauvignon Blanc</t>
  </si>
  <si>
    <t>Los demás vinos blancos</t>
  </si>
  <si>
    <t>Mezclas de vinos blancos</t>
  </si>
  <si>
    <t>Cabernet Franc</t>
  </si>
  <si>
    <t>Cabernet Sauvignon</t>
  </si>
  <si>
    <t>Carménère</t>
  </si>
  <si>
    <t>Cot (Malbec)</t>
  </si>
  <si>
    <t>Merlot</t>
  </si>
  <si>
    <t>Pinot Noir</t>
  </si>
  <si>
    <t>Syrah</t>
  </si>
  <si>
    <t>Los demás vinos tintos</t>
  </si>
  <si>
    <t>Mezclas de vino tinto</t>
  </si>
  <si>
    <t>Los demás vinos (con D.O.)</t>
  </si>
  <si>
    <t>Otros vinos envasados</t>
  </si>
  <si>
    <t>Vinos en envases entre 2 y 10 lts.</t>
  </si>
  <si>
    <t>Vinos cap. inferior o igual a 2 lts</t>
  </si>
  <si>
    <t>Vinos con pulpa de frutas &lt;= 2 lts</t>
  </si>
  <si>
    <t>Vino espumoso</t>
  </si>
  <si>
    <t>Otros mostos y alcoholes</t>
  </si>
  <si>
    <t>Mostos</t>
  </si>
  <si>
    <t>Pisco</t>
  </si>
  <si>
    <t>Otros</t>
  </si>
  <si>
    <t>* Incluye exportaciones de cervezas y licores no incluidas en el cuadro 1 de este boletín.</t>
  </si>
  <si>
    <t>Fuente: Elaborado por Odepa en base a antecedentes del Servicio Nacional de Aduanas</t>
  </si>
  <si>
    <t>Cuadro 5. Exportaciones  de vinos con denominación de origen por país de destino</t>
  </si>
  <si>
    <t>País</t>
  </si>
  <si>
    <t>Volumen (miles de litros)</t>
  </si>
  <si>
    <t>Valor (miles de USD FOB)</t>
  </si>
  <si>
    <t>Var. % 20/19</t>
  </si>
  <si>
    <t>% Part.2020</t>
  </si>
  <si>
    <t>China</t>
  </si>
  <si>
    <t>Brasil</t>
  </si>
  <si>
    <t>Reino Unido</t>
  </si>
  <si>
    <t>Japón</t>
  </si>
  <si>
    <t>Estados Unidos</t>
  </si>
  <si>
    <t>Holanda</t>
  </si>
  <si>
    <t>Canadá</t>
  </si>
  <si>
    <t>Corea del Sur</t>
  </si>
  <si>
    <t>Irlanda</t>
  </si>
  <si>
    <t>Francia</t>
  </si>
  <si>
    <t>SUB - TOTAL</t>
  </si>
  <si>
    <t>OTROS PAÍSES</t>
  </si>
  <si>
    <t>TOTAL</t>
  </si>
  <si>
    <t>Fuente: Odepa con información del Servicio Nacional de Aduanas.</t>
  </si>
  <si>
    <t>Cifras sujetas a revisión por informes de variación de valor (IVV).</t>
  </si>
  <si>
    <t>Cuadro 6. Exportaciones  de vinos a granel por país de destino</t>
  </si>
  <si>
    <t>PAIS</t>
  </si>
  <si>
    <t>Alemania</t>
  </si>
  <si>
    <t>Dinamarca</t>
  </si>
  <si>
    <t>Suecia</t>
  </si>
  <si>
    <t>Cuadro 7. Exportaciones  de los demás vinos en envases entre 2 y 10 lts por país de destino</t>
  </si>
  <si>
    <t>Total general</t>
  </si>
  <si>
    <t>Cuadro 8. Exportaciones de vino espumoso por país de destino</t>
  </si>
  <si>
    <t>Colombia</t>
  </si>
  <si>
    <t>Ecuador</t>
  </si>
  <si>
    <t>México</t>
  </si>
  <si>
    <t>Costa Rica</t>
  </si>
  <si>
    <t>Panamá</t>
  </si>
  <si>
    <t>ene</t>
  </si>
  <si>
    <t>feb</t>
  </si>
  <si>
    <t>mar</t>
  </si>
  <si>
    <t>abr</t>
  </si>
  <si>
    <t>may</t>
  </si>
  <si>
    <t>jun</t>
  </si>
  <si>
    <t>jul</t>
  </si>
  <si>
    <t>ago</t>
  </si>
  <si>
    <t>sep</t>
  </si>
  <si>
    <t>oct</t>
  </si>
  <si>
    <t>nov</t>
  </si>
  <si>
    <t>dic</t>
  </si>
  <si>
    <t>Vol</t>
  </si>
  <si>
    <t>Precios medios de exportación</t>
  </si>
  <si>
    <t>Los demás vinos (a granel)</t>
  </si>
  <si>
    <t xml:space="preserve">Valor </t>
  </si>
  <si>
    <t xml:space="preserve">vinos en recipientes con capacidad superior a 2 lts pero inferior o igual a 10lts </t>
  </si>
  <si>
    <t>Cuadro 9. Estadísticas del mercado del vino en Chile</t>
  </si>
  <si>
    <t>Item</t>
  </si>
  <si>
    <t>Millones de litros</t>
  </si>
  <si>
    <r>
      <t>Stock</t>
    </r>
    <r>
      <rPr>
        <sz val="11"/>
        <rFont val="Calibri"/>
        <family val="2"/>
      </rPr>
      <t xml:space="preserve"> inicial</t>
    </r>
    <r>
      <rPr>
        <i/>
        <sz val="11"/>
        <rFont val="Calibri"/>
        <family val="2"/>
      </rPr>
      <t xml:space="preserve"> *</t>
    </r>
  </si>
  <si>
    <t>Disponibilidad aparente **</t>
  </si>
  <si>
    <t>Exportaciones</t>
  </si>
  <si>
    <t xml:space="preserve">   Vino embotellado y envasado</t>
  </si>
  <si>
    <t xml:space="preserve">   Vino y mosto a granel</t>
  </si>
  <si>
    <t>Importación</t>
  </si>
  <si>
    <t>Producción</t>
  </si>
  <si>
    <t xml:space="preserve">   Vinos con D.O.</t>
  </si>
  <si>
    <t xml:space="preserve">   Vinos sin D.O.</t>
  </si>
  <si>
    <t xml:space="preserve">   Vinos de uva de mesa</t>
  </si>
  <si>
    <t>Vino para pisco traspasado a vino</t>
  </si>
  <si>
    <r>
      <rPr>
        <i/>
        <sz val="11"/>
        <rFont val="Calibri"/>
        <family val="2"/>
      </rPr>
      <t>Stock</t>
    </r>
    <r>
      <rPr>
        <sz val="11"/>
        <rFont val="Calibri"/>
        <family val="2"/>
      </rPr>
      <t xml:space="preserve"> final</t>
    </r>
    <r>
      <rPr>
        <i/>
        <sz val="11"/>
        <rFont val="Calibri"/>
        <family val="2"/>
      </rPr>
      <t xml:space="preserve"> *</t>
    </r>
  </si>
  <si>
    <r>
      <t xml:space="preserve">% </t>
    </r>
    <r>
      <rPr>
        <i/>
        <sz val="11"/>
        <rFont val="Calibri"/>
        <family val="2"/>
      </rPr>
      <t>stock</t>
    </r>
    <r>
      <rPr>
        <sz val="11"/>
        <rFont val="Calibri"/>
        <family val="2"/>
      </rPr>
      <t xml:space="preserve"> sobre producción</t>
    </r>
  </si>
  <si>
    <r>
      <t xml:space="preserve">* Las cifras de </t>
    </r>
    <r>
      <rPr>
        <i/>
        <sz val="9"/>
        <rFont val="Calibri"/>
        <family val="2"/>
      </rPr>
      <t xml:space="preserve">stock </t>
    </r>
    <r>
      <rPr>
        <sz val="9"/>
        <rFont val="Calibri"/>
        <family val="2"/>
      </rPr>
      <t xml:space="preserve">inicial y </t>
    </r>
    <r>
      <rPr>
        <i/>
        <sz val="9"/>
        <rFont val="Calibri"/>
        <family val="2"/>
      </rPr>
      <t>stock</t>
    </r>
    <r>
      <rPr>
        <sz val="9"/>
        <rFont val="Calibri"/>
        <family val="2"/>
      </rPr>
      <t xml:space="preserve"> final no incluyen las existencias de vino para producción de pisco.</t>
    </r>
  </si>
  <si>
    <t>** Las cifras de disponibilidad aparente corresponden a la diferencia entre stock inicial y final, producción, importación y exportación. No son una estimación del consumo a nivel nacional.</t>
  </si>
  <si>
    <r>
      <rPr>
        <i/>
        <sz val="9"/>
        <rFont val="Calibri"/>
        <family val="2"/>
      </rPr>
      <t>Fuente</t>
    </r>
    <r>
      <rPr>
        <sz val="9"/>
        <rFont val="Calibri"/>
        <family val="2"/>
      </rPr>
      <t>: elaborado por Odepa sobre la base de antecedentes del SAG y el Servicio Nacional de Aduanas.</t>
    </r>
  </si>
  <si>
    <t>Cifras provisorias sujetas a revisión.</t>
  </si>
  <si>
    <t>Cuadro 10. Precios de uvas en la Región del Maule, años 2018 a 2020 ($/kg)</t>
  </si>
  <si>
    <t>Variedad</t>
  </si>
  <si>
    <t>Cali_
dad</t>
  </si>
  <si>
    <t>Enero</t>
  </si>
  <si>
    <t>Febrero</t>
  </si>
  <si>
    <t>Marzo</t>
  </si>
  <si>
    <t>Abril</t>
  </si>
  <si>
    <t>% var. 2020/19</t>
  </si>
  <si>
    <t>Tintas</t>
  </si>
  <si>
    <t>Cabernet S.</t>
  </si>
  <si>
    <t>Baja</t>
  </si>
  <si>
    <t>--</t>
  </si>
  <si>
    <t>Alta</t>
  </si>
  <si>
    <t>Carignan</t>
  </si>
  <si>
    <t>Blancas</t>
  </si>
  <si>
    <t>Sauvignon</t>
  </si>
  <si>
    <t>Semillón</t>
  </si>
  <si>
    <t>Torontel</t>
  </si>
  <si>
    <t>Moscatel</t>
  </si>
  <si>
    <r>
      <rPr>
        <i/>
        <sz val="10"/>
        <color indexed="8"/>
        <rFont val="Calibri"/>
        <family val="2"/>
      </rPr>
      <t>Fuente</t>
    </r>
    <r>
      <rPr>
        <sz val="10"/>
        <color indexed="8"/>
        <rFont val="Calibri"/>
        <family val="2"/>
      </rPr>
      <t>: elaborado por Odepa con antecedentes de la Seremi de Agricultura de la Región del Maule</t>
    </r>
  </si>
  <si>
    <t>Cuadro 11. Precios a productor de vino genérico tinto</t>
  </si>
  <si>
    <t>$/arroba</t>
  </si>
  <si>
    <t>(Pesos nominales sin IVA)</t>
  </si>
  <si>
    <t xml:space="preserve">Año </t>
  </si>
  <si>
    <t xml:space="preserve">Ene </t>
  </si>
  <si>
    <t xml:space="preserve">Feb </t>
  </si>
  <si>
    <t xml:space="preserve">Mar </t>
  </si>
  <si>
    <t xml:space="preserve">Abr </t>
  </si>
  <si>
    <t xml:space="preserve">May </t>
  </si>
  <si>
    <t xml:space="preserve">Jun </t>
  </si>
  <si>
    <t xml:space="preserve">Jul </t>
  </si>
  <si>
    <t xml:space="preserve">Ago </t>
  </si>
  <si>
    <t xml:space="preserve">Sep </t>
  </si>
  <si>
    <t xml:space="preserve">Oct </t>
  </si>
  <si>
    <t xml:space="preserve">Nov </t>
  </si>
  <si>
    <t xml:space="preserve">Dic </t>
  </si>
  <si>
    <t xml:space="preserve">Promedio </t>
  </si>
  <si>
    <r>
      <rPr>
        <i/>
        <sz val="9"/>
        <color indexed="8"/>
        <rFont val="Calibri"/>
        <family val="2"/>
      </rPr>
      <t>Fuente</t>
    </r>
    <r>
      <rPr>
        <sz val="9"/>
        <color indexed="8"/>
        <rFont val="Calibri"/>
        <family val="2"/>
      </rPr>
      <t xml:space="preserve">: elaborado por Odepa con antecedentes de la Seremi de Agricultura de la Región del Maule. </t>
    </r>
  </si>
  <si>
    <t/>
  </si>
  <si>
    <t>Cuadro 12. Precios a productor de vino Cabernet</t>
  </si>
  <si>
    <r>
      <rPr>
        <i/>
        <sz val="9"/>
        <color indexed="8"/>
        <rFont val="Calibri"/>
        <family val="2"/>
      </rPr>
      <t>Fuente</t>
    </r>
    <r>
      <rPr>
        <sz val="9"/>
        <color indexed="8"/>
        <rFont val="Calibri"/>
        <family val="2"/>
      </rPr>
      <t xml:space="preserve">: elaborado por Odepa con antecedentes de la Seremi de Agricultura de la Región del Maule.  </t>
    </r>
  </si>
  <si>
    <t>Cuadro 13. Precios a productor de vino País</t>
  </si>
  <si>
    <t>Cuadro 14. Precios a productor de vino Semillón</t>
  </si>
  <si>
    <t>s/t</t>
  </si>
  <si>
    <r>
      <rPr>
        <i/>
        <sz val="9"/>
        <color indexed="8"/>
        <rFont val="Calibri"/>
        <family val="2"/>
      </rPr>
      <t>Fuente</t>
    </r>
    <r>
      <rPr>
        <sz val="9"/>
        <color indexed="8"/>
        <rFont val="Calibri"/>
        <family val="2"/>
      </rPr>
      <t>: elaborado por Odepa con antecedentes de la Seremi de Agricultura de la Región del Maule.  s/t = sin transacciones.</t>
    </r>
  </si>
  <si>
    <t>Nota: Al cierre de este boletín no se cuenta con información de abril y mayo de 2019.</t>
  </si>
  <si>
    <t>Cuadro 15. Precios de vinos en la Región del Maule, años 2017 a 2020 ($/litro)</t>
  </si>
  <si>
    <t>Calidad</t>
  </si>
  <si>
    <t>% var. 20/19</t>
  </si>
  <si>
    <t>Tintos</t>
  </si>
  <si>
    <t>Genérico</t>
  </si>
  <si>
    <t>Nac.</t>
  </si>
  <si>
    <t>-</t>
  </si>
  <si>
    <t>Exp.</t>
  </si>
  <si>
    <t>Blancos</t>
  </si>
  <si>
    <r>
      <rPr>
        <i/>
        <sz val="10"/>
        <color indexed="8"/>
        <rFont val="Calibri"/>
        <family val="2"/>
      </rPr>
      <t>Fuente</t>
    </r>
    <r>
      <rPr>
        <sz val="10"/>
        <color indexed="8"/>
        <rFont val="Calibri"/>
        <family val="2"/>
      </rPr>
      <t>: elaborado por Odepa con antecedentes de la Seremi de Agricultura de la Región del Maule.</t>
    </r>
  </si>
  <si>
    <t>S/A: sin antecedentes.</t>
  </si>
  <si>
    <t>Cuadro 15 (continuación). Precios de vinos en la Región del Maule, años 2017 a 2020 ($/litro)</t>
  </si>
  <si>
    <t>Mayo</t>
  </si>
  <si>
    <t>Junio</t>
  </si>
  <si>
    <t>Julio</t>
  </si>
  <si>
    <t>Agosto</t>
  </si>
  <si>
    <t>Septiembre</t>
  </si>
  <si>
    <t>Octubre</t>
  </si>
  <si>
    <t>Noviembre</t>
  </si>
  <si>
    <t>Diciembre</t>
  </si>
  <si>
    <t>Tinto genérico</t>
  </si>
  <si>
    <t>Cabernet</t>
  </si>
  <si>
    <t>Cuadro 16. Existencias por regiones al 31 de diciembre de cada año ( mil litros)</t>
  </si>
  <si>
    <t>Región</t>
  </si>
  <si>
    <t>Vinos con DO</t>
  </si>
  <si>
    <t>Vinos sin DO</t>
  </si>
  <si>
    <t>Total</t>
  </si>
  <si>
    <t>Evolución de las Existencias de Vinos al 31 de diciembre entre los años 1996 y 2016 (litros)</t>
  </si>
  <si>
    <t>Vinos sin DO *</t>
  </si>
  <si>
    <t>Vinos de mesa</t>
  </si>
  <si>
    <t>VINOS CON DO</t>
  </si>
  <si>
    <t>VINOS SIN DO</t>
  </si>
  <si>
    <t>VINOS DE MESA</t>
  </si>
  <si>
    <t>Tarapacá</t>
  </si>
  <si>
    <t>Antofagasta</t>
  </si>
  <si>
    <t>Atacama</t>
  </si>
  <si>
    <t>Coquimbo</t>
  </si>
  <si>
    <t>Valparaíso</t>
  </si>
  <si>
    <t>Metropolitana</t>
  </si>
  <si>
    <t>O'Higgins</t>
  </si>
  <si>
    <t>Maule</t>
  </si>
  <si>
    <t>Ñuble</t>
  </si>
  <si>
    <t>Bío Bío</t>
  </si>
  <si>
    <t>Araucanía</t>
  </si>
  <si>
    <t>Los Lagos</t>
  </si>
  <si>
    <r>
      <rPr>
        <i/>
        <sz val="10"/>
        <color indexed="8"/>
        <rFont val="Calibri"/>
        <family val="2"/>
      </rPr>
      <t>Fuente</t>
    </r>
    <r>
      <rPr>
        <sz val="10"/>
        <color indexed="8"/>
        <rFont val="Calibri"/>
        <family val="2"/>
      </rPr>
      <t>: elaborado por Odepa con información del SAG.</t>
    </r>
  </si>
  <si>
    <t>* Incluye los vinos declarados con variedad sin denominación de origen y vinos viníferos corrientes.</t>
  </si>
  <si>
    <t>Si se considera el vino de cepas para producción de pisco</t>
  </si>
  <si>
    <t xml:space="preserve">Cuadro 17. Existencias de vinos con DO por variedades </t>
  </si>
  <si>
    <t>Variedades</t>
  </si>
  <si>
    <t>Litros</t>
  </si>
  <si>
    <t>Part
%</t>
  </si>
  <si>
    <t>Var
%</t>
  </si>
  <si>
    <t>Otras</t>
  </si>
  <si>
    <t>Cuadro 18. Exportaciones de pisco y similares por país de destino (código 22082010)</t>
  </si>
  <si>
    <t>Volumen (litros)</t>
  </si>
  <si>
    <t>Valor (USD FOB)</t>
  </si>
  <si>
    <t xml:space="preserve">Part. 2020 (%) </t>
  </si>
  <si>
    <t>% Variación</t>
  </si>
  <si>
    <t>Argentina</t>
  </si>
  <si>
    <t>Australia</t>
  </si>
  <si>
    <t>España</t>
  </si>
  <si>
    <t>Taiwán</t>
  </si>
  <si>
    <t>Fuente: Odepa con antecedentes del Servicio Nacional de Aduanas</t>
  </si>
  <si>
    <t xml:space="preserve">(*) De acuerdo con información proporcionada por la Asociación de Productores de Pisco, las exportaciones aparecidas en el código 22082010 no discriminan entre pisco y otros productos similares que no tienen denominación de origen, aunque sean elaborados a partir de uva pisquera. Esta situación, ocasionalmente, puede distorsionar los reales valores de las exportaciones de pisco, como sucedió en el año 2012 con una importante exportación de  "alcohol pisquero" (sin denominación de origen) a Francia. De todos modos se hace presente que serían exportaciones de un destilado exportado sin denominación de origen y que se elabora a partir de uvas pisqueras, lo que también contribuye al desarrollo del sector. </t>
  </si>
  <si>
    <t>Cuadro 19. Producción de vinos en los años 2019 y 2020, por regiones y categorías (miles de litros)</t>
  </si>
  <si>
    <t>Regiones</t>
  </si>
  <si>
    <t>Vinos con D.O.</t>
  </si>
  <si>
    <t>Variación</t>
  </si>
  <si>
    <t>Vinos sin D.O. (*)</t>
  </si>
  <si>
    <t xml:space="preserve">Vinos de mesa </t>
  </si>
  <si>
    <t>Lib. Bernardo O’Higgins</t>
  </si>
  <si>
    <t>Los Ríos</t>
  </si>
  <si>
    <r>
      <t xml:space="preserve">Fuente: </t>
    </r>
    <r>
      <rPr>
        <sz val="9"/>
        <color indexed="8"/>
        <rFont val="Calibri"/>
        <family val="2"/>
      </rPr>
      <t>Servicio Agrícola y Ganadero.</t>
    </r>
    <r>
      <rPr>
        <i/>
        <sz val="9"/>
        <color indexed="8"/>
        <rFont val="Calibri"/>
        <family val="2"/>
      </rPr>
      <t xml:space="preserve">    (*) Incluye los vinos viníferos corrientes.</t>
    </r>
  </si>
  <si>
    <r>
      <t>Carmén</t>
    </r>
    <r>
      <rPr>
        <sz val="11"/>
        <color indexed="8"/>
        <rFont val="Calibri"/>
        <family val="2"/>
        <scheme val="minor"/>
      </rPr>
      <t>ère</t>
    </r>
  </si>
  <si>
    <t>País - Mission</t>
  </si>
  <si>
    <t>Moscatel de Alejandría</t>
  </si>
  <si>
    <t xml:space="preserve">Otras </t>
  </si>
  <si>
    <t>Prod DO 2019</t>
  </si>
  <si>
    <t>Prod do 2020</t>
  </si>
  <si>
    <t>HL</t>
  </si>
  <si>
    <t>Cuadro 20. Evolución de la superficie plantada con vides, período 2007 a 2018 (ha)</t>
  </si>
  <si>
    <t>Superficie plantada con vides (en hectáreas a diciembre de cada año)</t>
  </si>
  <si>
    <t>Vides</t>
  </si>
  <si>
    <t xml:space="preserve">2011 (a) </t>
  </si>
  <si>
    <t>2011 (b)</t>
  </si>
  <si>
    <t>Viníferas</t>
  </si>
  <si>
    <t>De mesa ( c )</t>
  </si>
  <si>
    <t>Pisqueras</t>
  </si>
  <si>
    <r>
      <rPr>
        <i/>
        <sz val="9"/>
        <color indexed="8"/>
        <rFont val="Calibri"/>
        <family val="2"/>
      </rPr>
      <t>Fuente</t>
    </r>
    <r>
      <rPr>
        <sz val="9"/>
        <color indexed="8"/>
        <rFont val="Calibri"/>
        <family val="2"/>
      </rPr>
      <t>: elaborado por Odepa con información del SAG.</t>
    </r>
  </si>
  <si>
    <t>Nota: las cifras de vides viníferas de los años 2008, 2009 y 2010 están ajustadas y no corresponden exactamente a las publicadas por el SAG, debido a dificultades en la recopilación de la información de ese tipo de plantaciones que se produjeron en dichos años, especialmente en las regiones del Maule y del Bío Bío.</t>
  </si>
  <si>
    <t>(a) Cifras de vides pisqueras son estimaciones sobre la base de la información de los años anteriores, considerando que la información oficial del SAG presenta una subestimación (ver nota b). En 2012 la cifra oficial (que no se presenta en el cuadro) se mantiene cierta subestimación de la vid pisquera.</t>
  </si>
  <si>
    <t xml:space="preserve">(b) Cifras oficiales del Catastro Vitícola 2011, donde se advierte que en el caso de vides de mesa y pisqueras se presentaron dificultades en la recopilación de la información, debidas principalmente a que la declaración de plantación a través del sistema en línea implementado por el SAG no fue actualizada por parte de muchos de los productores de este tipo de uvas. </t>
  </si>
  <si>
    <t>(c ) Las cifras de plantaciones de uva de mesa corresponden a estimaciones efectuadas por Odepa</t>
  </si>
  <si>
    <t>Cuadro 21. Plantaciones de vides para vinificación por cepajes blancos y tintos por regiones (ha)</t>
  </si>
  <si>
    <t>Catastro 2015</t>
  </si>
  <si>
    <t>Catastro 2016</t>
  </si>
  <si>
    <t>Catastro 2017</t>
  </si>
  <si>
    <t>Catastro 2018</t>
  </si>
  <si>
    <t>Arica</t>
  </si>
  <si>
    <t>Tarapaca</t>
  </si>
  <si>
    <t>del Maule</t>
  </si>
  <si>
    <t>del Bío Bío</t>
  </si>
  <si>
    <t>La Araucanía</t>
  </si>
  <si>
    <t>Total nacional</t>
  </si>
  <si>
    <r>
      <rPr>
        <i/>
        <sz val="9"/>
        <rFont val="Calibri"/>
        <family val="2"/>
      </rPr>
      <t>Fuente</t>
    </r>
    <r>
      <rPr>
        <sz val="9"/>
        <rFont val="Calibri"/>
        <family val="2"/>
      </rPr>
      <t>: Catastros Vitícolas del SAG.</t>
    </r>
  </si>
  <si>
    <t>Cuadro 22. Evolución de la superficie plantada con los principales cepajes para exportación (ha)</t>
  </si>
  <si>
    <t>Cepaje</t>
  </si>
  <si>
    <t>Años</t>
  </si>
  <si>
    <t>C.  Sauv.</t>
  </si>
  <si>
    <t>S. Blanc</t>
  </si>
  <si>
    <t>Chenin B.</t>
  </si>
  <si>
    <t>Riesling</t>
  </si>
  <si>
    <t>Carmenère</t>
  </si>
  <si>
    <t>C. Franc</t>
  </si>
  <si>
    <t>Totales</t>
  </si>
  <si>
    <r>
      <rPr>
        <i/>
        <sz val="9"/>
        <rFont val="Calibri"/>
        <family val="2"/>
      </rPr>
      <t>Fuente</t>
    </r>
    <r>
      <rPr>
        <sz val="9"/>
        <rFont val="Calibri"/>
        <family val="2"/>
      </rPr>
      <t>: Catastro Vitícola 2014, SAG.</t>
    </r>
  </si>
  <si>
    <r>
      <t xml:space="preserve">Nota del SAG a las cifras anteriores: </t>
    </r>
    <r>
      <rPr>
        <sz val="9"/>
        <color indexed="8"/>
        <rFont val="Calibri"/>
        <family val="2"/>
      </rPr>
      <t xml:space="preserve">La baja en la superficie plantada del cepaje País entre los años 2007 y 2008 se debe a que los productores no actualizaron la información de plantación a través del sistema en línea implementado por el Servicio, lo que ha sido actualizado en operativos de catastro realizados en los años 2010 y 2011 en las regiones de Bío Bío y Maule, respectivamente. </t>
    </r>
  </si>
  <si>
    <t>TINTOS</t>
  </si>
  <si>
    <t>BLANCOS</t>
  </si>
  <si>
    <t>% Diferencia tintos</t>
  </si>
  <si>
    <t>% Diferencia blancos</t>
  </si>
  <si>
    <t>Chile genérico tinto</t>
  </si>
  <si>
    <t>Argentino tinto</t>
  </si>
  <si>
    <t>Chile Semillón</t>
  </si>
  <si>
    <t>Argentino blanco</t>
  </si>
  <si>
    <t>Noviembre 2020</t>
  </si>
  <si>
    <t>Avance a octubre 2020</t>
  </si>
  <si>
    <t>Ene - oct 19</t>
  </si>
  <si>
    <t>Ene - oct 20</t>
  </si>
  <si>
    <t>Nov 18 - oct 19</t>
  </si>
  <si>
    <t>Nov 19- oct 20</t>
  </si>
  <si>
    <t>Ene - oct</t>
  </si>
  <si>
    <t>Enero - octubre</t>
  </si>
  <si>
    <t>Boletín del vino, noviembre 2020 - ODEPA | Oficina de Estudios y Políticas Agrarias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</si>
</sst>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1" formatCode="_ * #,##0_ ;_ * \-#,##0_ ;_ * &quot;-&quot;_ ;_ @_ "/>
    <numFmt numFmtId="43" formatCode="_ * #,##0.00_ ;_ * \-#,##0.00_ ;_ * &quot;-&quot;??_ ;_ @_ "/>
    <numFmt numFmtId="164" formatCode="_-* #,##0.00\ _€_-;\-* #,##0.00\ _€_-;_-* &quot;-&quot;??\ _€_-;_-@_-"/>
    <numFmt numFmtId="165" formatCode="#,##0.0"/>
    <numFmt numFmtId="166" formatCode="0.0%"/>
    <numFmt numFmtId="167" formatCode="0.0"/>
    <numFmt numFmtId="168" formatCode="_-* #,##0_-;\-* #,##0_-;_-* &quot;-&quot;_-;_-@_-"/>
    <numFmt numFmtId="169" formatCode="_-* #,##0.00_-;\-* #,##0.00_-;_-* &quot;-&quot;??_-;_-@_-"/>
    <numFmt numFmtId="170" formatCode="_(* #,##0_);_(* \(#,##0\);_(* &quot;-&quot;??_);_(@_)"/>
    <numFmt numFmtId="171" formatCode="_-* #,##0.00\ _p_t_a_-;\-* #,##0.00\ _p_t_a_-;_-* &quot;-&quot;??\ _p_t_a_-;_-@_-"/>
    <numFmt numFmtId="172" formatCode="_-* #,##0_-;\-* #,##0_-;_-* &quot;-&quot;??_-;_-@_-"/>
  </numFmts>
  <fonts count="65" x14ac:knownFonts="1">
    <font>
      <sz val="11"/>
      <color theme="1"/>
      <name val="Calibri"/>
      <family val="2"/>
      <scheme val="minor"/>
    </font>
    <font>
      <sz val="11"/>
      <color theme="1"/>
      <name val="Calibri"/>
      <family val="2"/>
      <scheme val="minor"/>
    </font>
    <font>
      <b/>
      <sz val="11"/>
      <color theme="1"/>
      <name val="Calibri"/>
      <family val="2"/>
      <scheme val="minor"/>
    </font>
    <font>
      <sz val="24"/>
      <color theme="4" tint="-0.499984740745262"/>
      <name val="Calibri"/>
      <family val="2"/>
      <scheme val="minor"/>
    </font>
    <font>
      <sz val="12"/>
      <color theme="1"/>
      <name val="Calibri"/>
      <family val="2"/>
      <scheme val="minor"/>
    </font>
    <font>
      <sz val="14"/>
      <color theme="1"/>
      <name val="Calibri"/>
      <family val="2"/>
      <scheme val="minor"/>
    </font>
    <font>
      <sz val="7"/>
      <name val="Calibri"/>
      <family val="2"/>
      <scheme val="minor"/>
    </font>
    <font>
      <b/>
      <sz val="7"/>
      <color rgb="FF0066CC"/>
      <name val="Calibri"/>
      <family val="2"/>
      <scheme val="minor"/>
    </font>
    <font>
      <sz val="10"/>
      <color theme="1"/>
      <name val="Calibri"/>
      <family val="2"/>
      <scheme val="minor"/>
    </font>
    <font>
      <b/>
      <sz val="10"/>
      <color theme="1"/>
      <name val="Calibri"/>
      <family val="2"/>
      <scheme val="minor"/>
    </font>
    <font>
      <b/>
      <sz val="16"/>
      <color theme="1"/>
      <name val="Calibri"/>
      <family val="2"/>
      <scheme val="minor"/>
    </font>
    <font>
      <b/>
      <sz val="11"/>
      <name val="Calibri"/>
      <family val="2"/>
      <scheme val="minor"/>
    </font>
    <font>
      <sz val="10"/>
      <name val="Calibri"/>
      <family val="2"/>
      <scheme val="minor"/>
    </font>
    <font>
      <b/>
      <sz val="10"/>
      <name val="Calibri"/>
      <family val="2"/>
      <scheme val="minor"/>
    </font>
    <font>
      <sz val="10"/>
      <name val="Arial"/>
      <family val="2"/>
    </font>
    <font>
      <b/>
      <i/>
      <sz val="9"/>
      <name val="Calibri"/>
      <family val="2"/>
      <scheme val="minor"/>
    </font>
    <font>
      <sz val="9"/>
      <name val="Calibri"/>
      <family val="2"/>
      <scheme val="minor"/>
    </font>
    <font>
      <sz val="9"/>
      <name val="Calibri"/>
      <family val="2"/>
    </font>
    <font>
      <b/>
      <sz val="10"/>
      <color rgb="FFFF0000"/>
      <name val="Calibri"/>
      <family val="2"/>
      <scheme val="minor"/>
    </font>
    <font>
      <sz val="10"/>
      <color rgb="FFFF000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name val="Arial"/>
      <family val="2"/>
    </font>
    <font>
      <sz val="11"/>
      <name val="Calibri"/>
      <family val="2"/>
      <scheme val="minor"/>
    </font>
    <font>
      <sz val="11"/>
      <color theme="1"/>
      <name val="Arial"/>
      <family val="2"/>
    </font>
    <font>
      <sz val="8"/>
      <name val="Arial"/>
      <family val="2"/>
    </font>
    <font>
      <sz val="10"/>
      <color indexed="8"/>
      <name val="Calibri"/>
      <family val="2"/>
    </font>
    <font>
      <u/>
      <sz val="10"/>
      <color indexed="12"/>
      <name val="Arial"/>
      <family val="2"/>
    </font>
    <font>
      <sz val="9"/>
      <color indexed="8"/>
      <name val="Calibri"/>
      <family val="2"/>
    </font>
    <font>
      <i/>
      <sz val="9"/>
      <color indexed="8"/>
      <name val="Calibri"/>
      <family val="2"/>
    </font>
    <font>
      <i/>
      <sz val="9"/>
      <name val="Calibri"/>
      <family val="2"/>
    </font>
    <font>
      <sz val="11"/>
      <name val="Calibri"/>
      <family val="2"/>
    </font>
    <font>
      <i/>
      <sz val="11"/>
      <name val="Calibri"/>
      <family val="2"/>
    </font>
    <font>
      <u/>
      <sz val="10"/>
      <color theme="10"/>
      <name val="Arial"/>
      <family val="2"/>
    </font>
    <font>
      <u/>
      <sz val="11"/>
      <color theme="10"/>
      <name val="Calibri"/>
      <family val="2"/>
      <scheme val="minor"/>
    </font>
    <font>
      <sz val="11"/>
      <color rgb="FF9C0006"/>
      <name val="Arial"/>
      <family val="2"/>
    </font>
    <font>
      <sz val="11"/>
      <color rgb="FF9C6500"/>
      <name val="Arial"/>
      <family val="2"/>
    </font>
    <font>
      <sz val="11"/>
      <color rgb="FF9C6500"/>
      <name val="Calibri"/>
      <family val="2"/>
      <scheme val="minor"/>
    </font>
    <font>
      <b/>
      <sz val="11"/>
      <color theme="1"/>
      <name val="Arial"/>
      <family val="2"/>
    </font>
    <font>
      <sz val="9"/>
      <color theme="1"/>
      <name val="Arial"/>
      <family val="2"/>
    </font>
    <font>
      <sz val="8"/>
      <color theme="1"/>
      <name val="Verdana"/>
      <family val="2"/>
    </font>
    <font>
      <sz val="12"/>
      <name val="Calibri"/>
      <family val="2"/>
      <scheme val="minor"/>
    </font>
    <font>
      <sz val="11"/>
      <color indexed="8"/>
      <name val="Calibri"/>
      <family val="2"/>
      <scheme val="minor"/>
    </font>
    <font>
      <sz val="10"/>
      <color theme="0"/>
      <name val="Calibri"/>
      <family val="2"/>
      <scheme val="minor"/>
    </font>
    <font>
      <i/>
      <sz val="11"/>
      <name val="Calibri"/>
      <family val="2"/>
      <scheme val="minor"/>
    </font>
    <font>
      <sz val="9"/>
      <color indexed="8"/>
      <name val="Calibri"/>
      <family val="2"/>
      <scheme val="minor"/>
    </font>
    <font>
      <i/>
      <sz val="9"/>
      <color theme="1"/>
      <name val="Calibri"/>
      <family val="2"/>
      <scheme val="minor"/>
    </font>
    <font>
      <sz val="9"/>
      <name val="Arial"/>
      <family val="2"/>
    </font>
    <font>
      <i/>
      <sz val="10"/>
      <color indexed="8"/>
      <name val="Calibri"/>
      <family val="2"/>
    </font>
    <font>
      <sz val="8"/>
      <name val="Calibri"/>
      <family val="2"/>
      <scheme val="minor"/>
    </font>
    <font>
      <sz val="14"/>
      <color rgb="FF000000"/>
      <name val="Arial"/>
      <family val="2"/>
    </font>
  </fonts>
  <fills count="42">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2"/>
        <bgColor indexed="64"/>
      </patternFill>
    </fill>
    <fill>
      <patternFill patternType="solid">
        <fgColor theme="6"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E6E6E6"/>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s>
  <borders count="6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thin">
        <color auto="1"/>
      </top>
      <bottom/>
      <diagonal/>
    </border>
    <border>
      <left style="medium">
        <color auto="1"/>
      </left>
      <right/>
      <top style="thin">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8"/>
      </left>
      <right style="thin">
        <color indexed="8"/>
      </right>
      <top/>
      <bottom style="thin">
        <color indexed="8"/>
      </bottom>
      <diagonal/>
    </border>
    <border>
      <left style="thin">
        <color auto="1"/>
      </left>
      <right style="thin">
        <color auto="1"/>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style="medium">
        <color rgb="FF808080"/>
      </right>
      <top/>
      <bottom/>
      <diagonal/>
    </border>
    <border>
      <left/>
      <right style="medium">
        <color rgb="FF808080"/>
      </right>
      <top/>
      <bottom/>
      <diagonal/>
    </border>
    <border>
      <left/>
      <right/>
      <top style="thin">
        <color indexed="64"/>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s>
  <cellStyleXfs count="374">
    <xf numFmtId="0" fontId="0" fillId="0" borderId="0"/>
    <xf numFmtId="9" fontId="1" fillId="0" borderId="0" applyFont="0" applyFill="0" applyBorder="0" applyAlignment="0" applyProtection="0"/>
    <xf numFmtId="0" fontId="1" fillId="0" borderId="0"/>
    <xf numFmtId="9" fontId="1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20" fillId="0" borderId="0" applyNumberFormat="0" applyFill="0" applyBorder="0" applyAlignment="0" applyProtection="0"/>
    <xf numFmtId="0" fontId="21" fillId="0" borderId="23" applyNumberFormat="0" applyFill="0" applyAlignment="0" applyProtection="0"/>
    <xf numFmtId="0" fontId="22" fillId="0" borderId="24" applyNumberFormat="0" applyFill="0" applyAlignment="0" applyProtection="0"/>
    <xf numFmtId="0" fontId="23" fillId="0" borderId="25" applyNumberFormat="0" applyFill="0" applyAlignment="0" applyProtection="0"/>
    <xf numFmtId="0" fontId="23" fillId="0" borderId="0" applyNumberFormat="0" applyFill="0" applyBorder="0" applyAlignment="0" applyProtection="0"/>
    <xf numFmtId="0" fontId="24" fillId="6" borderId="0" applyNumberFormat="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26" applyNumberFormat="0" applyAlignment="0" applyProtection="0"/>
    <xf numFmtId="0" fontId="28" fillId="10" borderId="27" applyNumberFormat="0" applyAlignment="0" applyProtection="0"/>
    <xf numFmtId="0" fontId="29" fillId="10" borderId="26" applyNumberFormat="0" applyAlignment="0" applyProtection="0"/>
    <xf numFmtId="0" fontId="30" fillId="0" borderId="28" applyNumberFormat="0" applyFill="0" applyAlignment="0" applyProtection="0"/>
    <xf numFmtId="0" fontId="31" fillId="11" borderId="29" applyNumberFormat="0" applyAlignment="0" applyProtection="0"/>
    <xf numFmtId="0" fontId="32" fillId="0" borderId="0" applyNumberFormat="0" applyFill="0" applyBorder="0" applyAlignment="0" applyProtection="0"/>
    <xf numFmtId="0" fontId="1" fillId="12" borderId="30" applyNumberFormat="0" applyFont="0" applyAlignment="0" applyProtection="0"/>
    <xf numFmtId="0" fontId="33" fillId="0" borderId="0" applyNumberFormat="0" applyFill="0" applyBorder="0" applyAlignment="0" applyProtection="0"/>
    <xf numFmtId="0" fontId="2" fillId="0" borderId="31" applyNumberFormat="0" applyFill="0" applyAlignment="0" applyProtection="0"/>
    <xf numFmtId="0" fontId="34"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4"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4"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4"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4"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4"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4" fillId="0" borderId="0"/>
    <xf numFmtId="0" fontId="14" fillId="0" borderId="0"/>
    <xf numFmtId="41" fontId="1" fillId="0" borderId="0" applyFont="0" applyFill="0" applyBorder="0" applyAlignment="0" applyProtection="0"/>
    <xf numFmtId="0" fontId="38" fillId="0" borderId="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34" fillId="16" borderId="0" applyNumberFormat="0" applyBorder="0" applyAlignment="0" applyProtection="0"/>
    <xf numFmtId="0" fontId="1" fillId="16" borderId="0" applyNumberFormat="0" applyBorder="0" applyAlignment="0" applyProtection="0"/>
    <xf numFmtId="0" fontId="34" fillId="20" borderId="0" applyNumberFormat="0" applyBorder="0" applyAlignment="0" applyProtection="0"/>
    <xf numFmtId="0" fontId="1" fillId="20" borderId="0" applyNumberFormat="0" applyBorder="0" applyAlignment="0" applyProtection="0"/>
    <xf numFmtId="0" fontId="34" fillId="24" borderId="0" applyNumberFormat="0" applyBorder="0" applyAlignment="0" applyProtection="0"/>
    <xf numFmtId="0" fontId="1" fillId="24" borderId="0" applyNumberFormat="0" applyBorder="0" applyAlignment="0" applyProtection="0"/>
    <xf numFmtId="0" fontId="34" fillId="28" borderId="0" applyNumberFormat="0" applyBorder="0" applyAlignment="0" applyProtection="0"/>
    <xf numFmtId="0" fontId="1" fillId="28" borderId="0" applyNumberFormat="0" applyBorder="0" applyAlignment="0" applyProtection="0"/>
    <xf numFmtId="0" fontId="34" fillId="32" borderId="0" applyNumberFormat="0" applyBorder="0" applyAlignment="0" applyProtection="0"/>
    <xf numFmtId="0" fontId="1" fillId="32" borderId="0" applyNumberFormat="0" applyBorder="0" applyAlignment="0" applyProtection="0"/>
    <xf numFmtId="0" fontId="34" fillId="36" borderId="0" applyNumberFormat="0" applyBorder="0" applyAlignment="0" applyProtection="0"/>
    <xf numFmtId="0" fontId="1" fillId="3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9" fillId="10" borderId="26" applyNumberFormat="0" applyAlignment="0" applyProtection="0"/>
    <xf numFmtId="0" fontId="31" fillId="11" borderId="29" applyNumberFormat="0" applyAlignment="0" applyProtection="0"/>
    <xf numFmtId="0" fontId="30" fillId="0" borderId="28" applyNumberFormat="0" applyFill="0" applyAlignment="0" applyProtection="0"/>
    <xf numFmtId="0" fontId="23" fillId="0" borderId="0" applyNumberFormat="0" applyFill="0" applyBorder="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27" fillId="9" borderId="26" applyNumberFormat="0" applyAlignment="0" applyProtection="0"/>
    <xf numFmtId="0" fontId="47" fillId="0" borderId="0" applyNumberFormat="0" applyFill="0" applyBorder="0" applyAlignment="0" applyProtection="0">
      <alignment vertical="top"/>
      <protection locked="0"/>
    </xf>
    <xf numFmtId="0" fontId="48" fillId="0" borderId="0" applyNumberFormat="0" applyFill="0" applyBorder="0" applyAlignment="0" applyProtection="0"/>
    <xf numFmtId="0" fontId="41" fillId="0" borderId="0" applyNumberFormat="0" applyFill="0" applyBorder="0" applyAlignment="0" applyProtection="0">
      <alignment vertical="top"/>
      <protection locked="0"/>
    </xf>
    <xf numFmtId="0" fontId="47" fillId="0" borderId="0" applyNumberFormat="0" applyFill="0" applyBorder="0" applyAlignment="0" applyProtection="0"/>
    <xf numFmtId="0" fontId="49" fillId="7" borderId="0" applyNumberFormat="0" applyBorder="0" applyAlignment="0" applyProtection="0"/>
    <xf numFmtId="0" fontId="25" fillId="7" borderId="0" applyNumberFormat="0" applyBorder="0" applyAlignment="0" applyProtection="0"/>
    <xf numFmtId="169" fontId="38" fillId="0" borderId="0" applyFont="0" applyFill="0" applyBorder="0" applyAlignment="0" applyProtection="0"/>
    <xf numFmtId="168" fontId="38"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38" fillId="0" borderId="0" applyFont="0" applyFill="0" applyBorder="0" applyAlignment="0" applyProtection="0"/>
    <xf numFmtId="168" fontId="38" fillId="0" borderId="0" applyFont="0" applyFill="0" applyBorder="0" applyAlignment="0" applyProtection="0"/>
    <xf numFmtId="168" fontId="38"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71"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4" fontId="1"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71"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9" fontId="14" fillId="0" borderId="0" applyFont="0" applyFill="0" applyBorder="0" applyAlignment="0" applyProtection="0"/>
    <xf numFmtId="43" fontId="14" fillId="0" borderId="0" applyFont="0" applyFill="0" applyBorder="0" applyAlignment="0" applyProtection="0"/>
    <xf numFmtId="0" fontId="50" fillId="8" borderId="0" applyNumberFormat="0" applyBorder="0" applyAlignment="0" applyProtection="0"/>
    <xf numFmtId="0" fontId="51" fillId="8" borderId="0" applyNumberFormat="0" applyBorder="0" applyAlignment="0" applyProtection="0"/>
    <xf numFmtId="0" fontId="26" fillId="8"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0" fontId="1" fillId="12" borderId="30" applyNumberFormat="0" applyFont="0" applyAlignment="0" applyProtection="0"/>
    <xf numFmtId="9" fontId="38"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0" fontId="39" fillId="0" borderId="0" applyBorder="0" applyProtection="0">
      <alignment horizontal="left" vertical="top"/>
      <protection locked="0"/>
    </xf>
    <xf numFmtId="0" fontId="28" fillId="10" borderId="27"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21" fillId="0" borderId="23" applyNumberFormat="0" applyFill="0" applyAlignment="0" applyProtection="0"/>
    <xf numFmtId="0" fontId="22" fillId="0" borderId="24" applyNumberFormat="0" applyFill="0" applyAlignment="0" applyProtection="0"/>
    <xf numFmtId="0" fontId="23" fillId="0" borderId="25" applyNumberFormat="0" applyFill="0" applyAlignment="0" applyProtection="0"/>
    <xf numFmtId="0" fontId="20" fillId="0" borderId="0" applyNumberFormat="0" applyFill="0" applyBorder="0" applyAlignment="0" applyProtection="0"/>
    <xf numFmtId="0" fontId="52" fillId="0" borderId="31" applyNumberFormat="0" applyFill="0" applyAlignment="0" applyProtection="0"/>
    <xf numFmtId="0" fontId="2" fillId="0" borderId="31" applyNumberFormat="0" applyFill="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169" fontId="38" fillId="0" borderId="0" applyFont="0" applyFill="0" applyBorder="0" applyAlignment="0" applyProtection="0"/>
    <xf numFmtId="0" fontId="48" fillId="0" borderId="0" applyNumberFormat="0" applyFill="0" applyBorder="0" applyAlignment="0" applyProtection="0"/>
  </cellStyleXfs>
  <cellXfs count="463">
    <xf numFmtId="0" fontId="0" fillId="0" borderId="0" xfId="0"/>
    <xf numFmtId="0" fontId="3" fillId="0" borderId="0" xfId="0" applyFont="1" applyAlignment="1">
      <alignment horizontal="center"/>
    </xf>
    <xf numFmtId="49" fontId="5" fillId="0" borderId="0" xfId="0" applyNumberFormat="1" applyFont="1" applyAlignment="1">
      <alignment horizontal="center"/>
    </xf>
    <xf numFmtId="0" fontId="0" fillId="0" borderId="0" xfId="0" applyAlignment="1">
      <alignment horizontal="center"/>
    </xf>
    <xf numFmtId="0" fontId="6" fillId="0" borderId="0" xfId="2" applyFont="1"/>
    <xf numFmtId="0" fontId="7" fillId="0" borderId="0" xfId="2" applyFont="1"/>
    <xf numFmtId="0" fontId="4" fillId="0" borderId="0" xfId="0" applyFont="1" applyAlignment="1">
      <alignment horizontal="center"/>
    </xf>
    <xf numFmtId="0" fontId="9" fillId="0" borderId="0" xfId="0" applyFont="1" applyAlignment="1">
      <alignment horizontal="center"/>
    </xf>
    <xf numFmtId="0" fontId="2" fillId="0" borderId="0" xfId="0" applyFont="1" applyAlignment="1">
      <alignment horizontal="center"/>
    </xf>
    <xf numFmtId="0" fontId="10" fillId="0" borderId="0" xfId="0" applyFont="1" applyAlignment="1">
      <alignment horizontal="center"/>
    </xf>
    <xf numFmtId="0" fontId="12" fillId="0" borderId="0" xfId="2" applyFont="1" applyAlignment="1"/>
    <xf numFmtId="0" fontId="12" fillId="0" borderId="0" xfId="2" applyFont="1" applyAlignment="1">
      <alignment horizontal="left"/>
    </xf>
    <xf numFmtId="0" fontId="2" fillId="0" borderId="0" xfId="0" applyFont="1" applyBorder="1"/>
    <xf numFmtId="0" fontId="8" fillId="0" borderId="0" xfId="0" applyFont="1"/>
    <xf numFmtId="0" fontId="11" fillId="0" borderId="0" xfId="2" applyFont="1" applyFill="1" applyBorder="1" applyAlignment="1">
      <alignment horizontal="left"/>
    </xf>
    <xf numFmtId="0" fontId="1" fillId="0" borderId="10" xfId="0" applyFont="1" applyBorder="1" applyAlignment="1">
      <alignment vertical="center"/>
    </xf>
    <xf numFmtId="165" fontId="12" fillId="0" borderId="10" xfId="0" applyNumberFormat="1" applyFont="1" applyBorder="1" applyAlignment="1">
      <alignment horizontal="center" vertical="center"/>
    </xf>
    <xf numFmtId="165" fontId="12" fillId="0" borderId="11" xfId="0" applyNumberFormat="1" applyFont="1" applyBorder="1" applyAlignment="1">
      <alignment horizontal="center" vertical="center"/>
    </xf>
    <xf numFmtId="165" fontId="12" fillId="0" borderId="12" xfId="0" applyNumberFormat="1" applyFont="1" applyBorder="1" applyAlignment="1">
      <alignment horizontal="center" vertical="center"/>
    </xf>
    <xf numFmtId="166" fontId="13" fillId="0" borderId="13" xfId="3" applyNumberFormat="1" applyFont="1" applyBorder="1" applyAlignment="1">
      <alignment horizontal="center" vertical="center"/>
    </xf>
    <xf numFmtId="0" fontId="1" fillId="0" borderId="1" xfId="0" applyFont="1" applyBorder="1"/>
    <xf numFmtId="4" fontId="12" fillId="0" borderId="10" xfId="0" applyNumberFormat="1" applyFont="1" applyBorder="1" applyAlignment="1">
      <alignment horizontal="center" vertical="center"/>
    </xf>
    <xf numFmtId="4" fontId="12" fillId="0" borderId="11" xfId="0" applyNumberFormat="1" applyFont="1" applyBorder="1" applyAlignment="1">
      <alignment horizontal="center" vertical="center"/>
    </xf>
    <xf numFmtId="4" fontId="12" fillId="0" borderId="12" xfId="0" applyNumberFormat="1" applyFont="1" applyBorder="1" applyAlignment="1">
      <alignment horizontal="center" vertical="center"/>
    </xf>
    <xf numFmtId="0" fontId="2" fillId="2" borderId="14" xfId="0" applyFont="1" applyFill="1" applyBorder="1" applyAlignment="1">
      <alignment vertical="center"/>
    </xf>
    <xf numFmtId="165" fontId="13" fillId="2" borderId="14" xfId="0" applyNumberFormat="1" applyFont="1" applyFill="1" applyBorder="1" applyAlignment="1">
      <alignment horizontal="center" vertical="center"/>
    </xf>
    <xf numFmtId="165" fontId="13" fillId="2" borderId="15" xfId="0" applyNumberFormat="1" applyFont="1" applyFill="1" applyBorder="1" applyAlignment="1">
      <alignment horizontal="center" vertical="center"/>
    </xf>
    <xf numFmtId="0" fontId="18" fillId="0" borderId="0" xfId="0" applyFont="1"/>
    <xf numFmtId="9" fontId="19" fillId="0" borderId="0" xfId="1" applyFont="1"/>
    <xf numFmtId="3" fontId="9" fillId="3" borderId="18" xfId="0" applyNumberFormat="1" applyFont="1" applyFill="1" applyBorder="1"/>
    <xf numFmtId="3" fontId="9" fillId="3" borderId="19" xfId="0" applyNumberFormat="1" applyFont="1" applyFill="1" applyBorder="1"/>
    <xf numFmtId="0" fontId="8" fillId="3" borderId="19" xfId="0" applyFont="1" applyFill="1" applyBorder="1"/>
    <xf numFmtId="0" fontId="8" fillId="4" borderId="20" xfId="0" applyFont="1" applyFill="1" applyBorder="1"/>
    <xf numFmtId="0" fontId="8" fillId="4" borderId="0" xfId="0" applyFont="1" applyFill="1"/>
    <xf numFmtId="3" fontId="8" fillId="5" borderId="20" xfId="0" applyNumberFormat="1" applyFont="1" applyFill="1" applyBorder="1"/>
    <xf numFmtId="3" fontId="8" fillId="5" borderId="0" xfId="0" applyNumberFormat="1" applyFont="1" applyFill="1"/>
    <xf numFmtId="3" fontId="8" fillId="5" borderId="21" xfId="0" applyNumberFormat="1" applyFont="1" applyFill="1" applyBorder="1"/>
    <xf numFmtId="3" fontId="8" fillId="5" borderId="22" xfId="0" applyNumberFormat="1" applyFont="1" applyFill="1" applyBorder="1"/>
    <xf numFmtId="2" fontId="8" fillId="5" borderId="22" xfId="0" applyNumberFormat="1" applyFont="1" applyFill="1" applyBorder="1"/>
    <xf numFmtId="167" fontId="0" fillId="0" borderId="0" xfId="0" applyNumberFormat="1"/>
    <xf numFmtId="0" fontId="0" fillId="0" borderId="0" xfId="0" applyNumberFormat="1"/>
    <xf numFmtId="3" fontId="0" fillId="0" borderId="0" xfId="0" applyNumberFormat="1"/>
    <xf numFmtId="0" fontId="0" fillId="0" borderId="0" xfId="0"/>
    <xf numFmtId="167" fontId="12" fillId="0" borderId="0" xfId="47" applyNumberFormat="1" applyFont="1"/>
    <xf numFmtId="0" fontId="0" fillId="0" borderId="0" xfId="0" applyFont="1"/>
    <xf numFmtId="0" fontId="12" fillId="0" borderId="0" xfId="48" applyFont="1"/>
    <xf numFmtId="167" fontId="12" fillId="0" borderId="0" xfId="48" applyNumberFormat="1" applyFont="1"/>
    <xf numFmtId="0" fontId="12" fillId="0" borderId="0" xfId="0" applyFont="1"/>
    <xf numFmtId="167" fontId="12" fillId="0" borderId="0" xfId="0" applyNumberFormat="1" applyFont="1"/>
    <xf numFmtId="167" fontId="8" fillId="0" borderId="0" xfId="0" applyNumberFormat="1" applyFont="1"/>
    <xf numFmtId="2" fontId="12" fillId="0" borderId="0" xfId="0" applyNumberFormat="1" applyFont="1"/>
    <xf numFmtId="2" fontId="8" fillId="0" borderId="0" xfId="0" applyNumberFormat="1" applyFont="1"/>
    <xf numFmtId="3" fontId="12" fillId="0" borderId="0" xfId="0" applyNumberFormat="1" applyFont="1"/>
    <xf numFmtId="3" fontId="8" fillId="0" borderId="0" xfId="0" applyNumberFormat="1" applyFont="1"/>
    <xf numFmtId="165" fontId="12" fillId="0" borderId="0" xfId="0" applyNumberFormat="1" applyFont="1"/>
    <xf numFmtId="2" fontId="38" fillId="0" borderId="0" xfId="50" applyNumberFormat="1"/>
    <xf numFmtId="167" fontId="38" fillId="0" borderId="0" xfId="50" applyNumberFormat="1"/>
    <xf numFmtId="0" fontId="36" fillId="0" borderId="0" xfId="50" applyFont="1"/>
    <xf numFmtId="167" fontId="36" fillId="0" borderId="0" xfId="50" applyNumberFormat="1" applyFont="1"/>
    <xf numFmtId="2" fontId="36" fillId="0" borderId="0" xfId="50" applyNumberFormat="1" applyFont="1"/>
    <xf numFmtId="3" fontId="36" fillId="0" borderId="0" xfId="50" applyNumberFormat="1" applyFont="1"/>
    <xf numFmtId="0" fontId="36" fillId="0" borderId="0" xfId="50" applyFont="1" applyAlignment="1">
      <alignment horizontal="right"/>
    </xf>
    <xf numFmtId="166" fontId="8" fillId="0" borderId="36" xfId="338" applyNumberFormat="1" applyFont="1" applyBorder="1"/>
    <xf numFmtId="172" fontId="8" fillId="0" borderId="38" xfId="356" applyNumberFormat="1" applyFont="1" applyBorder="1" applyAlignment="1">
      <alignment horizontal="center"/>
    </xf>
    <xf numFmtId="172" fontId="8" fillId="0" borderId="21" xfId="356" applyNumberFormat="1" applyFont="1" applyBorder="1" applyAlignment="1">
      <alignment horizontal="center"/>
    </xf>
    <xf numFmtId="172" fontId="8" fillId="0" borderId="18" xfId="356" applyNumberFormat="1" applyFont="1" applyBorder="1" applyAlignment="1">
      <alignment horizontal="center"/>
    </xf>
    <xf numFmtId="172" fontId="8" fillId="0" borderId="35" xfId="356" applyNumberFormat="1" applyFont="1" applyBorder="1" applyAlignment="1">
      <alignment horizontal="center"/>
    </xf>
    <xf numFmtId="170" fontId="9" fillId="0" borderId="22" xfId="50" applyNumberFormat="1" applyFont="1" applyBorder="1" applyAlignment="1">
      <alignment horizontal="center"/>
    </xf>
    <xf numFmtId="172" fontId="8" fillId="0" borderId="18" xfId="356" applyNumberFormat="1" applyFont="1" applyBorder="1"/>
    <xf numFmtId="172" fontId="8" fillId="0" borderId="38" xfId="356" applyNumberFormat="1" applyFont="1" applyBorder="1"/>
    <xf numFmtId="0" fontId="8" fillId="0" borderId="36" xfId="50" applyFont="1" applyBorder="1" applyAlignment="1">
      <alignment horizontal="center"/>
    </xf>
    <xf numFmtId="0" fontId="8" fillId="0" borderId="35" xfId="50" applyFont="1" applyBorder="1" applyAlignment="1">
      <alignment horizontal="center"/>
    </xf>
    <xf numFmtId="172" fontId="8" fillId="0" borderId="21" xfId="356" applyNumberFormat="1" applyFont="1" applyBorder="1" applyAlignment="1">
      <alignment horizontal="center" vertical="center"/>
    </xf>
    <xf numFmtId="172" fontId="8" fillId="0" borderId="36" xfId="356" applyNumberFormat="1" applyFont="1" applyBorder="1"/>
    <xf numFmtId="166" fontId="12" fillId="0" borderId="36" xfId="338" applyNumberFormat="1" applyFont="1" applyBorder="1"/>
    <xf numFmtId="170" fontId="8" fillId="0" borderId="36" xfId="50" applyNumberFormat="1" applyFont="1" applyBorder="1"/>
    <xf numFmtId="0" fontId="8" fillId="0" borderId="36" xfId="50" applyFont="1" applyBorder="1"/>
    <xf numFmtId="172" fontId="8" fillId="0" borderId="35" xfId="356" applyNumberFormat="1" applyFont="1" applyBorder="1"/>
    <xf numFmtId="166" fontId="8" fillId="0" borderId="35" xfId="338" quotePrefix="1" applyNumberFormat="1" applyFont="1" applyBorder="1" applyAlignment="1">
      <alignment horizontal="center"/>
    </xf>
    <xf numFmtId="166" fontId="8" fillId="0" borderId="36" xfId="338" applyNumberFormat="1" applyFont="1" applyBorder="1" applyAlignment="1">
      <alignment horizontal="center"/>
    </xf>
    <xf numFmtId="170" fontId="8" fillId="0" borderId="35" xfId="50" applyNumberFormat="1" applyFont="1" applyBorder="1"/>
    <xf numFmtId="0" fontId="8" fillId="0" borderId="35" xfId="50" applyFont="1" applyBorder="1"/>
    <xf numFmtId="41" fontId="61" fillId="0" borderId="0" xfId="5" applyFont="1"/>
    <xf numFmtId="41" fontId="53" fillId="0" borderId="0" xfId="5" applyFont="1"/>
    <xf numFmtId="2" fontId="61" fillId="0" borderId="0" xfId="50" applyNumberFormat="1" applyFont="1"/>
    <xf numFmtId="2" fontId="53" fillId="0" borderId="0" xfId="50" applyNumberFormat="1" applyFont="1"/>
    <xf numFmtId="3" fontId="61" fillId="0" borderId="0" xfId="50" applyNumberFormat="1" applyFont="1"/>
    <xf numFmtId="167" fontId="61" fillId="0" borderId="0" xfId="50" applyNumberFormat="1" applyFont="1"/>
    <xf numFmtId="168" fontId="61" fillId="0" borderId="0" xfId="112" applyFont="1"/>
    <xf numFmtId="168" fontId="53" fillId="0" borderId="0" xfId="112" applyFont="1"/>
    <xf numFmtId="0" fontId="61" fillId="0" borderId="0" xfId="50" applyFont="1" applyAlignment="1">
      <alignment horizontal="right"/>
    </xf>
    <xf numFmtId="0" fontId="61" fillId="0" borderId="0" xfId="50" applyFont="1"/>
    <xf numFmtId="0" fontId="53" fillId="0" borderId="0" xfId="50" applyFont="1"/>
    <xf numFmtId="0" fontId="8" fillId="0" borderId="0" xfId="0" applyFont="1" applyBorder="1"/>
    <xf numFmtId="172" fontId="8" fillId="0" borderId="36" xfId="356" applyNumberFormat="1" applyFont="1" applyBorder="1" applyAlignment="1">
      <alignment horizontal="center"/>
    </xf>
    <xf numFmtId="0" fontId="8" fillId="0" borderId="0" xfId="50" applyFont="1" applyBorder="1" applyAlignment="1"/>
    <xf numFmtId="166" fontId="8" fillId="0" borderId="0" xfId="338" applyNumberFormat="1" applyFont="1" applyBorder="1" applyAlignment="1">
      <alignment horizontal="center"/>
    </xf>
    <xf numFmtId="170" fontId="8" fillId="0" borderId="0" xfId="50" applyNumberFormat="1" applyFont="1" applyBorder="1"/>
    <xf numFmtId="0" fontId="35" fillId="0" borderId="0" xfId="50" applyFont="1" applyBorder="1" applyAlignment="1">
      <alignment horizontal="left" vertical="center" wrapText="1"/>
    </xf>
    <xf numFmtId="0" fontId="59" fillId="0" borderId="0" xfId="50" applyFont="1" applyBorder="1" applyAlignment="1">
      <alignment horizontal="left" vertical="center" wrapText="1"/>
    </xf>
    <xf numFmtId="0" fontId="11" fillId="39" borderId="37" xfId="50" applyFont="1" applyFill="1" applyBorder="1" applyAlignment="1">
      <alignment horizontal="center" vertical="center" wrapText="1"/>
    </xf>
    <xf numFmtId="0" fontId="56" fillId="0" borderId="0" xfId="50" applyFont="1" applyAlignment="1">
      <alignment horizontal="left" vertical="center" wrapText="1"/>
    </xf>
    <xf numFmtId="0" fontId="1" fillId="0" borderId="0" xfId="50" applyFont="1" applyAlignment="1">
      <alignment horizontal="left" vertical="center" wrapText="1"/>
    </xf>
    <xf numFmtId="3" fontId="38" fillId="0" borderId="0" xfId="50" applyNumberFormat="1" applyAlignment="1">
      <alignment horizontal="right" vertical="center" wrapText="1"/>
    </xf>
    <xf numFmtId="3" fontId="38" fillId="0" borderId="0" xfId="50" applyNumberFormat="1"/>
    <xf numFmtId="17" fontId="38" fillId="0" borderId="0" xfId="50" applyNumberFormat="1"/>
    <xf numFmtId="0" fontId="8" fillId="0" borderId="0" xfId="50" applyFont="1" applyBorder="1" applyAlignment="1">
      <alignment horizontal="left"/>
    </xf>
    <xf numFmtId="0" fontId="8" fillId="0" borderId="38" xfId="50" applyFont="1" applyBorder="1" applyAlignment="1">
      <alignment horizontal="center" wrapText="1"/>
    </xf>
    <xf numFmtId="168" fontId="8" fillId="0" borderId="0" xfId="112" applyFont="1"/>
    <xf numFmtId="3" fontId="8" fillId="0" borderId="0" xfId="50" applyNumberFormat="1" applyFont="1"/>
    <xf numFmtId="172" fontId="8" fillId="0" borderId="0" xfId="50" applyNumberFormat="1" applyFont="1"/>
    <xf numFmtId="0" fontId="1" fillId="0" borderId="36" xfId="2" applyBorder="1"/>
    <xf numFmtId="9" fontId="38" fillId="0" borderId="0" xfId="1" applyFont="1"/>
    <xf numFmtId="166" fontId="0" fillId="0" borderId="0" xfId="338" applyNumberFormat="1" applyFont="1"/>
    <xf numFmtId="3" fontId="0" fillId="0" borderId="0" xfId="50" applyNumberFormat="1" applyFont="1"/>
    <xf numFmtId="0" fontId="0" fillId="0" borderId="0" xfId="50" applyFont="1"/>
    <xf numFmtId="0" fontId="38" fillId="0" borderId="0" xfId="50"/>
    <xf numFmtId="0" fontId="54" fillId="38" borderId="39" xfId="50" applyFont="1" applyFill="1" applyBorder="1" applyAlignment="1">
      <alignment horizontal="center" vertical="top" wrapText="1"/>
    </xf>
    <xf numFmtId="0" fontId="54" fillId="38" borderId="40" xfId="50" applyFont="1" applyFill="1" applyBorder="1" applyAlignment="1">
      <alignment horizontal="center" vertical="top" wrapText="1"/>
    </xf>
    <xf numFmtId="0" fontId="54" fillId="0" borderId="41" xfId="50" applyFont="1" applyBorder="1" applyAlignment="1">
      <alignment horizontal="center" vertical="top" wrapText="1"/>
    </xf>
    <xf numFmtId="3" fontId="54" fillId="0" borderId="42" xfId="50" applyNumberFormat="1" applyFont="1" applyBorder="1" applyAlignment="1">
      <alignment horizontal="center" vertical="top" wrapText="1"/>
    </xf>
    <xf numFmtId="3" fontId="54" fillId="0" borderId="42" xfId="50" applyNumberFormat="1" applyFont="1" applyBorder="1" applyAlignment="1">
      <alignment horizontal="center" wrapText="1"/>
    </xf>
    <xf numFmtId="166" fontId="38" fillId="0" borderId="0" xfId="50" applyNumberFormat="1"/>
    <xf numFmtId="0" fontId="54" fillId="0" borderId="43" xfId="50" applyFont="1" applyBorder="1" applyAlignment="1">
      <alignment horizontal="center" vertical="top" wrapText="1"/>
    </xf>
    <xf numFmtId="3" fontId="54" fillId="0" borderId="44" xfId="50" applyNumberFormat="1" applyFont="1" applyBorder="1" applyAlignment="1">
      <alignment horizontal="center" wrapText="1"/>
    </xf>
    <xf numFmtId="3" fontId="54" fillId="0" borderId="44" xfId="50" applyNumberFormat="1" applyFont="1" applyBorder="1" applyAlignment="1">
      <alignment horizontal="center" vertical="top" wrapText="1"/>
    </xf>
    <xf numFmtId="166" fontId="38" fillId="0" borderId="0" xfId="338" applyNumberFormat="1"/>
    <xf numFmtId="0" fontId="54" fillId="0" borderId="43" xfId="50" applyFont="1" applyFill="1" applyBorder="1" applyAlignment="1">
      <alignment horizontal="center" vertical="top" wrapText="1"/>
    </xf>
    <xf numFmtId="3" fontId="54" fillId="0" borderId="44" xfId="50" applyNumberFormat="1" applyFont="1" applyFill="1" applyBorder="1" applyAlignment="1">
      <alignment horizontal="center" wrapText="1"/>
    </xf>
    <xf numFmtId="3" fontId="54" fillId="0" borderId="44" xfId="50" applyNumberFormat="1" applyFont="1" applyFill="1" applyBorder="1" applyAlignment="1">
      <alignment horizontal="center" vertical="top" wrapText="1"/>
    </xf>
    <xf numFmtId="0" fontId="1" fillId="0" borderId="0" xfId="50" applyFont="1"/>
    <xf numFmtId="0" fontId="8" fillId="0" borderId="0" xfId="50" applyFont="1"/>
    <xf numFmtId="1" fontId="1" fillId="0" borderId="0" xfId="50" applyNumberFormat="1" applyFont="1"/>
    <xf numFmtId="0" fontId="57" fillId="0" borderId="0" xfId="50" applyFont="1"/>
    <xf numFmtId="0" fontId="34" fillId="0" borderId="0" xfId="50" applyFont="1"/>
    <xf numFmtId="9" fontId="34" fillId="0" borderId="0" xfId="3" applyFont="1"/>
    <xf numFmtId="165" fontId="38" fillId="0" borderId="0" xfId="50" applyNumberFormat="1"/>
    <xf numFmtId="2" fontId="1" fillId="0" borderId="0" xfId="50" applyNumberFormat="1" applyFont="1"/>
    <xf numFmtId="165" fontId="1" fillId="0" borderId="0" xfId="50" applyNumberFormat="1" applyFont="1"/>
    <xf numFmtId="17" fontId="1" fillId="0" borderId="0" xfId="50" applyNumberFormat="1" applyFont="1"/>
    <xf numFmtId="165" fontId="1" fillId="0" borderId="0" xfId="50" applyNumberFormat="1" applyFont="1" applyAlignment="1">
      <alignment horizontal="right" vertical="center" wrapText="1"/>
    </xf>
    <xf numFmtId="165" fontId="1" fillId="37" borderId="0" xfId="50" applyNumberFormat="1" applyFont="1" applyFill="1" applyAlignment="1">
      <alignment horizontal="right" vertical="center" wrapText="1"/>
    </xf>
    <xf numFmtId="0" fontId="36" fillId="0" borderId="0" xfId="50" applyFont="1" applyFill="1"/>
    <xf numFmtId="2" fontId="0" fillId="0" borderId="0" xfId="0" applyNumberFormat="1"/>
    <xf numFmtId="0" fontId="61" fillId="0" borderId="0" xfId="50" applyFont="1" applyFill="1"/>
    <xf numFmtId="0" fontId="8" fillId="0" borderId="0" xfId="50" applyFont="1" applyFill="1" applyBorder="1" applyAlignment="1"/>
    <xf numFmtId="4" fontId="0" fillId="0" borderId="0" xfId="0" applyNumberFormat="1"/>
    <xf numFmtId="0" fontId="1" fillId="0" borderId="0" xfId="50" applyFont="1" applyFill="1"/>
    <xf numFmtId="165" fontId="1" fillId="0" borderId="0" xfId="50" applyNumberFormat="1" applyFont="1" applyFill="1" applyAlignment="1">
      <alignment horizontal="right" vertical="center" wrapText="1"/>
    </xf>
    <xf numFmtId="41" fontId="0" fillId="0" borderId="0" xfId="0" applyNumberFormat="1"/>
    <xf numFmtId="0" fontId="8" fillId="0" borderId="0" xfId="50" applyFont="1" applyFill="1"/>
    <xf numFmtId="3" fontId="8" fillId="0" borderId="0" xfId="50" applyNumberFormat="1" applyFont="1" applyFill="1"/>
    <xf numFmtId="166" fontId="8" fillId="0" borderId="35" xfId="50" applyNumberFormat="1" applyFont="1" applyBorder="1" applyAlignment="1">
      <alignment horizontal="center"/>
    </xf>
    <xf numFmtId="166" fontId="8" fillId="0" borderId="36" xfId="50" applyNumberFormat="1" applyFont="1" applyBorder="1" applyAlignment="1">
      <alignment horizontal="center"/>
    </xf>
    <xf numFmtId="166" fontId="8" fillId="0" borderId="35" xfId="1" applyNumberFormat="1" applyFont="1" applyBorder="1" applyAlignment="1">
      <alignment horizontal="center"/>
    </xf>
    <xf numFmtId="166" fontId="8" fillId="0" borderId="36" xfId="1" applyNumberFormat="1" applyFont="1" applyBorder="1" applyAlignment="1">
      <alignment horizontal="center"/>
    </xf>
    <xf numFmtId="41" fontId="38" fillId="0" borderId="0" xfId="5" applyFont="1" applyFill="1"/>
    <xf numFmtId="41" fontId="0" fillId="0" borderId="0" xfId="5" applyFont="1"/>
    <xf numFmtId="41" fontId="8" fillId="0" borderId="0" xfId="50" applyNumberFormat="1" applyFont="1"/>
    <xf numFmtId="166" fontId="0" fillId="0" borderId="0" xfId="1" applyNumberFormat="1" applyFont="1"/>
    <xf numFmtId="10" fontId="0" fillId="0" borderId="0" xfId="1" applyNumberFormat="1" applyFont="1"/>
    <xf numFmtId="0" fontId="64" fillId="0" borderId="0" xfId="0" applyFont="1" applyAlignment="1">
      <alignment horizontal="justify" vertical="center" wrapText="1"/>
    </xf>
    <xf numFmtId="0" fontId="9" fillId="0" borderId="0" xfId="50" applyFont="1" applyBorder="1" applyAlignment="1">
      <alignment horizontal="center"/>
    </xf>
    <xf numFmtId="0" fontId="4" fillId="39" borderId="20" xfId="50" applyFont="1" applyFill="1" applyBorder="1"/>
    <xf numFmtId="0" fontId="4" fillId="0" borderId="0" xfId="50" applyFont="1" applyBorder="1"/>
    <xf numFmtId="0" fontId="38" fillId="0" borderId="0" xfId="50" applyBorder="1"/>
    <xf numFmtId="0" fontId="0" fillId="0" borderId="33" xfId="0" applyBorder="1"/>
    <xf numFmtId="0" fontId="2" fillId="0" borderId="45" xfId="0" applyFont="1" applyBorder="1"/>
    <xf numFmtId="0" fontId="11" fillId="0" borderId="45" xfId="2" applyFont="1" applyFill="1" applyBorder="1" applyAlignment="1">
      <alignment horizontal="left"/>
    </xf>
    <xf numFmtId="17" fontId="13" fillId="0" borderId="46" xfId="0" applyNumberFormat="1" applyFont="1" applyBorder="1" applyAlignment="1">
      <alignment horizontal="center" vertical="center"/>
    </xf>
    <xf numFmtId="17" fontId="13" fillId="0" borderId="47" xfId="0" applyNumberFormat="1" applyFont="1" applyBorder="1" applyAlignment="1">
      <alignment horizontal="center" vertical="center"/>
    </xf>
    <xf numFmtId="17" fontId="13" fillId="0" borderId="48" xfId="0" applyNumberFormat="1" applyFont="1" applyBorder="1" applyAlignment="1">
      <alignment horizontal="center" vertical="center"/>
    </xf>
    <xf numFmtId="0" fontId="1" fillId="0" borderId="49" xfId="0" applyFont="1" applyBorder="1" applyAlignment="1">
      <alignment vertical="center"/>
    </xf>
    <xf numFmtId="165" fontId="12" fillId="0" borderId="49" xfId="0" applyNumberFormat="1" applyFont="1" applyBorder="1" applyAlignment="1">
      <alignment horizontal="center" vertical="center"/>
    </xf>
    <xf numFmtId="165" fontId="12" fillId="0" borderId="50" xfId="0" applyNumberFormat="1" applyFont="1" applyBorder="1" applyAlignment="1">
      <alignment horizontal="center" vertical="center"/>
    </xf>
    <xf numFmtId="166" fontId="13" fillId="0" borderId="51" xfId="3" applyNumberFormat="1" applyFont="1" applyBorder="1" applyAlignment="1">
      <alignment horizontal="center" vertical="center"/>
    </xf>
    <xf numFmtId="0" fontId="0" fillId="0" borderId="49" xfId="0" applyFont="1" applyBorder="1" applyAlignment="1">
      <alignment vertical="center"/>
    </xf>
    <xf numFmtId="4" fontId="12" fillId="0" borderId="50" xfId="0" applyNumberFormat="1" applyFont="1" applyBorder="1" applyAlignment="1">
      <alignment horizontal="center" vertical="center"/>
    </xf>
    <xf numFmtId="0" fontId="2" fillId="2" borderId="49" xfId="0" applyFont="1" applyFill="1" applyBorder="1" applyAlignment="1">
      <alignment vertical="center"/>
    </xf>
    <xf numFmtId="165" fontId="13" fillId="2" borderId="49" xfId="0" applyNumberFormat="1" applyFont="1" applyFill="1" applyBorder="1" applyAlignment="1">
      <alignment horizontal="center" vertical="center"/>
    </xf>
    <xf numFmtId="165" fontId="13" fillId="2" borderId="52" xfId="0" applyNumberFormat="1" applyFont="1" applyFill="1" applyBorder="1" applyAlignment="1">
      <alignment horizontal="center" vertical="center"/>
    </xf>
    <xf numFmtId="166" fontId="13" fillId="2" borderId="51" xfId="3" applyNumberFormat="1" applyFont="1" applyFill="1" applyBorder="1" applyAlignment="1">
      <alignment horizontal="center" vertical="center"/>
    </xf>
    <xf numFmtId="0" fontId="13" fillId="2" borderId="49" xfId="0" applyFont="1" applyFill="1" applyBorder="1" applyAlignment="1">
      <alignment vertical="center"/>
    </xf>
    <xf numFmtId="165" fontId="13" fillId="2" borderId="50" xfId="0" applyNumberFormat="1" applyFont="1" applyFill="1" applyBorder="1" applyAlignment="1">
      <alignment horizontal="center" vertical="center"/>
    </xf>
    <xf numFmtId="0" fontId="13" fillId="2" borderId="53" xfId="0" applyFont="1" applyFill="1" applyBorder="1" applyAlignment="1">
      <alignment vertical="center"/>
    </xf>
    <xf numFmtId="165" fontId="13" fillId="2" borderId="53" xfId="0" applyNumberFormat="1" applyFont="1" applyFill="1" applyBorder="1" applyAlignment="1">
      <alignment horizontal="center" vertical="center"/>
    </xf>
    <xf numFmtId="165" fontId="13" fillId="2" borderId="46" xfId="0" applyNumberFormat="1" applyFont="1" applyFill="1" applyBorder="1" applyAlignment="1">
      <alignment horizontal="center" vertical="center"/>
    </xf>
    <xf numFmtId="165" fontId="13" fillId="2" borderId="47" xfId="0" applyNumberFormat="1" applyFont="1" applyFill="1" applyBorder="1" applyAlignment="1">
      <alignment horizontal="center" vertical="center"/>
    </xf>
    <xf numFmtId="165" fontId="13" fillId="2" borderId="47" xfId="3" applyNumberFormat="1" applyFont="1" applyFill="1" applyBorder="1" applyAlignment="1">
      <alignment horizontal="center" vertical="center"/>
    </xf>
    <xf numFmtId="4" fontId="12" fillId="0" borderId="49" xfId="0" applyNumberFormat="1" applyFont="1" applyBorder="1" applyAlignment="1">
      <alignment horizontal="center" vertical="center"/>
    </xf>
    <xf numFmtId="4" fontId="13" fillId="2" borderId="49" xfId="0" applyNumberFormat="1" applyFont="1" applyFill="1" applyBorder="1" applyAlignment="1">
      <alignment horizontal="center" vertical="center"/>
    </xf>
    <xf numFmtId="4" fontId="13" fillId="2" borderId="52" xfId="0" applyNumberFormat="1" applyFont="1" applyFill="1" applyBorder="1" applyAlignment="1">
      <alignment horizontal="center" vertical="center"/>
    </xf>
    <xf numFmtId="4" fontId="13" fillId="2" borderId="50" xfId="0" applyNumberFormat="1" applyFont="1" applyFill="1" applyBorder="1" applyAlignment="1">
      <alignment horizontal="center" vertical="center"/>
    </xf>
    <xf numFmtId="4" fontId="12" fillId="2" borderId="50" xfId="0" applyNumberFormat="1" applyFont="1" applyFill="1" applyBorder="1" applyAlignment="1">
      <alignment horizontal="center" vertical="center"/>
    </xf>
    <xf numFmtId="165" fontId="0" fillId="0" borderId="0" xfId="0" applyNumberFormat="1"/>
    <xf numFmtId="166" fontId="13" fillId="2" borderId="54" xfId="3" applyNumberFormat="1" applyFont="1" applyFill="1" applyBorder="1" applyAlignment="1">
      <alignment horizontal="center" vertical="center"/>
    </xf>
    <xf numFmtId="166" fontId="13" fillId="0" borderId="54" xfId="3" applyNumberFormat="1" applyFont="1" applyBorder="1" applyAlignment="1">
      <alignment horizontal="center" vertical="center"/>
    </xf>
    <xf numFmtId="0" fontId="37" fillId="0" borderId="56" xfId="50" applyFont="1" applyBorder="1" applyAlignment="1">
      <alignment horizontal="center" vertical="center" wrapText="1"/>
    </xf>
    <xf numFmtId="0" fontId="58" fillId="0" borderId="56" xfId="50" applyFont="1" applyBorder="1" applyAlignment="1">
      <alignment horizontal="center" vertical="center" wrapText="1"/>
    </xf>
    <xf numFmtId="0" fontId="8" fillId="0" borderId="45" xfId="50" applyFont="1" applyBorder="1"/>
    <xf numFmtId="170" fontId="9" fillId="0" borderId="45" xfId="50" applyNumberFormat="1" applyFont="1" applyBorder="1" applyAlignment="1">
      <alignment horizontal="center"/>
    </xf>
    <xf numFmtId="1" fontId="1" fillId="0" borderId="57" xfId="50" applyNumberFormat="1" applyFont="1" applyBorder="1" applyAlignment="1">
      <alignment horizontal="left" vertical="center" wrapText="1"/>
    </xf>
    <xf numFmtId="3" fontId="1" fillId="0" borderId="57" xfId="50" applyNumberFormat="1" applyFont="1" applyBorder="1" applyAlignment="1">
      <alignment horizontal="right" vertical="center" wrapText="1"/>
    </xf>
    <xf numFmtId="1" fontId="1" fillId="0" borderId="58" xfId="50" applyNumberFormat="1" applyFont="1" applyBorder="1" applyAlignment="1">
      <alignment horizontal="left" vertical="center" wrapText="1"/>
    </xf>
    <xf numFmtId="3" fontId="1" fillId="0" borderId="58" xfId="50" applyNumberFormat="1" applyFont="1" applyBorder="1" applyAlignment="1">
      <alignment horizontal="right" vertical="center" wrapText="1"/>
    </xf>
    <xf numFmtId="1" fontId="1" fillId="0" borderId="59" xfId="50" applyNumberFormat="1" applyFont="1" applyBorder="1" applyAlignment="1">
      <alignment horizontal="left" vertical="center" wrapText="1"/>
    </xf>
    <xf numFmtId="3" fontId="1" fillId="0" borderId="59" xfId="50" applyNumberFormat="1" applyFont="1" applyBorder="1" applyAlignment="1">
      <alignment horizontal="right" vertical="center" wrapText="1"/>
    </xf>
    <xf numFmtId="0" fontId="8" fillId="0" borderId="59" xfId="50" applyFont="1" applyBorder="1"/>
    <xf numFmtId="170" fontId="8" fillId="0" borderId="59" xfId="50" applyNumberFormat="1" applyFont="1" applyBorder="1"/>
    <xf numFmtId="166" fontId="8" fillId="0" borderId="59" xfId="1" applyNumberFormat="1" applyFont="1" applyBorder="1" applyAlignment="1">
      <alignment horizontal="center"/>
    </xf>
    <xf numFmtId="170" fontId="8" fillId="0" borderId="59" xfId="50" applyNumberFormat="1" applyFont="1" applyBorder="1" applyAlignment="1">
      <alignment horizontal="center"/>
    </xf>
    <xf numFmtId="9" fontId="8" fillId="0" borderId="59" xfId="50" applyNumberFormat="1" applyFont="1" applyBorder="1" applyAlignment="1">
      <alignment horizontal="center"/>
    </xf>
    <xf numFmtId="9" fontId="8" fillId="0" borderId="59" xfId="1" applyNumberFormat="1" applyFont="1" applyBorder="1" applyAlignment="1">
      <alignment horizontal="center"/>
    </xf>
    <xf numFmtId="166" fontId="8" fillId="0" borderId="59" xfId="50" applyNumberFormat="1" applyFont="1" applyBorder="1" applyAlignment="1">
      <alignment horizontal="center"/>
    </xf>
    <xf numFmtId="0" fontId="8" fillId="0" borderId="59" xfId="50" applyFont="1" applyBorder="1" applyAlignment="1">
      <alignment horizontal="left" vertical="center"/>
    </xf>
    <xf numFmtId="41" fontId="8" fillId="0" borderId="59" xfId="5" applyFont="1" applyBorder="1" applyAlignment="1"/>
    <xf numFmtId="41" fontId="8" fillId="0" borderId="59" xfId="5" applyFont="1" applyBorder="1"/>
    <xf numFmtId="0" fontId="8" fillId="0" borderId="55" xfId="50" applyFont="1" applyBorder="1"/>
    <xf numFmtId="3" fontId="8" fillId="0" borderId="59" xfId="50" applyNumberFormat="1" applyFont="1" applyBorder="1"/>
    <xf numFmtId="9" fontId="8" fillId="0" borderId="59" xfId="50" applyNumberFormat="1" applyFont="1" applyBorder="1"/>
    <xf numFmtId="0" fontId="8" fillId="0" borderId="55" xfId="50" applyFont="1" applyBorder="1" applyAlignment="1">
      <alignment horizontal="left" vertical="center"/>
    </xf>
    <xf numFmtId="3" fontId="1" fillId="0" borderId="59" xfId="2" applyNumberFormat="1" applyBorder="1"/>
    <xf numFmtId="9" fontId="1" fillId="0" borderId="59" xfId="1" applyBorder="1" applyAlignment="1">
      <alignment horizontal="center" vertical="center"/>
    </xf>
    <xf numFmtId="166" fontId="1" fillId="0" borderId="59" xfId="1" applyNumberFormat="1" applyBorder="1" applyAlignment="1">
      <alignment horizontal="center" vertical="center"/>
    </xf>
    <xf numFmtId="0" fontId="1" fillId="0" borderId="59" xfId="2" applyBorder="1"/>
    <xf numFmtId="0" fontId="0" fillId="0" borderId="59" xfId="2" applyFont="1" applyBorder="1"/>
    <xf numFmtId="3" fontId="2" fillId="0" borderId="59" xfId="50" applyNumberFormat="1" applyFont="1" applyBorder="1"/>
    <xf numFmtId="3" fontId="2" fillId="0" borderId="59" xfId="2" applyNumberFormat="1" applyFont="1" applyBorder="1"/>
    <xf numFmtId="9" fontId="2" fillId="0" borderId="59" xfId="1" applyFont="1" applyBorder="1" applyAlignment="1">
      <alignment horizontal="center" vertical="center"/>
    </xf>
    <xf numFmtId="166" fontId="2" fillId="0" borderId="59" xfId="1" applyNumberFormat="1" applyFont="1" applyBorder="1" applyAlignment="1">
      <alignment horizontal="center" vertical="center"/>
    </xf>
    <xf numFmtId="3" fontId="1" fillId="0" borderId="59" xfId="50" applyNumberFormat="1" applyFont="1" applyBorder="1"/>
    <xf numFmtId="3" fontId="11" fillId="0" borderId="59" xfId="281" applyNumberFormat="1" applyFont="1" applyBorder="1"/>
    <xf numFmtId="3" fontId="1" fillId="0" borderId="59" xfId="50" applyNumberFormat="1" applyFont="1" applyBorder="1" applyAlignment="1">
      <alignment horizontal="center" vertical="center"/>
    </xf>
    <xf numFmtId="166" fontId="1" fillId="0" borderId="59" xfId="338" applyNumberFormat="1" applyFont="1" applyBorder="1" applyAlignment="1">
      <alignment horizontal="center" vertical="center"/>
    </xf>
    <xf numFmtId="3" fontId="2" fillId="0" borderId="59" xfId="50" applyNumberFormat="1" applyFont="1" applyBorder="1" applyAlignment="1">
      <alignment horizontal="center" vertical="center"/>
    </xf>
    <xf numFmtId="9" fontId="1" fillId="0" borderId="59" xfId="1" applyFont="1" applyBorder="1" applyAlignment="1">
      <alignment horizontal="center" vertical="center"/>
    </xf>
    <xf numFmtId="166" fontId="1" fillId="0" borderId="59" xfId="338" quotePrefix="1" applyNumberFormat="1" applyFont="1" applyBorder="1" applyAlignment="1">
      <alignment horizontal="center" vertical="center"/>
    </xf>
    <xf numFmtId="0" fontId="0" fillId="0" borderId="59" xfId="50" applyFont="1" applyBorder="1" applyAlignment="1">
      <alignment horizontal="center" vertical="center"/>
    </xf>
    <xf numFmtId="3" fontId="8" fillId="40" borderId="59" xfId="50" applyNumberFormat="1" applyFont="1" applyFill="1" applyBorder="1"/>
    <xf numFmtId="3" fontId="8" fillId="0" borderId="59" xfId="50" applyNumberFormat="1" applyFont="1" applyFill="1" applyBorder="1"/>
    <xf numFmtId="165" fontId="12" fillId="0" borderId="59" xfId="50" applyNumberFormat="1" applyFont="1" applyBorder="1" applyAlignment="1">
      <alignment horizontal="right" vertical="center"/>
    </xf>
    <xf numFmtId="3" fontId="13" fillId="0" borderId="59" xfId="50" applyNumberFormat="1" applyFont="1" applyBorder="1" applyAlignment="1">
      <alignment horizontal="right" vertical="center"/>
    </xf>
    <xf numFmtId="165" fontId="13" fillId="0" borderId="59" xfId="50" applyNumberFormat="1" applyFont="1" applyBorder="1" applyAlignment="1">
      <alignment horizontal="right" vertical="center"/>
    </xf>
    <xf numFmtId="0" fontId="37" fillId="0" borderId="59" xfId="50" applyFont="1" applyBorder="1" applyAlignment="1">
      <alignment horizontal="center"/>
    </xf>
    <xf numFmtId="0" fontId="1" fillId="0" borderId="59" xfId="50" applyFont="1" applyBorder="1" applyAlignment="1">
      <alignment horizontal="center"/>
    </xf>
    <xf numFmtId="0" fontId="37" fillId="0" borderId="59" xfId="50" applyFont="1" applyBorder="1"/>
    <xf numFmtId="3" fontId="37" fillId="0" borderId="59" xfId="50" applyNumberFormat="1" applyFont="1" applyBorder="1"/>
    <xf numFmtId="0" fontId="37" fillId="0" borderId="59" xfId="50" applyFont="1" applyBorder="1" applyAlignment="1">
      <alignment horizontal="center" vertical="center"/>
    </xf>
    <xf numFmtId="3" fontId="37" fillId="0" borderId="59" xfId="50" applyNumberFormat="1" applyFont="1" applyBorder="1" applyAlignment="1">
      <alignment vertical="center"/>
    </xf>
    <xf numFmtId="0" fontId="9" fillId="0" borderId="55" xfId="50" applyFont="1" applyBorder="1" applyAlignment="1">
      <alignment horizontal="center"/>
    </xf>
    <xf numFmtId="0" fontId="9" fillId="0" borderId="45" xfId="50" applyFont="1" applyBorder="1" applyAlignment="1">
      <alignment horizontal="center"/>
    </xf>
    <xf numFmtId="0" fontId="9" fillId="0" borderId="56" xfId="50" applyFont="1" applyBorder="1" applyAlignment="1">
      <alignment horizontal="center"/>
    </xf>
    <xf numFmtId="0" fontId="13" fillId="0" borderId="59" xfId="50" applyFont="1" applyBorder="1" applyAlignment="1">
      <alignment horizontal="center" vertical="center"/>
    </xf>
    <xf numFmtId="0" fontId="8" fillId="0" borderId="59" xfId="50" applyFont="1" applyBorder="1" applyAlignment="1">
      <alignment horizontal="center" vertical="center"/>
    </xf>
    <xf numFmtId="0" fontId="8" fillId="0" borderId="59" xfId="50" applyFont="1" applyBorder="1" applyAlignment="1">
      <alignment horizontal="center" vertical="center" wrapText="1"/>
    </xf>
    <xf numFmtId="0" fontId="1" fillId="0" borderId="59" xfId="50" applyFont="1" applyBorder="1" applyAlignment="1">
      <alignment horizontal="center" vertical="center"/>
    </xf>
    <xf numFmtId="0" fontId="1" fillId="0" borderId="59" xfId="50" applyFont="1" applyBorder="1" applyAlignment="1">
      <alignment horizontal="center" vertical="center" wrapText="1"/>
    </xf>
    <xf numFmtId="0" fontId="2" fillId="0" borderId="59" xfId="50" applyFont="1" applyBorder="1" applyAlignment="1">
      <alignment horizontal="center" vertical="center"/>
    </xf>
    <xf numFmtId="0" fontId="9" fillId="0" borderId="59" xfId="50" applyFont="1" applyBorder="1" applyAlignment="1">
      <alignment horizontal="center" vertical="center"/>
    </xf>
    <xf numFmtId="0" fontId="8" fillId="0" borderId="59" xfId="50" applyFont="1" applyBorder="1" applyAlignment="1">
      <alignment horizontal="center"/>
    </xf>
    <xf numFmtId="165" fontId="12" fillId="0" borderId="59" xfId="0" applyNumberFormat="1" applyFont="1" applyBorder="1" applyAlignment="1">
      <alignment horizontal="center" vertical="center"/>
    </xf>
    <xf numFmtId="4" fontId="12" fillId="0" borderId="59" xfId="0" applyNumberFormat="1" applyFont="1" applyBorder="1" applyAlignment="1">
      <alignment horizontal="center" vertical="center"/>
    </xf>
    <xf numFmtId="165" fontId="13" fillId="2" borderId="59" xfId="0" applyNumberFormat="1" applyFont="1" applyFill="1" applyBorder="1" applyAlignment="1">
      <alignment horizontal="center" vertical="center"/>
    </xf>
    <xf numFmtId="4" fontId="13" fillId="2" borderId="59" xfId="0" applyNumberFormat="1" applyFont="1" applyFill="1" applyBorder="1" applyAlignment="1">
      <alignment horizontal="center" vertical="center"/>
    </xf>
    <xf numFmtId="4" fontId="12" fillId="2" borderId="59" xfId="0" applyNumberFormat="1" applyFont="1" applyFill="1" applyBorder="1" applyAlignment="1">
      <alignment horizontal="center" vertical="center"/>
    </xf>
    <xf numFmtId="0" fontId="0" fillId="0" borderId="59" xfId="0" applyBorder="1"/>
    <xf numFmtId="0" fontId="0" fillId="0" borderId="59" xfId="0" applyBorder="1" applyAlignment="1">
      <alignment horizontal="center"/>
    </xf>
    <xf numFmtId="167" fontId="0" fillId="0" borderId="59" xfId="0" applyNumberFormat="1" applyBorder="1" applyAlignment="1">
      <alignment horizontal="center"/>
    </xf>
    <xf numFmtId="9" fontId="0" fillId="0" borderId="59" xfId="1" applyFont="1" applyBorder="1" applyAlignment="1">
      <alignment horizontal="center"/>
    </xf>
    <xf numFmtId="0" fontId="8" fillId="0" borderId="59" xfId="0" applyFont="1" applyBorder="1"/>
    <xf numFmtId="0" fontId="8" fillId="0" borderId="59" xfId="0" applyFont="1" applyBorder="1" applyAlignment="1">
      <alignment horizontal="center" vertical="center"/>
    </xf>
    <xf numFmtId="0" fontId="8" fillId="0" borderId="59" xfId="0" applyNumberFormat="1" applyFont="1" applyBorder="1" applyAlignment="1">
      <alignment horizontal="center" vertical="center" wrapText="1"/>
    </xf>
    <xf numFmtId="0" fontId="8" fillId="0" borderId="59" xfId="0" applyFont="1" applyBorder="1" applyAlignment="1">
      <alignment horizontal="center" vertical="center" wrapText="1"/>
    </xf>
    <xf numFmtId="167" fontId="8" fillId="0" borderId="59" xfId="1" applyNumberFormat="1" applyFont="1" applyBorder="1" applyAlignment="1">
      <alignment horizontal="center"/>
    </xf>
    <xf numFmtId="0" fontId="8" fillId="0" borderId="59" xfId="1" applyNumberFormat="1" applyFont="1" applyBorder="1" applyAlignment="1">
      <alignment horizontal="center"/>
    </xf>
    <xf numFmtId="1" fontId="8" fillId="0" borderId="59" xfId="1" applyNumberFormat="1" applyFont="1" applyBorder="1" applyAlignment="1">
      <alignment horizontal="center"/>
    </xf>
    <xf numFmtId="0" fontId="8" fillId="0" borderId="59" xfId="1" applyNumberFormat="1" applyFont="1" applyBorder="1"/>
    <xf numFmtId="9" fontId="8" fillId="0" borderId="59" xfId="1" applyFont="1" applyBorder="1"/>
    <xf numFmtId="0" fontId="0" fillId="0" borderId="59" xfId="0" applyNumberFormat="1" applyBorder="1"/>
    <xf numFmtId="0" fontId="1" fillId="0" borderId="59" xfId="0" applyFont="1" applyBorder="1" applyAlignment="1">
      <alignment horizontal="center" vertical="top"/>
    </xf>
    <xf numFmtId="0" fontId="0" fillId="0" borderId="59" xfId="0" applyFont="1" applyBorder="1" applyAlignment="1">
      <alignment horizontal="center" vertical="top"/>
    </xf>
    <xf numFmtId="0" fontId="1" fillId="0" borderId="59" xfId="0" applyFont="1" applyBorder="1"/>
    <xf numFmtId="3" fontId="1" fillId="0" borderId="59" xfId="0" applyNumberFormat="1" applyFont="1" applyBorder="1"/>
    <xf numFmtId="166" fontId="1" fillId="0" borderId="59" xfId="1" applyNumberFormat="1" applyFont="1" applyBorder="1" applyAlignment="1">
      <alignment horizontal="center"/>
    </xf>
    <xf numFmtId="0" fontId="2" fillId="0" borderId="59" xfId="0" applyFont="1" applyBorder="1" applyAlignment="1">
      <alignment horizontal="left" vertical="center"/>
    </xf>
    <xf numFmtId="3" fontId="2" fillId="0" borderId="59" xfId="0" applyNumberFormat="1" applyFont="1" applyBorder="1"/>
    <xf numFmtId="166" fontId="2" fillId="0" borderId="59" xfId="1" applyNumberFormat="1" applyFont="1" applyBorder="1" applyAlignment="1">
      <alignment horizontal="center"/>
    </xf>
    <xf numFmtId="0" fontId="1" fillId="0" borderId="59" xfId="0" applyFont="1" applyBorder="1" applyAlignment="1">
      <alignment horizontal="center" vertical="center"/>
    </xf>
    <xf numFmtId="0" fontId="2" fillId="0" borderId="59" xfId="0" applyFont="1" applyBorder="1"/>
    <xf numFmtId="3" fontId="1" fillId="0" borderId="59" xfId="0" applyNumberFormat="1" applyFont="1" applyBorder="1" applyAlignment="1">
      <alignment horizontal="left"/>
    </xf>
    <xf numFmtId="3" fontId="1" fillId="0" borderId="59" xfId="0" applyNumberFormat="1" applyFont="1" applyBorder="1" applyAlignment="1">
      <alignment horizontal="right"/>
    </xf>
    <xf numFmtId="166" fontId="1" fillId="0" borderId="59" xfId="1" applyNumberFormat="1" applyFont="1" applyBorder="1" applyAlignment="1">
      <alignment horizontal="center" vertical="center" wrapText="1"/>
    </xf>
    <xf numFmtId="3" fontId="2" fillId="0" borderId="59" xfId="0" applyNumberFormat="1" applyFont="1" applyBorder="1" applyAlignment="1">
      <alignment horizontal="right" vertical="center"/>
    </xf>
    <xf numFmtId="166" fontId="2" fillId="0" borderId="59" xfId="1" applyNumberFormat="1" applyFont="1" applyBorder="1" applyAlignment="1">
      <alignment horizontal="center" vertical="center" wrapText="1"/>
    </xf>
    <xf numFmtId="3" fontId="1" fillId="0" borderId="59" xfId="0" applyNumberFormat="1" applyFont="1" applyBorder="1" applyAlignment="1">
      <alignment horizontal="right" vertical="center"/>
    </xf>
    <xf numFmtId="3" fontId="2" fillId="0" borderId="59" xfId="0" applyNumberFormat="1" applyFont="1" applyBorder="1" applyAlignment="1">
      <alignment horizontal="right"/>
    </xf>
    <xf numFmtId="166" fontId="1" fillId="0" borderId="59" xfId="4" applyNumberFormat="1" applyFont="1" applyBorder="1" applyAlignment="1">
      <alignment horizontal="center" vertical="center" wrapText="1"/>
    </xf>
    <xf numFmtId="9" fontId="1" fillId="0" borderId="59" xfId="4" applyNumberFormat="1" applyFont="1" applyBorder="1" applyAlignment="1">
      <alignment horizontal="center" vertical="center" wrapText="1"/>
    </xf>
    <xf numFmtId="166" fontId="1" fillId="0" borderId="59" xfId="4" applyNumberFormat="1" applyFont="1" applyBorder="1" applyAlignment="1">
      <alignment horizontal="center" wrapText="1"/>
    </xf>
    <xf numFmtId="9" fontId="1" fillId="0" borderId="59" xfId="4" applyNumberFormat="1" applyFont="1" applyBorder="1" applyAlignment="1">
      <alignment horizontal="center" wrapText="1"/>
    </xf>
    <xf numFmtId="166" fontId="2" fillId="0" borderId="59" xfId="4" applyNumberFormat="1" applyFont="1" applyBorder="1" applyAlignment="1">
      <alignment horizontal="center" vertical="center" wrapText="1"/>
    </xf>
    <xf numFmtId="9" fontId="2" fillId="0" borderId="59" xfId="4" applyNumberFormat="1" applyFont="1" applyBorder="1" applyAlignment="1">
      <alignment horizontal="center" vertical="center" wrapText="1"/>
    </xf>
    <xf numFmtId="0" fontId="37" fillId="0" borderId="59" xfId="50" applyFont="1" applyBorder="1" applyAlignment="1">
      <alignment horizontal="center" vertical="center" wrapText="1"/>
    </xf>
    <xf numFmtId="0" fontId="58" fillId="0" borderId="59" xfId="50" applyFont="1" applyFill="1" applyBorder="1"/>
    <xf numFmtId="3" fontId="37" fillId="39" borderId="59" xfId="50" applyNumberFormat="1" applyFont="1" applyFill="1" applyBorder="1" applyAlignment="1">
      <alignment horizontal="center"/>
    </xf>
    <xf numFmtId="0" fontId="37" fillId="0" borderId="59" xfId="50" applyFont="1" applyFill="1" applyBorder="1"/>
    <xf numFmtId="0" fontId="37" fillId="0" borderId="59" xfId="50" applyFont="1" applyFill="1" applyBorder="1" applyAlignment="1">
      <alignment vertical="center"/>
    </xf>
    <xf numFmtId="0" fontId="45" fillId="0" borderId="59" xfId="50" applyFont="1" applyFill="1" applyBorder="1"/>
    <xf numFmtId="0" fontId="37" fillId="41" borderId="59" xfId="50" applyFont="1" applyFill="1" applyBorder="1"/>
    <xf numFmtId="166" fontId="37" fillId="41" borderId="59" xfId="338" applyNumberFormat="1" applyFont="1" applyFill="1" applyBorder="1" applyAlignment="1">
      <alignment horizontal="center"/>
    </xf>
    <xf numFmtId="9" fontId="37" fillId="41" borderId="59" xfId="338" applyNumberFormat="1" applyFont="1" applyFill="1" applyBorder="1" applyAlignment="1">
      <alignment horizontal="center"/>
    </xf>
    <xf numFmtId="9" fontId="37" fillId="41" borderId="59" xfId="1" applyFont="1" applyFill="1" applyBorder="1" applyAlignment="1">
      <alignment horizontal="center"/>
    </xf>
    <xf numFmtId="0" fontId="55" fillId="0" borderId="59" xfId="50" applyFont="1" applyBorder="1"/>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9" xfId="0" applyFont="1" applyBorder="1" applyAlignment="1">
      <alignment horizontal="center"/>
    </xf>
    <xf numFmtId="3" fontId="11" fillId="0" borderId="1" xfId="0" applyNumberFormat="1" applyFont="1" applyBorder="1" applyAlignment="1">
      <alignment horizontal="center" vertical="center"/>
    </xf>
    <xf numFmtId="3" fontId="11" fillId="0" borderId="2" xfId="0" applyNumberFormat="1" applyFont="1" applyBorder="1" applyAlignment="1">
      <alignment horizontal="center" vertical="center"/>
    </xf>
    <xf numFmtId="3" fontId="11" fillId="0" borderId="3" xfId="0" applyNumberFormat="1" applyFont="1" applyBorder="1" applyAlignment="1">
      <alignment horizontal="center" vertical="center"/>
    </xf>
    <xf numFmtId="0" fontId="13" fillId="0" borderId="4" xfId="0" applyFont="1" applyBorder="1" applyAlignment="1">
      <alignment horizontal="center" vertical="center"/>
    </xf>
    <xf numFmtId="0" fontId="13" fillId="0" borderId="9" xfId="0" applyFont="1" applyBorder="1" applyAlignment="1">
      <alignment horizontal="center" vertical="center"/>
    </xf>
    <xf numFmtId="3" fontId="13" fillId="0" borderId="6" xfId="0" applyNumberFormat="1" applyFont="1" applyBorder="1" applyAlignment="1">
      <alignment horizontal="center" vertical="center"/>
    </xf>
    <xf numFmtId="3" fontId="13" fillId="0" borderId="7" xfId="0" applyNumberFormat="1" applyFont="1" applyBorder="1" applyAlignment="1">
      <alignment horizontal="center" vertical="center"/>
    </xf>
    <xf numFmtId="3" fontId="13" fillId="0" borderId="8" xfId="0" applyNumberFormat="1" applyFont="1" applyBorder="1" applyAlignment="1">
      <alignment horizontal="center" vertical="center"/>
    </xf>
    <xf numFmtId="3" fontId="13" fillId="0" borderId="1" xfId="0" applyNumberFormat="1" applyFont="1" applyBorder="1" applyAlignment="1">
      <alignment horizontal="center" vertical="center"/>
    </xf>
    <xf numFmtId="3" fontId="13" fillId="0" borderId="2" xfId="0" applyNumberFormat="1" applyFont="1" applyBorder="1" applyAlignment="1">
      <alignment horizontal="center" vertical="center"/>
    </xf>
    <xf numFmtId="3" fontId="13" fillId="0" borderId="3" xfId="0" applyNumberFormat="1" applyFont="1" applyBorder="1" applyAlignment="1">
      <alignment horizontal="center" vertical="center"/>
    </xf>
    <xf numFmtId="0" fontId="16" fillId="0" borderId="16" xfId="0" applyFont="1" applyBorder="1" applyAlignment="1">
      <alignment horizontal="left" vertical="center"/>
    </xf>
    <xf numFmtId="0" fontId="15" fillId="0" borderId="7" xfId="0" applyFont="1" applyBorder="1" applyAlignment="1">
      <alignment horizontal="left" vertical="center"/>
    </xf>
    <xf numFmtId="0" fontId="15" fillId="0" borderId="17" xfId="0" applyFont="1" applyBorder="1" applyAlignment="1">
      <alignment horizontal="left" vertical="center"/>
    </xf>
    <xf numFmtId="0" fontId="16" fillId="0" borderId="55" xfId="0" applyFont="1" applyBorder="1" applyAlignment="1">
      <alignment horizontal="justify" wrapText="1"/>
    </xf>
    <xf numFmtId="0" fontId="16" fillId="0" borderId="45" xfId="0" applyFont="1" applyBorder="1" applyAlignment="1">
      <alignment horizontal="justify" wrapText="1"/>
    </xf>
    <xf numFmtId="0" fontId="16" fillId="0" borderId="56" xfId="0" applyFont="1" applyBorder="1" applyAlignment="1">
      <alignment horizontal="justify" wrapText="1"/>
    </xf>
    <xf numFmtId="0" fontId="2" fillId="0" borderId="59" xfId="0" applyFont="1" applyBorder="1" applyAlignment="1">
      <alignment horizontal="center" wrapText="1"/>
    </xf>
    <xf numFmtId="0" fontId="2" fillId="0" borderId="59" xfId="0" applyFont="1" applyBorder="1" applyAlignment="1">
      <alignment horizontal="center"/>
    </xf>
    <xf numFmtId="0" fontId="0" fillId="0" borderId="55" xfId="0" applyBorder="1" applyAlignment="1">
      <alignment horizontal="left"/>
    </xf>
    <xf numFmtId="0" fontId="0" fillId="0" borderId="45" xfId="0" applyBorder="1" applyAlignment="1">
      <alignment horizontal="left"/>
    </xf>
    <xf numFmtId="0" fontId="0" fillId="0" borderId="56" xfId="0" applyBorder="1" applyAlignment="1">
      <alignment horizontal="left"/>
    </xf>
    <xf numFmtId="0" fontId="0" fillId="0" borderId="59" xfId="0" applyBorder="1" applyAlignment="1">
      <alignment horizontal="left"/>
    </xf>
    <xf numFmtId="0" fontId="35" fillId="0" borderId="59" xfId="0" applyFont="1" applyBorder="1" applyAlignment="1">
      <alignment horizontal="left"/>
    </xf>
    <xf numFmtId="0" fontId="9" fillId="0" borderId="59" xfId="0" applyFont="1" applyBorder="1" applyAlignment="1">
      <alignment horizontal="center"/>
    </xf>
    <xf numFmtId="0" fontId="8" fillId="0" borderId="55" xfId="0" applyFont="1" applyBorder="1" applyAlignment="1">
      <alignment horizontal="center"/>
    </xf>
    <xf numFmtId="0" fontId="8" fillId="0" borderId="45" xfId="0" applyFont="1" applyBorder="1" applyAlignment="1">
      <alignment horizontal="center"/>
    </xf>
    <xf numFmtId="0" fontId="8" fillId="0" borderId="56" xfId="0" applyFont="1" applyBorder="1" applyAlignment="1">
      <alignment horizontal="center"/>
    </xf>
    <xf numFmtId="0" fontId="8" fillId="0" borderId="59" xfId="0" applyFont="1" applyBorder="1" applyAlignment="1">
      <alignment horizontal="center"/>
    </xf>
    <xf numFmtId="0" fontId="8" fillId="0" borderId="35" xfId="0" applyFont="1" applyBorder="1" applyAlignment="1">
      <alignment horizontal="center"/>
    </xf>
    <xf numFmtId="0" fontId="8" fillId="0" borderId="36" xfId="0" applyFont="1" applyBorder="1" applyAlignment="1">
      <alignment horizont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8" fillId="0" borderId="55" xfId="0" applyFont="1" applyBorder="1" applyAlignment="1">
      <alignment horizontal="center" vertical="center"/>
    </xf>
    <xf numFmtId="0" fontId="8" fillId="0" borderId="45" xfId="0" applyFont="1" applyBorder="1" applyAlignment="1">
      <alignment horizontal="center" vertical="center"/>
    </xf>
    <xf numFmtId="0" fontId="8" fillId="0" borderId="56"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55" xfId="0" applyFont="1" applyBorder="1" applyAlignment="1">
      <alignment horizontal="center" vertical="top"/>
    </xf>
    <xf numFmtId="0" fontId="1" fillId="0" borderId="45" xfId="0" applyFont="1" applyBorder="1" applyAlignment="1">
      <alignment horizontal="center" vertical="top"/>
    </xf>
    <xf numFmtId="0" fontId="1" fillId="0" borderId="56" xfId="0" applyFont="1" applyBorder="1" applyAlignment="1">
      <alignment horizontal="center" vertical="top"/>
    </xf>
    <xf numFmtId="0" fontId="0" fillId="0" borderId="55" xfId="0" applyFont="1" applyBorder="1" applyAlignment="1">
      <alignment horizontal="center" vertical="top"/>
    </xf>
    <xf numFmtId="0" fontId="11" fillId="0" borderId="59" xfId="0" applyFont="1" applyBorder="1" applyAlignment="1">
      <alignment horizontal="center" vertical="center"/>
    </xf>
    <xf numFmtId="0" fontId="1" fillId="0" borderId="59" xfId="0" applyFont="1" applyBorder="1" applyAlignment="1">
      <alignment horizontal="center" vertical="center"/>
    </xf>
    <xf numFmtId="0" fontId="1" fillId="0" borderId="59" xfId="0" applyFont="1" applyBorder="1" applyAlignment="1">
      <alignment horizontal="center" vertical="top"/>
    </xf>
    <xf numFmtId="0" fontId="11" fillId="0" borderId="59" xfId="0" applyFont="1" applyFill="1" applyBorder="1" applyAlignment="1">
      <alignment horizontal="center" vertical="center"/>
    </xf>
    <xf numFmtId="0" fontId="11" fillId="0" borderId="18" xfId="50" applyFont="1" applyBorder="1" applyAlignment="1">
      <alignment horizontal="center" vertical="center"/>
    </xf>
    <xf numFmtId="0" fontId="11" fillId="0" borderId="19" xfId="50" applyFont="1" applyBorder="1" applyAlignment="1">
      <alignment horizontal="center" vertical="center"/>
    </xf>
    <xf numFmtId="0" fontId="11" fillId="0" borderId="32" xfId="50" applyFont="1" applyBorder="1" applyAlignment="1">
      <alignment horizontal="center" vertical="center"/>
    </xf>
    <xf numFmtId="0" fontId="17" fillId="0" borderId="20" xfId="50" applyFont="1" applyBorder="1" applyAlignment="1">
      <alignment horizontal="left"/>
    </xf>
    <xf numFmtId="0" fontId="17" fillId="0" borderId="0" xfId="50" applyFont="1" applyBorder="1" applyAlignment="1">
      <alignment horizontal="left"/>
    </xf>
    <xf numFmtId="0" fontId="17" fillId="0" borderId="33" xfId="50" applyFont="1" applyBorder="1" applyAlignment="1">
      <alignment horizontal="left"/>
    </xf>
    <xf numFmtId="0" fontId="35" fillId="0" borderId="21" xfId="50" applyFont="1" applyBorder="1" applyAlignment="1">
      <alignment horizontal="left" wrapText="1"/>
    </xf>
    <xf numFmtId="0" fontId="35" fillId="0" borderId="22" xfId="50" applyFont="1" applyBorder="1" applyAlignment="1">
      <alignment horizontal="left" wrapText="1"/>
    </xf>
    <xf numFmtId="0" fontId="35" fillId="0" borderId="34" xfId="50" applyFont="1" applyBorder="1" applyAlignment="1">
      <alignment horizontal="left" wrapText="1"/>
    </xf>
    <xf numFmtId="0" fontId="37" fillId="0" borderId="59" xfId="50" applyFont="1" applyBorder="1" applyAlignment="1">
      <alignment horizontal="center" vertical="center" wrapText="1"/>
    </xf>
    <xf numFmtId="0" fontId="37" fillId="0" borderId="55" xfId="50" applyFont="1" applyBorder="1" applyAlignment="1">
      <alignment horizontal="center" wrapText="1"/>
    </xf>
    <xf numFmtId="0" fontId="37" fillId="0" borderId="45" xfId="50" applyFont="1" applyBorder="1" applyAlignment="1">
      <alignment horizontal="center" wrapText="1"/>
    </xf>
    <xf numFmtId="0" fontId="37" fillId="0" borderId="56" xfId="50" applyFont="1" applyBorder="1" applyAlignment="1">
      <alignment horizontal="center" wrapText="1"/>
    </xf>
    <xf numFmtId="0" fontId="16" fillId="0" borderId="18" xfId="50" applyFont="1" applyBorder="1" applyAlignment="1">
      <alignment horizontal="left"/>
    </xf>
    <xf numFmtId="0" fontId="16" fillId="0" borderId="19" xfId="50" applyFont="1" applyBorder="1" applyAlignment="1">
      <alignment horizontal="left"/>
    </xf>
    <xf numFmtId="0" fontId="16" fillId="0" borderId="32" xfId="50" applyFont="1" applyBorder="1" applyAlignment="1">
      <alignment horizontal="left"/>
    </xf>
    <xf numFmtId="0" fontId="16" fillId="0" borderId="20" xfId="50" applyFont="1" applyBorder="1" applyAlignment="1">
      <alignment horizontal="left" wrapText="1"/>
    </xf>
    <xf numFmtId="0" fontId="16" fillId="0" borderId="0" xfId="50" applyFont="1" applyBorder="1" applyAlignment="1">
      <alignment horizontal="left" wrapText="1"/>
    </xf>
    <xf numFmtId="0" fontId="16" fillId="0" borderId="33" xfId="50" applyFont="1" applyBorder="1" applyAlignment="1">
      <alignment horizontal="left" wrapText="1"/>
    </xf>
    <xf numFmtId="0" fontId="9" fillId="0" borderId="55" xfId="50" applyFont="1" applyBorder="1" applyAlignment="1">
      <alignment horizontal="center"/>
    </xf>
    <xf numFmtId="0" fontId="9" fillId="0" borderId="45" xfId="50" applyFont="1" applyBorder="1" applyAlignment="1">
      <alignment horizontal="center"/>
    </xf>
    <xf numFmtId="0" fontId="9" fillId="0" borderId="56" xfId="50" applyFont="1" applyBorder="1" applyAlignment="1">
      <alignment horizontal="center"/>
    </xf>
    <xf numFmtId="0" fontId="8" fillId="0" borderId="35" xfId="50" applyFont="1" applyBorder="1" applyAlignment="1">
      <alignment horizontal="center" vertical="center"/>
    </xf>
    <xf numFmtId="0" fontId="8" fillId="0" borderId="36" xfId="50" applyFont="1" applyBorder="1" applyAlignment="1">
      <alignment horizontal="center" vertical="center"/>
    </xf>
    <xf numFmtId="0" fontId="8" fillId="0" borderId="45" xfId="50" applyFont="1" applyBorder="1" applyAlignment="1">
      <alignment horizontal="center" wrapText="1"/>
    </xf>
    <xf numFmtId="0" fontId="8" fillId="0" borderId="56" xfId="50" applyFont="1" applyBorder="1" applyAlignment="1">
      <alignment horizontal="center" wrapText="1"/>
    </xf>
    <xf numFmtId="0" fontId="8" fillId="0" borderId="55" xfId="50" applyFont="1" applyBorder="1" applyAlignment="1">
      <alignment horizontal="left"/>
    </xf>
    <xf numFmtId="0" fontId="8" fillId="0" borderId="45" xfId="50" applyFont="1" applyBorder="1" applyAlignment="1">
      <alignment horizontal="left"/>
    </xf>
    <xf numFmtId="0" fontId="8" fillId="0" borderId="56" xfId="50" applyFont="1" applyBorder="1" applyAlignment="1">
      <alignment horizontal="left"/>
    </xf>
    <xf numFmtId="0" fontId="8" fillId="0" borderId="35" xfId="50" applyFont="1" applyBorder="1" applyAlignment="1">
      <alignment horizontal="center" vertical="center" wrapText="1"/>
    </xf>
    <xf numFmtId="0" fontId="8" fillId="0" borderId="36" xfId="50" applyFont="1" applyBorder="1" applyAlignment="1">
      <alignment horizontal="center" vertical="center" wrapText="1"/>
    </xf>
    <xf numFmtId="0" fontId="9" fillId="0" borderId="35" xfId="50" applyFont="1" applyBorder="1" applyAlignment="1">
      <alignment horizontal="center" vertical="center" wrapText="1"/>
    </xf>
    <xf numFmtId="0" fontId="9" fillId="0" borderId="36" xfId="50" applyFont="1" applyBorder="1" applyAlignment="1">
      <alignment horizontal="center" vertical="center" wrapText="1"/>
    </xf>
    <xf numFmtId="0" fontId="59" fillId="0" borderId="59" xfId="50" applyFont="1" applyBorder="1" applyAlignment="1">
      <alignment horizontal="left" vertical="center" wrapText="1"/>
    </xf>
    <xf numFmtId="0" fontId="35" fillId="0" borderId="59" xfId="50" applyFont="1" applyBorder="1" applyAlignment="1">
      <alignment horizontal="left" vertical="center" wrapText="1"/>
    </xf>
    <xf numFmtId="0" fontId="11" fillId="0" borderId="59" xfId="50" applyFont="1" applyBorder="1" applyAlignment="1">
      <alignment horizontal="center" vertical="center" wrapText="1"/>
    </xf>
    <xf numFmtId="0" fontId="1" fillId="0" borderId="59" xfId="50" applyFont="1" applyBorder="1" applyAlignment="1"/>
    <xf numFmtId="0" fontId="42" fillId="0" borderId="55" xfId="50" applyFont="1" applyBorder="1" applyAlignment="1">
      <alignment horizontal="left" vertical="center" wrapText="1"/>
    </xf>
    <xf numFmtId="0" fontId="35" fillId="0" borderId="45" xfId="50" applyFont="1" applyBorder="1" applyAlignment="1">
      <alignment horizontal="left" vertical="center" wrapText="1"/>
    </xf>
    <xf numFmtId="0" fontId="35" fillId="0" borderId="56" xfId="50" applyFont="1" applyBorder="1" applyAlignment="1">
      <alignment horizontal="left" vertical="center" wrapText="1"/>
    </xf>
    <xf numFmtId="0" fontId="59" fillId="0" borderId="55" xfId="50" applyFont="1" applyBorder="1" applyAlignment="1">
      <alignment horizontal="left" vertical="center" wrapText="1"/>
    </xf>
    <xf numFmtId="0" fontId="11" fillId="0" borderId="55" xfId="50" applyFont="1" applyBorder="1" applyAlignment="1">
      <alignment horizontal="center" vertical="center" wrapText="1"/>
    </xf>
    <xf numFmtId="0" fontId="11" fillId="0" borderId="45" xfId="50" applyFont="1" applyBorder="1" applyAlignment="1">
      <alignment horizontal="center" vertical="center" wrapText="1"/>
    </xf>
    <xf numFmtId="0" fontId="11" fillId="0" borderId="56" xfId="50" applyFont="1" applyBorder="1" applyAlignment="1">
      <alignment horizontal="center" vertical="center" wrapText="1"/>
    </xf>
    <xf numFmtId="0" fontId="13" fillId="0" borderId="59" xfId="50" applyFont="1" applyBorder="1" applyAlignment="1">
      <alignment horizontal="center" vertical="center"/>
    </xf>
    <xf numFmtId="0" fontId="8" fillId="0" borderId="59" xfId="50" applyFont="1" applyBorder="1" applyAlignment="1">
      <alignment horizontal="center" vertical="center"/>
    </xf>
    <xf numFmtId="0" fontId="8" fillId="0" borderId="59" xfId="50" applyFont="1" applyBorder="1" applyAlignment="1">
      <alignment horizontal="left"/>
    </xf>
    <xf numFmtId="0" fontId="8" fillId="0" borderId="59" xfId="50" applyFont="1" applyBorder="1" applyAlignment="1">
      <alignment horizontal="center" vertical="center" wrapText="1"/>
    </xf>
    <xf numFmtId="0" fontId="9" fillId="0" borderId="59" xfId="50" applyFont="1" applyBorder="1" applyAlignment="1">
      <alignment horizontal="center" vertical="center" wrapText="1"/>
    </xf>
    <xf numFmtId="0" fontId="9" fillId="0" borderId="59" xfId="50" applyFont="1" applyBorder="1" applyAlignment="1">
      <alignment horizontal="center"/>
    </xf>
    <xf numFmtId="0" fontId="8" fillId="0" borderId="55" xfId="50" applyFont="1" applyBorder="1" applyAlignment="1">
      <alignment horizontal="center" vertical="center"/>
    </xf>
    <xf numFmtId="0" fontId="8" fillId="0" borderId="45" xfId="50" applyFont="1" applyBorder="1" applyAlignment="1">
      <alignment horizontal="center" vertical="center"/>
    </xf>
    <xf numFmtId="0" fontId="8" fillId="0" borderId="56" xfId="50" applyFont="1" applyBorder="1" applyAlignment="1">
      <alignment horizontal="center" vertical="center"/>
    </xf>
    <xf numFmtId="0" fontId="40" fillId="0" borderId="55" xfId="50" applyFont="1" applyBorder="1" applyAlignment="1">
      <alignment horizontal="left"/>
    </xf>
    <xf numFmtId="0" fontId="40" fillId="0" borderId="45" xfId="50" applyFont="1" applyBorder="1" applyAlignment="1">
      <alignment horizontal="left"/>
    </xf>
    <xf numFmtId="0" fontId="40" fillId="0" borderId="56" xfId="50" applyFont="1" applyBorder="1" applyAlignment="1">
      <alignment horizontal="left"/>
    </xf>
    <xf numFmtId="0" fontId="8" fillId="0" borderId="59" xfId="50" applyFont="1" applyFill="1" applyBorder="1" applyAlignment="1">
      <alignment horizontal="left"/>
    </xf>
    <xf numFmtId="0" fontId="8" fillId="0" borderId="18" xfId="50" applyFont="1" applyBorder="1" applyAlignment="1">
      <alignment horizontal="center" vertical="center"/>
    </xf>
    <xf numFmtId="0" fontId="8" fillId="0" borderId="21" xfId="50" applyFont="1" applyBorder="1" applyAlignment="1">
      <alignment horizontal="center" vertical="center"/>
    </xf>
    <xf numFmtId="0" fontId="8" fillId="0" borderId="55" xfId="50" applyFont="1" applyBorder="1" applyAlignment="1">
      <alignment horizontal="center"/>
    </xf>
    <xf numFmtId="0" fontId="8" fillId="0" borderId="56" xfId="50" applyFont="1" applyBorder="1" applyAlignment="1">
      <alignment horizontal="center"/>
    </xf>
    <xf numFmtId="0" fontId="8" fillId="0" borderId="45" xfId="50" applyFont="1" applyBorder="1" applyAlignment="1">
      <alignment horizontal="center"/>
    </xf>
    <xf numFmtId="0" fontId="8" fillId="0" borderId="38" xfId="50" applyFont="1" applyBorder="1" applyAlignment="1">
      <alignment horizontal="center" vertical="center"/>
    </xf>
    <xf numFmtId="0" fontId="8" fillId="0" borderId="19" xfId="50" applyFont="1" applyBorder="1" applyAlignment="1">
      <alignment horizontal="center" vertical="center"/>
    </xf>
    <xf numFmtId="0" fontId="8" fillId="0" borderId="32" xfId="50" applyFont="1" applyBorder="1" applyAlignment="1">
      <alignment horizontal="center" vertical="center"/>
    </xf>
    <xf numFmtId="0" fontId="8" fillId="0" borderId="22" xfId="50" applyFont="1" applyBorder="1" applyAlignment="1">
      <alignment horizontal="center" vertical="center"/>
    </xf>
    <xf numFmtId="0" fontId="8" fillId="0" borderId="34" xfId="50" applyFont="1" applyBorder="1" applyAlignment="1">
      <alignment horizontal="center" vertical="center"/>
    </xf>
    <xf numFmtId="0" fontId="16" fillId="0" borderId="19" xfId="281" applyFont="1" applyBorder="1" applyAlignment="1">
      <alignment horizontal="left"/>
    </xf>
    <xf numFmtId="0" fontId="0" fillId="0" borderId="35" xfId="50" applyFont="1" applyBorder="1" applyAlignment="1">
      <alignment horizontal="center" vertical="center" wrapText="1"/>
    </xf>
    <xf numFmtId="0" fontId="1" fillId="0" borderId="36" xfId="50" applyFont="1" applyBorder="1" applyAlignment="1">
      <alignment horizontal="center" vertical="center" wrapText="1"/>
    </xf>
    <xf numFmtId="0" fontId="35" fillId="0" borderId="0" xfId="50" applyFont="1" applyAlignment="1">
      <alignment horizontal="justify" vertical="top" wrapText="1"/>
    </xf>
    <xf numFmtId="0" fontId="1" fillId="0" borderId="59" xfId="50" applyFont="1" applyBorder="1" applyAlignment="1">
      <alignment horizontal="center" vertical="top"/>
    </xf>
    <xf numFmtId="0" fontId="11" fillId="0" borderId="59" xfId="50" applyFont="1" applyBorder="1" applyAlignment="1">
      <alignment horizontal="center" vertical="center"/>
    </xf>
    <xf numFmtId="0" fontId="1" fillId="0" borderId="59" xfId="50" applyFont="1" applyBorder="1" applyAlignment="1">
      <alignment horizontal="center" vertical="center"/>
    </xf>
    <xf numFmtId="0" fontId="1" fillId="0" borderId="35" xfId="50" applyFont="1" applyBorder="1" applyAlignment="1">
      <alignment horizontal="center" vertical="center"/>
    </xf>
    <xf numFmtId="0" fontId="1" fillId="0" borderId="36" xfId="50" applyFont="1" applyBorder="1" applyAlignment="1">
      <alignment horizontal="center" vertical="center"/>
    </xf>
    <xf numFmtId="0" fontId="4" fillId="0" borderId="59" xfId="50" applyFont="1" applyBorder="1" applyAlignment="1">
      <alignment horizontal="center" vertical="center"/>
    </xf>
    <xf numFmtId="0" fontId="1" fillId="0" borderId="55" xfId="50" applyFont="1" applyBorder="1" applyAlignment="1">
      <alignment horizontal="center" vertical="center"/>
    </xf>
    <xf numFmtId="0" fontId="1" fillId="0" borderId="45" xfId="50" applyFont="1" applyBorder="1" applyAlignment="1">
      <alignment horizontal="center" vertical="center"/>
    </xf>
    <xf numFmtId="0" fontId="1" fillId="0" borderId="56" xfId="50" applyFont="1" applyBorder="1" applyAlignment="1">
      <alignment horizontal="center" vertical="center"/>
    </xf>
    <xf numFmtId="0" fontId="60" fillId="0" borderId="55" xfId="50" applyFont="1" applyBorder="1" applyAlignment="1">
      <alignment horizontal="left" vertical="center"/>
    </xf>
    <xf numFmtId="0" fontId="60" fillId="0" borderId="45" xfId="50" applyFont="1" applyBorder="1" applyAlignment="1">
      <alignment horizontal="left" vertical="center"/>
    </xf>
    <xf numFmtId="0" fontId="60" fillId="0" borderId="56" xfId="50" applyFont="1" applyBorder="1" applyAlignment="1">
      <alignment horizontal="left" vertical="center"/>
    </xf>
    <xf numFmtId="0" fontId="1" fillId="0" borderId="59" xfId="50" applyFont="1" applyBorder="1" applyAlignment="1">
      <alignment horizontal="center" vertical="center" wrapText="1"/>
    </xf>
    <xf numFmtId="0" fontId="2" fillId="0" borderId="59" xfId="50" applyFont="1" applyBorder="1" applyAlignment="1">
      <alignment horizontal="center" vertical="center"/>
    </xf>
    <xf numFmtId="0" fontId="9" fillId="0" borderId="59" xfId="50" applyFont="1" applyBorder="1" applyAlignment="1">
      <alignment horizontal="center" vertical="center"/>
    </xf>
    <xf numFmtId="0" fontId="8" fillId="0" borderId="59" xfId="50" applyFont="1" applyBorder="1" applyAlignment="1">
      <alignment horizontal="center"/>
    </xf>
    <xf numFmtId="0" fontId="13" fillId="0" borderId="59" xfId="50" applyFont="1" applyBorder="1" applyAlignment="1">
      <alignment horizontal="left" vertical="center"/>
    </xf>
    <xf numFmtId="0" fontId="12" fillId="0" borderId="59" xfId="50" applyFont="1" applyBorder="1" applyAlignment="1">
      <alignment horizontal="left" vertical="center"/>
    </xf>
    <xf numFmtId="0" fontId="13" fillId="0" borderId="59" xfId="50" applyFont="1" applyBorder="1" applyAlignment="1">
      <alignment horizontal="center" vertical="center" wrapText="1"/>
    </xf>
    <xf numFmtId="0" fontId="16" fillId="0" borderId="59" xfId="50" applyFont="1" applyBorder="1" applyAlignment="1">
      <alignment horizontal="left" vertical="center"/>
    </xf>
    <xf numFmtId="0" fontId="12" fillId="0" borderId="55" xfId="50" applyFont="1" applyBorder="1" applyAlignment="1">
      <alignment horizontal="left" vertical="center"/>
    </xf>
    <xf numFmtId="0" fontId="12" fillId="0" borderId="56" xfId="50" applyFont="1" applyBorder="1" applyAlignment="1">
      <alignment horizontal="left" vertical="center"/>
    </xf>
    <xf numFmtId="0" fontId="9" fillId="0" borderId="59" xfId="50" applyFont="1" applyBorder="1" applyAlignment="1">
      <alignment horizontal="center" wrapText="1"/>
    </xf>
    <xf numFmtId="0" fontId="11" fillId="0" borderId="59" xfId="50" applyFont="1" applyBorder="1" applyAlignment="1">
      <alignment horizontal="left" vertical="center"/>
    </xf>
    <xf numFmtId="0" fontId="2" fillId="0" borderId="59" xfId="50" applyFont="1" applyBorder="1" applyAlignment="1">
      <alignment horizontal="center"/>
    </xf>
    <xf numFmtId="0" fontId="34" fillId="0" borderId="0" xfId="50" applyFont="1" applyAlignment="1">
      <alignment horizontal="center" wrapText="1"/>
    </xf>
    <xf numFmtId="0" fontId="48" fillId="0" borderId="0" xfId="373"/>
  </cellXfs>
  <cellStyles count="374">
    <cellStyle name="20% - Énfasis1" xfId="24" builtinId="30" customBuiltin="1"/>
    <cellStyle name="20% - Énfasis1 2" xfId="51" xr:uid="{00000000-0005-0000-0000-000006000000}"/>
    <cellStyle name="20% - Énfasis1 3" xfId="52" xr:uid="{00000000-0005-0000-0000-000007000000}"/>
    <cellStyle name="20% - Énfasis2" xfId="28" builtinId="34" customBuiltin="1"/>
    <cellStyle name="20% - Énfasis2 2" xfId="53" xr:uid="{00000000-0005-0000-0000-000008000000}"/>
    <cellStyle name="20% - Énfasis2 3" xfId="54" xr:uid="{00000000-0005-0000-0000-000009000000}"/>
    <cellStyle name="20% - Énfasis3" xfId="32" builtinId="38" customBuiltin="1"/>
    <cellStyle name="20% - Énfasis3 2" xfId="55" xr:uid="{00000000-0005-0000-0000-00000A000000}"/>
    <cellStyle name="20% - Énfasis3 3" xfId="56" xr:uid="{00000000-0005-0000-0000-00000B000000}"/>
    <cellStyle name="20% - Énfasis4" xfId="36" builtinId="42" customBuiltin="1"/>
    <cellStyle name="20% - Énfasis4 2" xfId="57" xr:uid="{00000000-0005-0000-0000-00000C000000}"/>
    <cellStyle name="20% - Énfasis4 3" xfId="58" xr:uid="{00000000-0005-0000-0000-00000D000000}"/>
    <cellStyle name="20% - Énfasis5" xfId="40" builtinId="46" customBuiltin="1"/>
    <cellStyle name="20% - Énfasis5 2" xfId="59" xr:uid="{00000000-0005-0000-0000-00000E000000}"/>
    <cellStyle name="20% - Énfasis5 3" xfId="60" xr:uid="{00000000-0005-0000-0000-00000F000000}"/>
    <cellStyle name="20% - Énfasis6" xfId="44" builtinId="50" customBuiltin="1"/>
    <cellStyle name="20% - Énfasis6 2" xfId="61" xr:uid="{00000000-0005-0000-0000-000010000000}"/>
    <cellStyle name="20% - Énfasis6 3" xfId="62" xr:uid="{00000000-0005-0000-0000-000011000000}"/>
    <cellStyle name="40% - Énfasis1" xfId="25" builtinId="31" customBuiltin="1"/>
    <cellStyle name="40% - Énfasis1 2" xfId="63" xr:uid="{00000000-0005-0000-0000-000018000000}"/>
    <cellStyle name="40% - Énfasis1 3" xfId="64" xr:uid="{00000000-0005-0000-0000-000019000000}"/>
    <cellStyle name="40% - Énfasis2" xfId="29" builtinId="35" customBuiltin="1"/>
    <cellStyle name="40% - Énfasis2 2" xfId="65" xr:uid="{00000000-0005-0000-0000-00001A000000}"/>
    <cellStyle name="40% - Énfasis2 3" xfId="66" xr:uid="{00000000-0005-0000-0000-00001B000000}"/>
    <cellStyle name="40% - Énfasis3" xfId="33" builtinId="39" customBuiltin="1"/>
    <cellStyle name="40% - Énfasis3 2" xfId="67" xr:uid="{00000000-0005-0000-0000-00001C000000}"/>
    <cellStyle name="40% - Énfasis3 3" xfId="68" xr:uid="{00000000-0005-0000-0000-00001D000000}"/>
    <cellStyle name="40% - Énfasis4" xfId="37" builtinId="43" customBuiltin="1"/>
    <cellStyle name="40% - Énfasis4 2" xfId="69" xr:uid="{00000000-0005-0000-0000-00001E000000}"/>
    <cellStyle name="40% - Énfasis4 3" xfId="70" xr:uid="{00000000-0005-0000-0000-00001F000000}"/>
    <cellStyle name="40% - Énfasis5" xfId="41" builtinId="47" customBuiltin="1"/>
    <cellStyle name="40% - Énfasis5 2" xfId="71" xr:uid="{00000000-0005-0000-0000-000020000000}"/>
    <cellStyle name="40% - Énfasis5 3" xfId="72" xr:uid="{00000000-0005-0000-0000-000021000000}"/>
    <cellStyle name="40% - Énfasis6" xfId="45" builtinId="51" customBuiltin="1"/>
    <cellStyle name="40% - Énfasis6 2" xfId="73" xr:uid="{00000000-0005-0000-0000-000022000000}"/>
    <cellStyle name="40% - Énfasis6 3" xfId="74" xr:uid="{00000000-0005-0000-0000-000023000000}"/>
    <cellStyle name="60% - Énfasis1" xfId="26" builtinId="32" customBuiltin="1"/>
    <cellStyle name="60% - Énfasis1 2" xfId="75" xr:uid="{00000000-0005-0000-0000-00002A000000}"/>
    <cellStyle name="60% - Énfasis1 3" xfId="76" xr:uid="{00000000-0005-0000-0000-00002B000000}"/>
    <cellStyle name="60% - Énfasis2" xfId="30" builtinId="36" customBuiltin="1"/>
    <cellStyle name="60% - Énfasis2 2" xfId="77" xr:uid="{00000000-0005-0000-0000-00002C000000}"/>
    <cellStyle name="60% - Énfasis2 3" xfId="78" xr:uid="{00000000-0005-0000-0000-00002D000000}"/>
    <cellStyle name="60% - Énfasis3" xfId="34" builtinId="40" customBuiltin="1"/>
    <cellStyle name="60% - Énfasis3 2" xfId="79" xr:uid="{00000000-0005-0000-0000-00002E000000}"/>
    <cellStyle name="60% - Énfasis3 3" xfId="80" xr:uid="{00000000-0005-0000-0000-00002F000000}"/>
    <cellStyle name="60% - Énfasis4" xfId="38" builtinId="44" customBuiltin="1"/>
    <cellStyle name="60% - Énfasis4 2" xfId="81" xr:uid="{00000000-0005-0000-0000-000030000000}"/>
    <cellStyle name="60% - Énfasis4 3" xfId="82" xr:uid="{00000000-0005-0000-0000-000031000000}"/>
    <cellStyle name="60% - Énfasis5" xfId="42" builtinId="48" customBuiltin="1"/>
    <cellStyle name="60% - Énfasis5 2" xfId="83" xr:uid="{00000000-0005-0000-0000-000032000000}"/>
    <cellStyle name="60% - Énfasis5 3" xfId="84" xr:uid="{00000000-0005-0000-0000-000033000000}"/>
    <cellStyle name="60% - Énfasis6" xfId="46" builtinId="52" customBuiltin="1"/>
    <cellStyle name="60% - Énfasis6 2" xfId="85" xr:uid="{00000000-0005-0000-0000-000034000000}"/>
    <cellStyle name="60% - Énfasis6 3" xfId="86" xr:uid="{00000000-0005-0000-0000-000035000000}"/>
    <cellStyle name="Buena 2" xfId="87" xr:uid="{00000000-0005-0000-0000-00003D000000}"/>
    <cellStyle name="Bueno" xfId="11" builtinId="26" customBuiltin="1"/>
    <cellStyle name="Bueno 2" xfId="88" xr:uid="{00000000-0005-0000-0000-00003E000000}"/>
    <cellStyle name="Cálculo" xfId="16" builtinId="22" customBuiltin="1"/>
    <cellStyle name="Cálculo 2" xfId="89" xr:uid="{00000000-0005-0000-0000-000040000000}"/>
    <cellStyle name="Celda de comprobación" xfId="18" builtinId="23" customBuiltin="1"/>
    <cellStyle name="Celda de comprobación 2" xfId="90" xr:uid="{00000000-0005-0000-0000-000041000000}"/>
    <cellStyle name="Celda vinculada" xfId="17" builtinId="24" customBuiltin="1"/>
    <cellStyle name="Celda vinculada 2" xfId="91" xr:uid="{00000000-0005-0000-0000-000042000000}"/>
    <cellStyle name="Encabezado 1" xfId="7" builtinId="16" customBuiltin="1"/>
    <cellStyle name="Encabezado 4" xfId="10" builtinId="19" customBuiltin="1"/>
    <cellStyle name="Encabezado 4 2" xfId="92" xr:uid="{00000000-0005-0000-0000-000046000000}"/>
    <cellStyle name="Énfasis1" xfId="23" builtinId="29" customBuiltin="1"/>
    <cellStyle name="Énfasis1 2" xfId="93" xr:uid="{00000000-0005-0000-0000-000047000000}"/>
    <cellStyle name="Énfasis2" xfId="27" builtinId="33" customBuiltin="1"/>
    <cellStyle name="Énfasis2 2" xfId="94" xr:uid="{00000000-0005-0000-0000-000048000000}"/>
    <cellStyle name="Énfasis3" xfId="31" builtinId="37" customBuiltin="1"/>
    <cellStyle name="Énfasis3 2" xfId="95" xr:uid="{00000000-0005-0000-0000-000049000000}"/>
    <cellStyle name="Énfasis4" xfId="35" builtinId="41" customBuiltin="1"/>
    <cellStyle name="Énfasis4 2" xfId="96" xr:uid="{00000000-0005-0000-0000-00004A000000}"/>
    <cellStyle name="Énfasis5" xfId="39" builtinId="45" customBuiltin="1"/>
    <cellStyle name="Énfasis5 2" xfId="97" xr:uid="{00000000-0005-0000-0000-00004B000000}"/>
    <cellStyle name="Énfasis6" xfId="43" builtinId="49" customBuiltin="1"/>
    <cellStyle name="Énfasis6 2" xfId="98" xr:uid="{00000000-0005-0000-0000-00004C000000}"/>
    <cellStyle name="Entrada" xfId="14" builtinId="20" customBuiltin="1"/>
    <cellStyle name="Entrada 2" xfId="99" xr:uid="{00000000-0005-0000-0000-00004D000000}"/>
    <cellStyle name="Hipervínculo" xfId="373" builtinId="8"/>
    <cellStyle name="Hipervínculo 2" xfId="100" xr:uid="{00000000-0005-0000-0000-000054000000}"/>
    <cellStyle name="Hipervínculo 2 2" xfId="101" xr:uid="{00000000-0005-0000-0000-000055000000}"/>
    <cellStyle name="Hipervínculo 3" xfId="102" xr:uid="{00000000-0005-0000-0000-000056000000}"/>
    <cellStyle name="Hipervínculo 4" xfId="103" xr:uid="{00000000-0005-0000-0000-000057000000}"/>
    <cellStyle name="Incorrecto" xfId="12" builtinId="27" customBuiltin="1"/>
    <cellStyle name="Incorrecto 2" xfId="105" xr:uid="{00000000-0005-0000-0000-000058000000}"/>
    <cellStyle name="Incorrecto 3" xfId="104" xr:uid="{00000000-0005-0000-0000-000059000000}"/>
    <cellStyle name="Millares" xfId="4" builtinId="3"/>
    <cellStyle name="Millares [0]" xfId="5" builtinId="6"/>
    <cellStyle name="Millares [0] 2" xfId="49" xr:uid="{00000000-0005-0000-0000-00005C000000}"/>
    <cellStyle name="Millares [0] 2 2" xfId="109" xr:uid="{00000000-0005-0000-0000-00005D000000}"/>
    <cellStyle name="Millares [0] 2 2 2" xfId="110" xr:uid="{00000000-0005-0000-0000-00005E000000}"/>
    <cellStyle name="Millares [0] 2 3" xfId="111" xr:uid="{00000000-0005-0000-0000-00005F000000}"/>
    <cellStyle name="Millares [0] 2 4" xfId="108" xr:uid="{00000000-0005-0000-0000-000060000000}"/>
    <cellStyle name="Millares [0] 3" xfId="112" xr:uid="{00000000-0005-0000-0000-000061000000}"/>
    <cellStyle name="Millares [0] 3 2" xfId="113" xr:uid="{00000000-0005-0000-0000-000062000000}"/>
    <cellStyle name="Millares [0] 4" xfId="114" xr:uid="{00000000-0005-0000-0000-000063000000}"/>
    <cellStyle name="Millares [0] 5" xfId="115" xr:uid="{00000000-0005-0000-0000-000064000000}"/>
    <cellStyle name="Millares [0] 6" xfId="107" xr:uid="{00000000-0005-0000-0000-000065000000}"/>
    <cellStyle name="Millares 10" xfId="116" xr:uid="{00000000-0005-0000-0000-000066000000}"/>
    <cellStyle name="Millares 10 2" xfId="117" xr:uid="{00000000-0005-0000-0000-000067000000}"/>
    <cellStyle name="Millares 10 3" xfId="118" xr:uid="{00000000-0005-0000-0000-000068000000}"/>
    <cellStyle name="Millares 11" xfId="119" xr:uid="{00000000-0005-0000-0000-000069000000}"/>
    <cellStyle name="Millares 11 2" xfId="120" xr:uid="{00000000-0005-0000-0000-00006A000000}"/>
    <cellStyle name="Millares 11 3" xfId="121" xr:uid="{00000000-0005-0000-0000-00006B000000}"/>
    <cellStyle name="Millares 12" xfId="122" xr:uid="{00000000-0005-0000-0000-00006C000000}"/>
    <cellStyle name="Millares 12 2" xfId="123" xr:uid="{00000000-0005-0000-0000-00006D000000}"/>
    <cellStyle name="Millares 12 2 2" xfId="124" xr:uid="{00000000-0005-0000-0000-00006E000000}"/>
    <cellStyle name="Millares 12 3" xfId="125" xr:uid="{00000000-0005-0000-0000-00006F000000}"/>
    <cellStyle name="Millares 13" xfId="126" xr:uid="{00000000-0005-0000-0000-000070000000}"/>
    <cellStyle name="Millares 13 2" xfId="127" xr:uid="{00000000-0005-0000-0000-000071000000}"/>
    <cellStyle name="Millares 13 3" xfId="128" xr:uid="{00000000-0005-0000-0000-000072000000}"/>
    <cellStyle name="Millares 14" xfId="129" xr:uid="{00000000-0005-0000-0000-000073000000}"/>
    <cellStyle name="Millares 14 2" xfId="130" xr:uid="{00000000-0005-0000-0000-000074000000}"/>
    <cellStyle name="Millares 14 3" xfId="131" xr:uid="{00000000-0005-0000-0000-000075000000}"/>
    <cellStyle name="Millares 15" xfId="132" xr:uid="{00000000-0005-0000-0000-000076000000}"/>
    <cellStyle name="Millares 15 2" xfId="133" xr:uid="{00000000-0005-0000-0000-000077000000}"/>
    <cellStyle name="Millares 15 3" xfId="134" xr:uid="{00000000-0005-0000-0000-000078000000}"/>
    <cellStyle name="Millares 16" xfId="135" xr:uid="{00000000-0005-0000-0000-000079000000}"/>
    <cellStyle name="Millares 16 2" xfId="136" xr:uid="{00000000-0005-0000-0000-00007A000000}"/>
    <cellStyle name="Millares 16 3" xfId="137" xr:uid="{00000000-0005-0000-0000-00007B000000}"/>
    <cellStyle name="Millares 17" xfId="138" xr:uid="{00000000-0005-0000-0000-00007C000000}"/>
    <cellStyle name="Millares 17 2" xfId="139" xr:uid="{00000000-0005-0000-0000-00007D000000}"/>
    <cellStyle name="Millares 18" xfId="140" xr:uid="{00000000-0005-0000-0000-00007E000000}"/>
    <cellStyle name="Millares 18 2" xfId="141" xr:uid="{00000000-0005-0000-0000-00007F000000}"/>
    <cellStyle name="Millares 19" xfId="142" xr:uid="{00000000-0005-0000-0000-000080000000}"/>
    <cellStyle name="Millares 19 2" xfId="143" xr:uid="{00000000-0005-0000-0000-000081000000}"/>
    <cellStyle name="Millares 2" xfId="144" xr:uid="{00000000-0005-0000-0000-000082000000}"/>
    <cellStyle name="Millares 2 2" xfId="145" xr:uid="{00000000-0005-0000-0000-000083000000}"/>
    <cellStyle name="Millares 2 2 2" xfId="146" xr:uid="{00000000-0005-0000-0000-000084000000}"/>
    <cellStyle name="Millares 20" xfId="147" xr:uid="{00000000-0005-0000-0000-000085000000}"/>
    <cellStyle name="Millares 20 2" xfId="148" xr:uid="{00000000-0005-0000-0000-000086000000}"/>
    <cellStyle name="Millares 21" xfId="149" xr:uid="{00000000-0005-0000-0000-000087000000}"/>
    <cellStyle name="Millares 21 2" xfId="150" xr:uid="{00000000-0005-0000-0000-000088000000}"/>
    <cellStyle name="Millares 22" xfId="151" xr:uid="{00000000-0005-0000-0000-000089000000}"/>
    <cellStyle name="Millares 22 2" xfId="152" xr:uid="{00000000-0005-0000-0000-00008A000000}"/>
    <cellStyle name="Millares 23" xfId="153" xr:uid="{00000000-0005-0000-0000-00008B000000}"/>
    <cellStyle name="Millares 23 2" xfId="154" xr:uid="{00000000-0005-0000-0000-00008C000000}"/>
    <cellStyle name="Millares 24" xfId="155" xr:uid="{00000000-0005-0000-0000-00008D000000}"/>
    <cellStyle name="Millares 24 2" xfId="156" xr:uid="{00000000-0005-0000-0000-00008E000000}"/>
    <cellStyle name="Millares 25" xfId="157" xr:uid="{00000000-0005-0000-0000-00008F000000}"/>
    <cellStyle name="Millares 25 2" xfId="158" xr:uid="{00000000-0005-0000-0000-000090000000}"/>
    <cellStyle name="Millares 26" xfId="159" xr:uid="{00000000-0005-0000-0000-000091000000}"/>
    <cellStyle name="Millares 26 2" xfId="160" xr:uid="{00000000-0005-0000-0000-000092000000}"/>
    <cellStyle name="Millares 27" xfId="161" xr:uid="{00000000-0005-0000-0000-000093000000}"/>
    <cellStyle name="Millares 27 2" xfId="162" xr:uid="{00000000-0005-0000-0000-000094000000}"/>
    <cellStyle name="Millares 28" xfId="163" xr:uid="{00000000-0005-0000-0000-000095000000}"/>
    <cellStyle name="Millares 28 2" xfId="164" xr:uid="{00000000-0005-0000-0000-000096000000}"/>
    <cellStyle name="Millares 29" xfId="165" xr:uid="{00000000-0005-0000-0000-000097000000}"/>
    <cellStyle name="Millares 29 2" xfId="166" xr:uid="{00000000-0005-0000-0000-000098000000}"/>
    <cellStyle name="Millares 3" xfId="167" xr:uid="{00000000-0005-0000-0000-000099000000}"/>
    <cellStyle name="Millares 3 2" xfId="168" xr:uid="{00000000-0005-0000-0000-00009A000000}"/>
    <cellStyle name="Millares 3 3" xfId="169" xr:uid="{00000000-0005-0000-0000-00009B000000}"/>
    <cellStyle name="Millares 3 4" xfId="170" xr:uid="{00000000-0005-0000-0000-00009C000000}"/>
    <cellStyle name="Millares 30" xfId="171" xr:uid="{00000000-0005-0000-0000-00009D000000}"/>
    <cellStyle name="Millares 30 2" xfId="172" xr:uid="{00000000-0005-0000-0000-00009E000000}"/>
    <cellStyle name="Millares 31" xfId="173" xr:uid="{00000000-0005-0000-0000-00009F000000}"/>
    <cellStyle name="Millares 31 2" xfId="174" xr:uid="{00000000-0005-0000-0000-0000A0000000}"/>
    <cellStyle name="Millares 32" xfId="175" xr:uid="{00000000-0005-0000-0000-0000A1000000}"/>
    <cellStyle name="Millares 32 2" xfId="176" xr:uid="{00000000-0005-0000-0000-0000A2000000}"/>
    <cellStyle name="Millares 33" xfId="177" xr:uid="{00000000-0005-0000-0000-0000A3000000}"/>
    <cellStyle name="Millares 33 2" xfId="178" xr:uid="{00000000-0005-0000-0000-0000A4000000}"/>
    <cellStyle name="Millares 34" xfId="179" xr:uid="{00000000-0005-0000-0000-0000A5000000}"/>
    <cellStyle name="Millares 34 2" xfId="180" xr:uid="{00000000-0005-0000-0000-0000A6000000}"/>
    <cellStyle name="Millares 35" xfId="181" xr:uid="{00000000-0005-0000-0000-0000A7000000}"/>
    <cellStyle name="Millares 35 2" xfId="182" xr:uid="{00000000-0005-0000-0000-0000A8000000}"/>
    <cellStyle name="Millares 36" xfId="183" xr:uid="{00000000-0005-0000-0000-0000A9000000}"/>
    <cellStyle name="Millares 36 2" xfId="184" xr:uid="{00000000-0005-0000-0000-0000AA000000}"/>
    <cellStyle name="Millares 37" xfId="185" xr:uid="{00000000-0005-0000-0000-0000AB000000}"/>
    <cellStyle name="Millares 37 2" xfId="186" xr:uid="{00000000-0005-0000-0000-0000AC000000}"/>
    <cellStyle name="Millares 38" xfId="187" xr:uid="{00000000-0005-0000-0000-0000AD000000}"/>
    <cellStyle name="Millares 38 2" xfId="188" xr:uid="{00000000-0005-0000-0000-0000AE000000}"/>
    <cellStyle name="Millares 39" xfId="189" xr:uid="{00000000-0005-0000-0000-0000AF000000}"/>
    <cellStyle name="Millares 39 2" xfId="190" xr:uid="{00000000-0005-0000-0000-0000B0000000}"/>
    <cellStyle name="Millares 4" xfId="191" xr:uid="{00000000-0005-0000-0000-0000B1000000}"/>
    <cellStyle name="Millares 4 2" xfId="192" xr:uid="{00000000-0005-0000-0000-0000B2000000}"/>
    <cellStyle name="Millares 4 3" xfId="193" xr:uid="{00000000-0005-0000-0000-0000B3000000}"/>
    <cellStyle name="Millares 40" xfId="194" xr:uid="{00000000-0005-0000-0000-0000B4000000}"/>
    <cellStyle name="Millares 40 2" xfId="195" xr:uid="{00000000-0005-0000-0000-0000B5000000}"/>
    <cellStyle name="Millares 41" xfId="196" xr:uid="{00000000-0005-0000-0000-0000B6000000}"/>
    <cellStyle name="Millares 41 2" xfId="197" xr:uid="{00000000-0005-0000-0000-0000B7000000}"/>
    <cellStyle name="Millares 42" xfId="198" xr:uid="{00000000-0005-0000-0000-0000B8000000}"/>
    <cellStyle name="Millares 42 2" xfId="199" xr:uid="{00000000-0005-0000-0000-0000B9000000}"/>
    <cellStyle name="Millares 43" xfId="200" xr:uid="{00000000-0005-0000-0000-0000BA000000}"/>
    <cellStyle name="Millares 43 2" xfId="201" xr:uid="{00000000-0005-0000-0000-0000BB000000}"/>
    <cellStyle name="Millares 44" xfId="202" xr:uid="{00000000-0005-0000-0000-0000BC000000}"/>
    <cellStyle name="Millares 44 2" xfId="203" xr:uid="{00000000-0005-0000-0000-0000BD000000}"/>
    <cellStyle name="Millares 45" xfId="204" xr:uid="{00000000-0005-0000-0000-0000BE000000}"/>
    <cellStyle name="Millares 45 2" xfId="205" xr:uid="{00000000-0005-0000-0000-0000BF000000}"/>
    <cellStyle name="Millares 46" xfId="206" xr:uid="{00000000-0005-0000-0000-0000C0000000}"/>
    <cellStyle name="Millares 47" xfId="207" xr:uid="{00000000-0005-0000-0000-0000C1000000}"/>
    <cellStyle name="Millares 47 2" xfId="208" xr:uid="{00000000-0005-0000-0000-0000C2000000}"/>
    <cellStyle name="Millares 47 2 2" xfId="209" xr:uid="{00000000-0005-0000-0000-0000C3000000}"/>
    <cellStyle name="Millares 47 3" xfId="210" xr:uid="{00000000-0005-0000-0000-0000C4000000}"/>
    <cellStyle name="Millares 48" xfId="211" xr:uid="{00000000-0005-0000-0000-0000C5000000}"/>
    <cellStyle name="Millares 48 2" xfId="212" xr:uid="{00000000-0005-0000-0000-0000C6000000}"/>
    <cellStyle name="Millares 48 2 2" xfId="213" xr:uid="{00000000-0005-0000-0000-0000C7000000}"/>
    <cellStyle name="Millares 48 3" xfId="214" xr:uid="{00000000-0005-0000-0000-0000C8000000}"/>
    <cellStyle name="Millares 49" xfId="215" xr:uid="{00000000-0005-0000-0000-0000C9000000}"/>
    <cellStyle name="Millares 49 2" xfId="216" xr:uid="{00000000-0005-0000-0000-0000CA000000}"/>
    <cellStyle name="Millares 49 2 2" xfId="217" xr:uid="{00000000-0005-0000-0000-0000CB000000}"/>
    <cellStyle name="Millares 49 3" xfId="218" xr:uid="{00000000-0005-0000-0000-0000CC000000}"/>
    <cellStyle name="Millares 5" xfId="219" xr:uid="{00000000-0005-0000-0000-0000CD000000}"/>
    <cellStyle name="Millares 5 2" xfId="220" xr:uid="{00000000-0005-0000-0000-0000CE000000}"/>
    <cellStyle name="Millares 5 3" xfId="221" xr:uid="{00000000-0005-0000-0000-0000CF000000}"/>
    <cellStyle name="Millares 50" xfId="222" xr:uid="{00000000-0005-0000-0000-0000D0000000}"/>
    <cellStyle name="Millares 50 2" xfId="223" xr:uid="{00000000-0005-0000-0000-0000D1000000}"/>
    <cellStyle name="Millares 50 2 2" xfId="224" xr:uid="{00000000-0005-0000-0000-0000D2000000}"/>
    <cellStyle name="Millares 50 3" xfId="225" xr:uid="{00000000-0005-0000-0000-0000D3000000}"/>
    <cellStyle name="Millares 51" xfId="226" xr:uid="{00000000-0005-0000-0000-0000D4000000}"/>
    <cellStyle name="Millares 52" xfId="227" xr:uid="{00000000-0005-0000-0000-0000D5000000}"/>
    <cellStyle name="Millares 53" xfId="228" xr:uid="{00000000-0005-0000-0000-0000D6000000}"/>
    <cellStyle name="Millares 54" xfId="229" xr:uid="{00000000-0005-0000-0000-0000D7000000}"/>
    <cellStyle name="Millares 54 2" xfId="230" xr:uid="{00000000-0005-0000-0000-0000D8000000}"/>
    <cellStyle name="Millares 55" xfId="231" xr:uid="{00000000-0005-0000-0000-0000D9000000}"/>
    <cellStyle name="Millares 55 2" xfId="232" xr:uid="{00000000-0005-0000-0000-0000DA000000}"/>
    <cellStyle name="Millares 56" xfId="233" xr:uid="{00000000-0005-0000-0000-0000DB000000}"/>
    <cellStyle name="Millares 56 2" xfId="234" xr:uid="{00000000-0005-0000-0000-0000DC000000}"/>
    <cellStyle name="Millares 57" xfId="235" xr:uid="{00000000-0005-0000-0000-0000DD000000}"/>
    <cellStyle name="Millares 57 2" xfId="236" xr:uid="{00000000-0005-0000-0000-0000DE000000}"/>
    <cellStyle name="Millares 58" xfId="237" xr:uid="{00000000-0005-0000-0000-0000DF000000}"/>
    <cellStyle name="Millares 58 2" xfId="238" xr:uid="{00000000-0005-0000-0000-0000E0000000}"/>
    <cellStyle name="Millares 59" xfId="239" xr:uid="{00000000-0005-0000-0000-0000E1000000}"/>
    <cellStyle name="Millares 6" xfId="240" xr:uid="{00000000-0005-0000-0000-0000E2000000}"/>
    <cellStyle name="Millares 6 2" xfId="241" xr:uid="{00000000-0005-0000-0000-0000E3000000}"/>
    <cellStyle name="Millares 6 3" xfId="242" xr:uid="{00000000-0005-0000-0000-0000E4000000}"/>
    <cellStyle name="Millares 60" xfId="243" xr:uid="{00000000-0005-0000-0000-0000E5000000}"/>
    <cellStyle name="Millares 61" xfId="244" xr:uid="{00000000-0005-0000-0000-0000E6000000}"/>
    <cellStyle name="Millares 62" xfId="245" xr:uid="{00000000-0005-0000-0000-0000E7000000}"/>
    <cellStyle name="Millares 63" xfId="246" xr:uid="{00000000-0005-0000-0000-0000E8000000}"/>
    <cellStyle name="Millares 64" xfId="247" xr:uid="{00000000-0005-0000-0000-0000E9000000}"/>
    <cellStyle name="Millares 65" xfId="248" xr:uid="{00000000-0005-0000-0000-0000EA000000}"/>
    <cellStyle name="Millares 66" xfId="249" xr:uid="{00000000-0005-0000-0000-0000EB000000}"/>
    <cellStyle name="Millares 67" xfId="250" xr:uid="{00000000-0005-0000-0000-0000EC000000}"/>
    <cellStyle name="Millares 68" xfId="251" xr:uid="{00000000-0005-0000-0000-0000ED000000}"/>
    <cellStyle name="Millares 69" xfId="106" xr:uid="{00000000-0005-0000-0000-0000EE000000}"/>
    <cellStyle name="Millares 7" xfId="252" xr:uid="{00000000-0005-0000-0000-0000EF000000}"/>
    <cellStyle name="Millares 7 2" xfId="253" xr:uid="{00000000-0005-0000-0000-0000F0000000}"/>
    <cellStyle name="Millares 7 3" xfId="254" xr:uid="{00000000-0005-0000-0000-0000F1000000}"/>
    <cellStyle name="Millares 70" xfId="361" xr:uid="{00000000-0005-0000-0000-0000F2000000}"/>
    <cellStyle name="Millares 71" xfId="368" xr:uid="{00000000-0005-0000-0000-0000F3000000}"/>
    <cellStyle name="Millares 72" xfId="360" xr:uid="{00000000-0005-0000-0000-0000F4000000}"/>
    <cellStyle name="Millares 73" xfId="367" xr:uid="{00000000-0005-0000-0000-0000F5000000}"/>
    <cellStyle name="Millares 74" xfId="357" xr:uid="{00000000-0005-0000-0000-0000F6000000}"/>
    <cellStyle name="Millares 75" xfId="355" xr:uid="{00000000-0005-0000-0000-0000F7000000}"/>
    <cellStyle name="Millares 76" xfId="356" xr:uid="{00000000-0005-0000-0000-0000F8000000}"/>
    <cellStyle name="Millares 77" xfId="363" xr:uid="{00000000-0005-0000-0000-0000F9000000}"/>
    <cellStyle name="Millares 78" xfId="359" xr:uid="{00000000-0005-0000-0000-0000FA000000}"/>
    <cellStyle name="Millares 79" xfId="370" xr:uid="{00000000-0005-0000-0000-0000FB000000}"/>
    <cellStyle name="Millares 8" xfId="255" xr:uid="{00000000-0005-0000-0000-0000FC000000}"/>
    <cellStyle name="Millares 8 2" xfId="256" xr:uid="{00000000-0005-0000-0000-0000FD000000}"/>
    <cellStyle name="Millares 8 3" xfId="257" xr:uid="{00000000-0005-0000-0000-0000FE000000}"/>
    <cellStyle name="Millares 80" xfId="362" xr:uid="{00000000-0005-0000-0000-0000FF000000}"/>
    <cellStyle name="Millares 81" xfId="366" xr:uid="{00000000-0005-0000-0000-000000010000}"/>
    <cellStyle name="Millares 82" xfId="371" xr:uid="{00000000-0005-0000-0000-000001010000}"/>
    <cellStyle name="Millares 83" xfId="364" xr:uid="{00000000-0005-0000-0000-000002010000}"/>
    <cellStyle name="Millares 84" xfId="372" xr:uid="{00000000-0005-0000-0000-000003010000}"/>
    <cellStyle name="Millares 85" xfId="365" xr:uid="{00000000-0005-0000-0000-000004010000}"/>
    <cellStyle name="Millares 86" xfId="358" xr:uid="{00000000-0005-0000-0000-000005010000}"/>
    <cellStyle name="Millares 87" xfId="369" xr:uid="{00000000-0005-0000-0000-000006010000}"/>
    <cellStyle name="Millares 9" xfId="258" xr:uid="{00000000-0005-0000-0000-000007010000}"/>
    <cellStyle name="Millares 9 2" xfId="259" xr:uid="{00000000-0005-0000-0000-000008010000}"/>
    <cellStyle name="Millares 9 3" xfId="260" xr:uid="{00000000-0005-0000-0000-000009010000}"/>
    <cellStyle name="Neutral" xfId="13" builtinId="28" customBuiltin="1"/>
    <cellStyle name="Neutral 2" xfId="262" xr:uid="{00000000-0005-0000-0000-00000B010000}"/>
    <cellStyle name="Neutral 3" xfId="263" xr:uid="{00000000-0005-0000-0000-00000C010000}"/>
    <cellStyle name="Neutral 4" xfId="261" xr:uid="{00000000-0005-0000-0000-00000D010000}"/>
    <cellStyle name="Normal" xfId="0" builtinId="0"/>
    <cellStyle name="Normal 10" xfId="2" xr:uid="{00000000-0005-0000-0000-00000F010000}"/>
    <cellStyle name="Normal 11" xfId="264" xr:uid="{00000000-0005-0000-0000-000010010000}"/>
    <cellStyle name="Normal 11 2" xfId="265" xr:uid="{00000000-0005-0000-0000-000011010000}"/>
    <cellStyle name="Normal 12" xfId="48" xr:uid="{00000000-0005-0000-0000-000012010000}"/>
    <cellStyle name="Normal 12 2" xfId="266" xr:uid="{00000000-0005-0000-0000-000013010000}"/>
    <cellStyle name="Normal 13" xfId="267" xr:uid="{00000000-0005-0000-0000-000014010000}"/>
    <cellStyle name="Normal 13 2" xfId="268" xr:uid="{00000000-0005-0000-0000-000015010000}"/>
    <cellStyle name="Normal 14" xfId="269" xr:uid="{00000000-0005-0000-0000-000016010000}"/>
    <cellStyle name="Normal 14 2" xfId="270" xr:uid="{00000000-0005-0000-0000-000017010000}"/>
    <cellStyle name="Normal 15" xfId="271" xr:uid="{00000000-0005-0000-0000-000018010000}"/>
    <cellStyle name="Normal 15 2" xfId="272" xr:uid="{00000000-0005-0000-0000-000019010000}"/>
    <cellStyle name="Normal 16" xfId="273" xr:uid="{00000000-0005-0000-0000-00001A010000}"/>
    <cellStyle name="Normal 16 2" xfId="274" xr:uid="{00000000-0005-0000-0000-00001B010000}"/>
    <cellStyle name="Normal 17" xfId="275" xr:uid="{00000000-0005-0000-0000-00001C010000}"/>
    <cellStyle name="Normal 17 2" xfId="276" xr:uid="{00000000-0005-0000-0000-00001D010000}"/>
    <cellStyle name="Normal 18" xfId="277" xr:uid="{00000000-0005-0000-0000-00001E010000}"/>
    <cellStyle name="Normal 18 2" xfId="278" xr:uid="{00000000-0005-0000-0000-00001F010000}"/>
    <cellStyle name="Normal 19" xfId="279" xr:uid="{00000000-0005-0000-0000-000020010000}"/>
    <cellStyle name="Normal 19 2" xfId="280" xr:uid="{00000000-0005-0000-0000-000021010000}"/>
    <cellStyle name="Normal 2" xfId="281" xr:uid="{00000000-0005-0000-0000-000022010000}"/>
    <cellStyle name="Normal 2 2" xfId="282" xr:uid="{00000000-0005-0000-0000-000023010000}"/>
    <cellStyle name="Normal 2 2 2" xfId="283" xr:uid="{00000000-0005-0000-0000-000024010000}"/>
    <cellStyle name="Normal 2 3" xfId="284" xr:uid="{00000000-0005-0000-0000-000025010000}"/>
    <cellStyle name="Normal 2 3 2" xfId="285" xr:uid="{00000000-0005-0000-0000-000026010000}"/>
    <cellStyle name="Normal 20" xfId="286" xr:uid="{00000000-0005-0000-0000-000027010000}"/>
    <cellStyle name="Normal 20 2" xfId="287" xr:uid="{00000000-0005-0000-0000-000028010000}"/>
    <cellStyle name="Normal 21" xfId="47" xr:uid="{00000000-0005-0000-0000-000029010000}"/>
    <cellStyle name="Normal 22" xfId="50" xr:uid="{00000000-0005-0000-0000-00002A010000}"/>
    <cellStyle name="Normal 3" xfId="288" xr:uid="{00000000-0005-0000-0000-00002B010000}"/>
    <cellStyle name="Normal 3 2" xfId="289" xr:uid="{00000000-0005-0000-0000-00002C010000}"/>
    <cellStyle name="Normal 3 2 2" xfId="290" xr:uid="{00000000-0005-0000-0000-00002D010000}"/>
    <cellStyle name="Normal 3 3" xfId="291" xr:uid="{00000000-0005-0000-0000-00002E010000}"/>
    <cellStyle name="Normal 4" xfId="292" xr:uid="{00000000-0005-0000-0000-00002F010000}"/>
    <cellStyle name="Normal 4 2" xfId="293" xr:uid="{00000000-0005-0000-0000-000030010000}"/>
    <cellStyle name="Normal 4 2 2" xfId="294" xr:uid="{00000000-0005-0000-0000-000031010000}"/>
    <cellStyle name="Normal 4 3" xfId="295" xr:uid="{00000000-0005-0000-0000-000032010000}"/>
    <cellStyle name="Normal 4 4" xfId="296" xr:uid="{00000000-0005-0000-0000-000033010000}"/>
    <cellStyle name="Normal 4 5" xfId="297" xr:uid="{00000000-0005-0000-0000-000034010000}"/>
    <cellStyle name="Normal 5" xfId="298" xr:uid="{00000000-0005-0000-0000-000035010000}"/>
    <cellStyle name="Normal 5 2" xfId="299" xr:uid="{00000000-0005-0000-0000-000036010000}"/>
    <cellStyle name="Normal 5 2 2" xfId="300" xr:uid="{00000000-0005-0000-0000-000037010000}"/>
    <cellStyle name="Normal 5 3" xfId="301" xr:uid="{00000000-0005-0000-0000-000038010000}"/>
    <cellStyle name="Normal 6" xfId="302" xr:uid="{00000000-0005-0000-0000-000039010000}"/>
    <cellStyle name="Normal 6 2" xfId="303" xr:uid="{00000000-0005-0000-0000-00003A010000}"/>
    <cellStyle name="Normal 7" xfId="304" xr:uid="{00000000-0005-0000-0000-00003B010000}"/>
    <cellStyle name="Normal 7 2" xfId="305" xr:uid="{00000000-0005-0000-0000-00003C010000}"/>
    <cellStyle name="Normal 8" xfId="306" xr:uid="{00000000-0005-0000-0000-00003D010000}"/>
    <cellStyle name="Normal 8 2" xfId="307" xr:uid="{00000000-0005-0000-0000-00003E010000}"/>
    <cellStyle name="Normal 9" xfId="308" xr:uid="{00000000-0005-0000-0000-00003F010000}"/>
    <cellStyle name="Normal 9 2" xfId="309" xr:uid="{00000000-0005-0000-0000-000040010000}"/>
    <cellStyle name="Notas" xfId="20" builtinId="10" customBuiltin="1"/>
    <cellStyle name="Notas 10" xfId="310" xr:uid="{00000000-0005-0000-0000-000041010000}"/>
    <cellStyle name="Notas 10 2" xfId="311" xr:uid="{00000000-0005-0000-0000-000042010000}"/>
    <cellStyle name="Notas 11" xfId="312" xr:uid="{00000000-0005-0000-0000-000043010000}"/>
    <cellStyle name="Notas 11 2" xfId="313" xr:uid="{00000000-0005-0000-0000-000044010000}"/>
    <cellStyle name="Notas 12" xfId="314" xr:uid="{00000000-0005-0000-0000-000045010000}"/>
    <cellStyle name="Notas 12 2" xfId="315" xr:uid="{00000000-0005-0000-0000-000046010000}"/>
    <cellStyle name="Notas 13" xfId="316" xr:uid="{00000000-0005-0000-0000-000047010000}"/>
    <cellStyle name="Notas 13 2" xfId="317" xr:uid="{00000000-0005-0000-0000-000048010000}"/>
    <cellStyle name="Notas 14" xfId="318" xr:uid="{00000000-0005-0000-0000-000049010000}"/>
    <cellStyle name="Notas 14 2" xfId="319" xr:uid="{00000000-0005-0000-0000-00004A010000}"/>
    <cellStyle name="Notas 15" xfId="320" xr:uid="{00000000-0005-0000-0000-00004B010000}"/>
    <cellStyle name="Notas 15 2" xfId="321" xr:uid="{00000000-0005-0000-0000-00004C010000}"/>
    <cellStyle name="Notas 2" xfId="322" xr:uid="{00000000-0005-0000-0000-00004D010000}"/>
    <cellStyle name="Notas 2 2" xfId="323" xr:uid="{00000000-0005-0000-0000-00004E010000}"/>
    <cellStyle name="Notas 3" xfId="324" xr:uid="{00000000-0005-0000-0000-00004F010000}"/>
    <cellStyle name="Notas 3 2" xfId="325" xr:uid="{00000000-0005-0000-0000-000050010000}"/>
    <cellStyle name="Notas 4" xfId="326" xr:uid="{00000000-0005-0000-0000-000051010000}"/>
    <cellStyle name="Notas 4 2" xfId="327" xr:uid="{00000000-0005-0000-0000-000052010000}"/>
    <cellStyle name="Notas 5" xfId="328" xr:uid="{00000000-0005-0000-0000-000053010000}"/>
    <cellStyle name="Notas 5 2" xfId="329" xr:uid="{00000000-0005-0000-0000-000054010000}"/>
    <cellStyle name="Notas 6" xfId="330" xr:uid="{00000000-0005-0000-0000-000055010000}"/>
    <cellStyle name="Notas 6 2" xfId="331" xr:uid="{00000000-0005-0000-0000-000056010000}"/>
    <cellStyle name="Notas 7" xfId="332" xr:uid="{00000000-0005-0000-0000-000057010000}"/>
    <cellStyle name="Notas 7 2" xfId="333" xr:uid="{00000000-0005-0000-0000-000058010000}"/>
    <cellStyle name="Notas 8" xfId="334" xr:uid="{00000000-0005-0000-0000-000059010000}"/>
    <cellStyle name="Notas 8 2" xfId="335" xr:uid="{00000000-0005-0000-0000-00005A010000}"/>
    <cellStyle name="Notas 9" xfId="336" xr:uid="{00000000-0005-0000-0000-00005B010000}"/>
    <cellStyle name="Notas 9 2" xfId="337" xr:uid="{00000000-0005-0000-0000-00005C010000}"/>
    <cellStyle name="Porcentaje" xfId="1" builtinId="5"/>
    <cellStyle name="Porcentaje 2" xfId="3" xr:uid="{00000000-0005-0000-0000-000060010000}"/>
    <cellStyle name="Porcentaje 2 2" xfId="339" xr:uid="{00000000-0005-0000-0000-000061010000}"/>
    <cellStyle name="Porcentaje 2 2 2" xfId="340" xr:uid="{00000000-0005-0000-0000-000062010000}"/>
    <cellStyle name="Porcentaje 3" xfId="341" xr:uid="{00000000-0005-0000-0000-000063010000}"/>
    <cellStyle name="Porcentaje 3 2" xfId="342" xr:uid="{00000000-0005-0000-0000-000064010000}"/>
    <cellStyle name="Porcentaje 4" xfId="343" xr:uid="{00000000-0005-0000-0000-000065010000}"/>
    <cellStyle name="Porcentaje 5" xfId="338" xr:uid="{00000000-0005-0000-0000-000066010000}"/>
    <cellStyle name="Porcentual 2" xfId="344" xr:uid="{00000000-0005-0000-0000-000067010000}"/>
    <cellStyle name="Porcentual_Productos Sice" xfId="345" xr:uid="{00000000-0005-0000-0000-000068010000}"/>
    <cellStyle name="Salida" xfId="15" builtinId="21" customBuiltin="1"/>
    <cellStyle name="Salida 2" xfId="346" xr:uid="{00000000-0005-0000-0000-000069010000}"/>
    <cellStyle name="Texto de advertencia" xfId="19" builtinId="11" customBuiltin="1"/>
    <cellStyle name="Texto de advertencia 2" xfId="347" xr:uid="{00000000-0005-0000-0000-00006A010000}"/>
    <cellStyle name="Texto explicativo" xfId="21" builtinId="53" customBuiltin="1"/>
    <cellStyle name="Texto explicativo 2" xfId="348" xr:uid="{00000000-0005-0000-0000-00006B010000}"/>
    <cellStyle name="Título" xfId="6" builtinId="15" customBuiltin="1"/>
    <cellStyle name="Título 1 2" xfId="349" xr:uid="{00000000-0005-0000-0000-00006D010000}"/>
    <cellStyle name="Título 2" xfId="8" builtinId="17" customBuiltin="1"/>
    <cellStyle name="Título 2 2" xfId="350" xr:uid="{00000000-0005-0000-0000-00006E010000}"/>
    <cellStyle name="Título 3" xfId="9" builtinId="18" customBuiltin="1"/>
    <cellStyle name="Título 3 2" xfId="351" xr:uid="{00000000-0005-0000-0000-00006F010000}"/>
    <cellStyle name="Título 4" xfId="352" xr:uid="{00000000-0005-0000-0000-000070010000}"/>
    <cellStyle name="Total" xfId="22" builtinId="25" customBuiltin="1"/>
    <cellStyle name="Total 2" xfId="354" xr:uid="{00000000-0005-0000-0000-000072010000}"/>
    <cellStyle name="Total 3" xfId="353" xr:uid="{00000000-0005-0000-0000-00007301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1. Evolución de las exportaciones de vino (total).</a:t>
            </a:r>
          </a:p>
          <a:p>
            <a:pPr>
              <a:defRPr sz="1100"/>
            </a:pPr>
            <a:r>
              <a:rPr lang="es-CL" sz="1100"/>
              <a:t>Período 2000 a 2019</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export'!$O$5:$P$5</c:f>
              <c:strCache>
                <c:ptCount val="2"/>
                <c:pt idx="0">
                  <c:v>Volumen total</c:v>
                </c:pt>
                <c:pt idx="1">
                  <c:v>Mill. Litros</c:v>
                </c:pt>
              </c:strCache>
            </c:strRef>
          </c:tx>
          <c:spPr>
            <a:solidFill>
              <a:schemeClr val="accent1"/>
            </a:solidFill>
            <a:ln>
              <a:noFill/>
            </a:ln>
            <a:effectLst/>
          </c:spPr>
          <c:invertIfNegative val="0"/>
          <c:cat>
            <c:strRef>
              <c:f>'Evol export'!$Q$3:$AJ$4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export'!$Q$5:$AJ$5</c:f>
              <c:numCache>
                <c:formatCode>#,##0</c:formatCode>
                <c:ptCount val="20"/>
                <c:pt idx="0">
                  <c:v>264.75042000000002</c:v>
                </c:pt>
                <c:pt idx="1">
                  <c:v>308.94225599999999</c:v>
                </c:pt>
                <c:pt idx="2">
                  <c:v>344.06530935310002</c:v>
                </c:pt>
                <c:pt idx="3">
                  <c:v>390.96013003370001</c:v>
                </c:pt>
                <c:pt idx="4">
                  <c:v>465.3393175571</c:v>
                </c:pt>
                <c:pt idx="5">
                  <c:v>413.65611972459999</c:v>
                </c:pt>
                <c:pt idx="6">
                  <c:v>470.09455889540004</c:v>
                </c:pt>
                <c:pt idx="7">
                  <c:v>599.78646680209988</c:v>
                </c:pt>
                <c:pt idx="8">
                  <c:v>581.72047084199994</c:v>
                </c:pt>
                <c:pt idx="9">
                  <c:v>687.65672542569996</c:v>
                </c:pt>
                <c:pt idx="10">
                  <c:v>725.38451726690005</c:v>
                </c:pt>
                <c:pt idx="11">
                  <c:v>660.04612720440002</c:v>
                </c:pt>
                <c:pt idx="12">
                  <c:v>743.9480811599999</c:v>
                </c:pt>
                <c:pt idx="13">
                  <c:v>873.51530059059996</c:v>
                </c:pt>
                <c:pt idx="14">
                  <c:v>796.43082167889997</c:v>
                </c:pt>
                <c:pt idx="15">
                  <c:v>875.0329999999999</c:v>
                </c:pt>
                <c:pt idx="16">
                  <c:v>906.32799999999997</c:v>
                </c:pt>
                <c:pt idx="17">
                  <c:v>939.54</c:v>
                </c:pt>
                <c:pt idx="18">
                  <c:v>844.7</c:v>
                </c:pt>
                <c:pt idx="19">
                  <c:v>867.75499999999988</c:v>
                </c:pt>
              </c:numCache>
            </c:numRef>
          </c:val>
          <c:extLst>
            <c:ext xmlns:c16="http://schemas.microsoft.com/office/drawing/2014/chart" uri="{C3380CC4-5D6E-409C-BE32-E72D297353CC}">
              <c16:uniqueId val="{00000000-CAC6-4E33-B274-AC8D59F8FCD6}"/>
            </c:ext>
          </c:extLst>
        </c:ser>
        <c:ser>
          <c:idx val="1"/>
          <c:order val="1"/>
          <c:tx>
            <c:strRef>
              <c:f>'Evol export'!$O$6:$P$6</c:f>
              <c:strCache>
                <c:ptCount val="2"/>
                <c:pt idx="0">
                  <c:v>Valor total</c:v>
                </c:pt>
                <c:pt idx="1">
                  <c:v>Mill. USD</c:v>
                </c:pt>
              </c:strCache>
            </c:strRef>
          </c:tx>
          <c:spPr>
            <a:solidFill>
              <a:schemeClr val="accent2"/>
            </a:solidFill>
            <a:ln>
              <a:noFill/>
            </a:ln>
            <a:effectLst/>
          </c:spPr>
          <c:invertIfNegative val="0"/>
          <c:cat>
            <c:strRef>
              <c:f>'Evol export'!$Q$3:$AJ$4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export'!$Q$6:$AJ$6</c:f>
              <c:numCache>
                <c:formatCode>#,##0</c:formatCode>
                <c:ptCount val="20"/>
                <c:pt idx="0">
                  <c:v>568.92613499999993</c:v>
                </c:pt>
                <c:pt idx="1">
                  <c:v>587.8004279999999</c:v>
                </c:pt>
                <c:pt idx="2">
                  <c:v>598.37332026999991</c:v>
                </c:pt>
                <c:pt idx="3">
                  <c:v>666.28691326000001</c:v>
                </c:pt>
                <c:pt idx="4">
                  <c:v>832.55681260000006</c:v>
                </c:pt>
                <c:pt idx="5">
                  <c:v>872.49015702000008</c:v>
                </c:pt>
                <c:pt idx="6">
                  <c:v>958.12004132999994</c:v>
                </c:pt>
                <c:pt idx="7">
                  <c:v>1246.5129926999998</c:v>
                </c:pt>
                <c:pt idx="8">
                  <c:v>1366.7572898600004</c:v>
                </c:pt>
                <c:pt idx="9">
                  <c:v>1372.2251541599999</c:v>
                </c:pt>
                <c:pt idx="10">
                  <c:v>1532.6636520499999</c:v>
                </c:pt>
                <c:pt idx="11">
                  <c:v>1680.1964922900002</c:v>
                </c:pt>
                <c:pt idx="12">
                  <c:v>1777.2309957100001</c:v>
                </c:pt>
                <c:pt idx="13">
                  <c:v>1867.0447450000001</c:v>
                </c:pt>
                <c:pt idx="14">
                  <c:v>1834.2605475400001</c:v>
                </c:pt>
                <c:pt idx="15">
                  <c:v>1843.5249999999999</c:v>
                </c:pt>
                <c:pt idx="16">
                  <c:v>1843.509</c:v>
                </c:pt>
                <c:pt idx="17">
                  <c:v>2006.3540000000003</c:v>
                </c:pt>
                <c:pt idx="18">
                  <c:v>1983.6000000000001</c:v>
                </c:pt>
                <c:pt idx="19">
                  <c:v>1921.1040000000003</c:v>
                </c:pt>
              </c:numCache>
            </c:numRef>
          </c:val>
          <c:extLst>
            <c:ext xmlns:c16="http://schemas.microsoft.com/office/drawing/2014/chart" uri="{C3380CC4-5D6E-409C-BE32-E72D297353CC}">
              <c16:uniqueId val="{00000001-CAC6-4E33-B274-AC8D59F8FCD6}"/>
            </c:ext>
          </c:extLst>
        </c:ser>
        <c:dLbls>
          <c:showLegendKey val="0"/>
          <c:showVal val="0"/>
          <c:showCatName val="0"/>
          <c:showSerName val="0"/>
          <c:showPercent val="0"/>
          <c:showBubbleSize val="0"/>
        </c:dLbls>
        <c:gapWidth val="219"/>
        <c:overlap val="-27"/>
        <c:axId val="2042793352"/>
        <c:axId val="2089041336"/>
      </c:barChart>
      <c:catAx>
        <c:axId val="2042793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041336"/>
        <c:crosses val="autoZero"/>
        <c:auto val="1"/>
        <c:lblAlgn val="ctr"/>
        <c:lblOffset val="100"/>
        <c:noMultiLvlLbl val="0"/>
      </c:catAx>
      <c:valAx>
        <c:axId val="2089041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USD</a:t>
                </a:r>
              </a:p>
            </c:rich>
          </c:tx>
          <c:layout>
            <c:manualLayout>
              <c:xMode val="edge"/>
              <c:yMode val="edge"/>
              <c:x val="2.4943310657596401E-2"/>
              <c:y val="0.19842592592592601"/>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793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10. Chile. Volumen de exportaciones de vino con denominación de origen (millones de litros)</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1582423978371"/>
          <c:y val="0.15046873512645401"/>
          <c:w val="0.87841757602162895"/>
          <c:h val="0.40725598954939701"/>
        </c:manualLayout>
      </c:layout>
      <c:lineChart>
        <c:grouping val="standard"/>
        <c:varyColors val="0"/>
        <c:ser>
          <c:idx val="1"/>
          <c:order val="1"/>
          <c:tx>
            <c:strRef>
              <c:f>'Graficos vinos DO'!$Y$3</c:f>
              <c:strCache>
                <c:ptCount val="1"/>
                <c:pt idx="0">
                  <c:v>2016</c:v>
                </c:pt>
              </c:strCache>
            </c:strRef>
          </c:tx>
          <c:spPr>
            <a:ln w="28575" cap="rnd">
              <a:solidFill>
                <a:schemeClr val="accent2"/>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DO'!$Z$3:$AK$3</c:f>
              <c:numCache>
                <c:formatCode>0.0</c:formatCode>
                <c:ptCount val="12"/>
                <c:pt idx="0">
                  <c:v>34.801410075999996</c:v>
                </c:pt>
                <c:pt idx="1">
                  <c:v>26.140552266</c:v>
                </c:pt>
                <c:pt idx="2">
                  <c:v>32.888241957699996</c:v>
                </c:pt>
                <c:pt idx="3">
                  <c:v>35.9801589534</c:v>
                </c:pt>
                <c:pt idx="4">
                  <c:v>42.5120744305</c:v>
                </c:pt>
                <c:pt idx="5">
                  <c:v>38.111397738200004</c:v>
                </c:pt>
                <c:pt idx="6">
                  <c:v>42.937277578</c:v>
                </c:pt>
                <c:pt idx="7">
                  <c:v>41.387071516999995</c:v>
                </c:pt>
                <c:pt idx="8">
                  <c:v>37.850101860000002</c:v>
                </c:pt>
                <c:pt idx="9">
                  <c:v>39.7293095725</c:v>
                </c:pt>
                <c:pt idx="10">
                  <c:v>41.125384937999996</c:v>
                </c:pt>
                <c:pt idx="11">
                  <c:v>37.6041943492</c:v>
                </c:pt>
              </c:numCache>
            </c:numRef>
          </c:val>
          <c:smooth val="0"/>
          <c:extLst>
            <c:ext xmlns:c16="http://schemas.microsoft.com/office/drawing/2014/chart" uri="{C3380CC4-5D6E-409C-BE32-E72D297353CC}">
              <c16:uniqueId val="{00000001-D584-4281-AE33-099E96291A2A}"/>
            </c:ext>
          </c:extLst>
        </c:ser>
        <c:ser>
          <c:idx val="2"/>
          <c:order val="2"/>
          <c:tx>
            <c:strRef>
              <c:f>'Graficos vinos DO'!$Y$4</c:f>
              <c:strCache>
                <c:ptCount val="1"/>
                <c:pt idx="0">
                  <c:v>2017</c:v>
                </c:pt>
              </c:strCache>
            </c:strRef>
          </c:tx>
          <c:spPr>
            <a:ln w="28575" cap="rnd">
              <a:solidFill>
                <a:schemeClr val="accent3"/>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DO'!$Z$4:$AK$4</c:f>
              <c:numCache>
                <c:formatCode>0.0</c:formatCode>
                <c:ptCount val="12"/>
                <c:pt idx="0">
                  <c:v>41.430986299999994</c:v>
                </c:pt>
                <c:pt idx="1">
                  <c:v>26.5902872572</c:v>
                </c:pt>
                <c:pt idx="2">
                  <c:v>34.837152175999996</c:v>
                </c:pt>
                <c:pt idx="3">
                  <c:v>34.6453459401</c:v>
                </c:pt>
                <c:pt idx="4">
                  <c:v>44.328769652000005</c:v>
                </c:pt>
                <c:pt idx="5">
                  <c:v>37.6972178141</c:v>
                </c:pt>
                <c:pt idx="6">
                  <c:v>44.722713240000004</c:v>
                </c:pt>
                <c:pt idx="7">
                  <c:v>45.201829379000003</c:v>
                </c:pt>
                <c:pt idx="8">
                  <c:v>39.950192773999994</c:v>
                </c:pt>
                <c:pt idx="9">
                  <c:v>45.723674291000002</c:v>
                </c:pt>
                <c:pt idx="10">
                  <c:v>45.345576005300003</c:v>
                </c:pt>
                <c:pt idx="11">
                  <c:v>36.719468314000004</c:v>
                </c:pt>
              </c:numCache>
            </c:numRef>
          </c:val>
          <c:smooth val="0"/>
          <c:extLst>
            <c:ext xmlns:c16="http://schemas.microsoft.com/office/drawing/2014/chart" uri="{C3380CC4-5D6E-409C-BE32-E72D297353CC}">
              <c16:uniqueId val="{00000002-D584-4281-AE33-099E96291A2A}"/>
            </c:ext>
          </c:extLst>
        </c:ser>
        <c:ser>
          <c:idx val="3"/>
          <c:order val="3"/>
          <c:tx>
            <c:strRef>
              <c:f>'Graficos vinos DO'!$Y$5</c:f>
              <c:strCache>
                <c:ptCount val="1"/>
                <c:pt idx="0">
                  <c:v>2018</c:v>
                </c:pt>
              </c:strCache>
            </c:strRef>
          </c:tx>
          <c:spPr>
            <a:ln w="28575" cap="rnd">
              <a:solidFill>
                <a:schemeClr val="accent4"/>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DO'!$Z$5:$AK$5</c:f>
              <c:numCache>
                <c:formatCode>0.0</c:formatCode>
                <c:ptCount val="12"/>
                <c:pt idx="0">
                  <c:v>41</c:v>
                </c:pt>
                <c:pt idx="1">
                  <c:v>28.1</c:v>
                </c:pt>
                <c:pt idx="2">
                  <c:v>33</c:v>
                </c:pt>
                <c:pt idx="3">
                  <c:v>35.9</c:v>
                </c:pt>
                <c:pt idx="4">
                  <c:v>38.4</c:v>
                </c:pt>
                <c:pt idx="5">
                  <c:v>37.9</c:v>
                </c:pt>
                <c:pt idx="6">
                  <c:v>42.2</c:v>
                </c:pt>
                <c:pt idx="7">
                  <c:v>46.5</c:v>
                </c:pt>
                <c:pt idx="8">
                  <c:v>29</c:v>
                </c:pt>
                <c:pt idx="9">
                  <c:v>46.1</c:v>
                </c:pt>
                <c:pt idx="10">
                  <c:v>43.903376000000002</c:v>
                </c:pt>
                <c:pt idx="11">
                  <c:v>34.816315000000003</c:v>
                </c:pt>
              </c:numCache>
            </c:numRef>
          </c:val>
          <c:smooth val="0"/>
          <c:extLst>
            <c:ext xmlns:c16="http://schemas.microsoft.com/office/drawing/2014/chart" uri="{C3380CC4-5D6E-409C-BE32-E72D297353CC}">
              <c16:uniqueId val="{00000003-D584-4281-AE33-099E96291A2A}"/>
            </c:ext>
          </c:extLst>
        </c:ser>
        <c:ser>
          <c:idx val="4"/>
          <c:order val="4"/>
          <c:tx>
            <c:strRef>
              <c:f>'Graficos vinos DO'!$Y$6</c:f>
              <c:strCache>
                <c:ptCount val="1"/>
                <c:pt idx="0">
                  <c:v>2019</c:v>
                </c:pt>
              </c:strCache>
            </c:strRef>
          </c:tx>
          <c:spPr>
            <a:ln w="28575" cap="rnd">
              <a:solidFill>
                <a:schemeClr val="accent5"/>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DO'!$Z$6:$AK$6</c:f>
              <c:numCache>
                <c:formatCode>0.0</c:formatCode>
                <c:ptCount val="12"/>
                <c:pt idx="0">
                  <c:v>42.109850903099989</c:v>
                </c:pt>
                <c:pt idx="1">
                  <c:v>25.172279372000009</c:v>
                </c:pt>
                <c:pt idx="2">
                  <c:v>33.305171635999997</c:v>
                </c:pt>
                <c:pt idx="3">
                  <c:v>36.379859439000008</c:v>
                </c:pt>
                <c:pt idx="4">
                  <c:v>43.183317500299999</c:v>
                </c:pt>
                <c:pt idx="5">
                  <c:v>35.531951164600002</c:v>
                </c:pt>
                <c:pt idx="6">
                  <c:v>41.6</c:v>
                </c:pt>
                <c:pt idx="7">
                  <c:v>40.299999999999997</c:v>
                </c:pt>
                <c:pt idx="8">
                  <c:v>35.200000000000003</c:v>
                </c:pt>
                <c:pt idx="9">
                  <c:v>38.700000000000003</c:v>
                </c:pt>
                <c:pt idx="10">
                  <c:v>35.9</c:v>
                </c:pt>
                <c:pt idx="11">
                  <c:v>36.5</c:v>
                </c:pt>
              </c:numCache>
            </c:numRef>
          </c:val>
          <c:smooth val="0"/>
          <c:extLst>
            <c:ext xmlns:c16="http://schemas.microsoft.com/office/drawing/2014/chart" uri="{C3380CC4-5D6E-409C-BE32-E72D297353CC}">
              <c16:uniqueId val="{00000004-D584-4281-AE33-099E96291A2A}"/>
            </c:ext>
          </c:extLst>
        </c:ser>
        <c:ser>
          <c:idx val="5"/>
          <c:order val="5"/>
          <c:tx>
            <c:strRef>
              <c:f>'Graficos vinos DO'!$Y$7</c:f>
              <c:strCache>
                <c:ptCount val="1"/>
                <c:pt idx="0">
                  <c:v>2020</c:v>
                </c:pt>
              </c:strCache>
            </c:strRef>
          </c:tx>
          <c:spPr>
            <a:ln w="28575" cap="rnd">
              <a:solidFill>
                <a:schemeClr val="accent6"/>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DO'!$Z$7:$AK$7</c:f>
              <c:numCache>
                <c:formatCode>0.0</c:formatCode>
                <c:ptCount val="12"/>
                <c:pt idx="0">
                  <c:v>46.3</c:v>
                </c:pt>
                <c:pt idx="1">
                  <c:v>27.1</c:v>
                </c:pt>
                <c:pt idx="2">
                  <c:v>31</c:v>
                </c:pt>
                <c:pt idx="3">
                  <c:v>31.3</c:v>
                </c:pt>
                <c:pt idx="4">
                  <c:v>35.299999999999997</c:v>
                </c:pt>
                <c:pt idx="5">
                  <c:v>36.9</c:v>
                </c:pt>
                <c:pt idx="6">
                  <c:v>40.299999999999997</c:v>
                </c:pt>
                <c:pt idx="7">
                  <c:v>45.9</c:v>
                </c:pt>
                <c:pt idx="8">
                  <c:v>42.2</c:v>
                </c:pt>
                <c:pt idx="9">
                  <c:v>38.6</c:v>
                </c:pt>
              </c:numCache>
            </c:numRef>
          </c:val>
          <c:smooth val="0"/>
          <c:extLst>
            <c:ext xmlns:c16="http://schemas.microsoft.com/office/drawing/2014/chart" uri="{C3380CC4-5D6E-409C-BE32-E72D297353CC}">
              <c16:uniqueId val="{00000000-BF45-4FC2-9F23-E54FECD38E3B}"/>
            </c:ext>
          </c:extLst>
        </c:ser>
        <c:dLbls>
          <c:showLegendKey val="0"/>
          <c:showVal val="0"/>
          <c:showCatName val="0"/>
          <c:showSerName val="0"/>
          <c:showPercent val="0"/>
          <c:showBubbleSize val="0"/>
        </c:dLbls>
        <c:smooth val="0"/>
        <c:axId val="2091602232"/>
        <c:axId val="2091358488"/>
        <c:extLst>
          <c:ext xmlns:c15="http://schemas.microsoft.com/office/drawing/2012/chart" uri="{02D57815-91ED-43cb-92C2-25804820EDAC}">
            <c15:filteredLineSeries>
              <c15:ser>
                <c:idx val="0"/>
                <c:order val="0"/>
                <c:tx>
                  <c:strRef>
                    <c:extLst>
                      <c:ext uri="{02D57815-91ED-43cb-92C2-25804820EDAC}">
                        <c15:formulaRef>
                          <c15:sqref>'Graficos vinos DO'!$Y$2</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DO'!$Z$1:$AK$1</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DO'!$Z$2:$AK$2</c15:sqref>
                        </c15:formulaRef>
                      </c:ext>
                    </c:extLst>
                    <c:numCache>
                      <c:formatCode>0.0</c:formatCode>
                      <c:ptCount val="12"/>
                      <c:pt idx="0">
                        <c:v>34.904873070000001</c:v>
                      </c:pt>
                      <c:pt idx="1">
                        <c:v>25.382726150000014</c:v>
                      </c:pt>
                      <c:pt idx="2">
                        <c:v>29.098884030000015</c:v>
                      </c:pt>
                      <c:pt idx="3">
                        <c:v>37.928668630000033</c:v>
                      </c:pt>
                      <c:pt idx="4">
                        <c:v>32.560458390000015</c:v>
                      </c:pt>
                      <c:pt idx="5">
                        <c:v>37.245211599999998</c:v>
                      </c:pt>
                      <c:pt idx="6">
                        <c:v>46.664839749999999</c:v>
                      </c:pt>
                      <c:pt idx="7">
                        <c:v>38.240639300000012</c:v>
                      </c:pt>
                      <c:pt idx="8">
                        <c:v>38.339363470000031</c:v>
                      </c:pt>
                      <c:pt idx="9">
                        <c:v>42.346817799999997</c:v>
                      </c:pt>
                      <c:pt idx="10">
                        <c:v>38.895984280000015</c:v>
                      </c:pt>
                      <c:pt idx="11">
                        <c:v>36.147308560000042</c:v>
                      </c:pt>
                    </c:numCache>
                  </c:numRef>
                </c:val>
                <c:smooth val="0"/>
                <c:extLst>
                  <c:ext xmlns:c16="http://schemas.microsoft.com/office/drawing/2014/chart" uri="{C3380CC4-5D6E-409C-BE32-E72D297353CC}">
                    <c16:uniqueId val="{00000000-D584-4281-AE33-099E96291A2A}"/>
                  </c:ext>
                </c:extLst>
              </c15:ser>
            </c15:filteredLineSeries>
          </c:ext>
        </c:extLst>
      </c:lineChart>
      <c:catAx>
        <c:axId val="2091602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358488"/>
        <c:crosses val="autoZero"/>
        <c:auto val="1"/>
        <c:lblAlgn val="ctr"/>
        <c:lblOffset val="100"/>
        <c:noMultiLvlLbl val="0"/>
      </c:catAx>
      <c:valAx>
        <c:axId val="2091358488"/>
        <c:scaling>
          <c:orientation val="minMax"/>
          <c:min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602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11. Chile. Valor de exportaciones de vino con denominación de origen (millones de USD)</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'Graficos vinos DO'!$Y$10</c:f>
              <c:strCache>
                <c:ptCount val="1"/>
                <c:pt idx="0">
                  <c:v>2016</c:v>
                </c:pt>
              </c:strCache>
            </c:strRef>
          </c:tx>
          <c:spPr>
            <a:ln w="28575" cap="rnd">
              <a:solidFill>
                <a:schemeClr val="accent2"/>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DO'!$Z$10:$AK$10</c:f>
              <c:numCache>
                <c:formatCode>0.0</c:formatCode>
                <c:ptCount val="12"/>
                <c:pt idx="0">
                  <c:v>112.48470791</c:v>
                </c:pt>
                <c:pt idx="1">
                  <c:v>79.543988720000002</c:v>
                </c:pt>
                <c:pt idx="2">
                  <c:v>102.96589181</c:v>
                </c:pt>
                <c:pt idx="3">
                  <c:v>112.81199322000001</c:v>
                </c:pt>
                <c:pt idx="4">
                  <c:v>134.05393566999987</c:v>
                </c:pt>
                <c:pt idx="5">
                  <c:v>117.32233557000002</c:v>
                </c:pt>
                <c:pt idx="6">
                  <c:v>137.58070494000023</c:v>
                </c:pt>
                <c:pt idx="7">
                  <c:v>134.1769355600002</c:v>
                </c:pt>
                <c:pt idx="8">
                  <c:v>118.92014871000011</c:v>
                </c:pt>
                <c:pt idx="9">
                  <c:v>125.01281818999996</c:v>
                </c:pt>
                <c:pt idx="10">
                  <c:v>130.12666156000009</c:v>
                </c:pt>
                <c:pt idx="11">
                  <c:v>122.48152439999986</c:v>
                </c:pt>
              </c:numCache>
            </c:numRef>
          </c:val>
          <c:smooth val="0"/>
          <c:extLst>
            <c:ext xmlns:c16="http://schemas.microsoft.com/office/drawing/2014/chart" uri="{C3380CC4-5D6E-409C-BE32-E72D297353CC}">
              <c16:uniqueId val="{00000001-4FDA-4E80-B026-7127C01F737B}"/>
            </c:ext>
          </c:extLst>
        </c:ser>
        <c:ser>
          <c:idx val="2"/>
          <c:order val="2"/>
          <c:tx>
            <c:strRef>
              <c:f>'Graficos vinos DO'!$Y$11</c:f>
              <c:strCache>
                <c:ptCount val="1"/>
                <c:pt idx="0">
                  <c:v>2017</c:v>
                </c:pt>
              </c:strCache>
            </c:strRef>
          </c:tx>
          <c:spPr>
            <a:ln w="28575" cap="rnd">
              <a:solidFill>
                <a:schemeClr val="accent3"/>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DO'!$Z$11:$AK$11</c:f>
              <c:numCache>
                <c:formatCode>0.0</c:formatCode>
                <c:ptCount val="12"/>
                <c:pt idx="0">
                  <c:v>129.07611224999999</c:v>
                </c:pt>
                <c:pt idx="1">
                  <c:v>86.463323619999969</c:v>
                </c:pt>
                <c:pt idx="2">
                  <c:v>109.21013975000001</c:v>
                </c:pt>
                <c:pt idx="3">
                  <c:v>104.72312508</c:v>
                </c:pt>
                <c:pt idx="4">
                  <c:v>134.77716662</c:v>
                </c:pt>
                <c:pt idx="5">
                  <c:v>115.48450059999999</c:v>
                </c:pt>
                <c:pt idx="6">
                  <c:v>145.91260536000001</c:v>
                </c:pt>
                <c:pt idx="7">
                  <c:v>151.76711933999999</c:v>
                </c:pt>
                <c:pt idx="8">
                  <c:v>127.22659048999999</c:v>
                </c:pt>
                <c:pt idx="9">
                  <c:v>149.92767350999998</c:v>
                </c:pt>
                <c:pt idx="10">
                  <c:v>148.21174729000001</c:v>
                </c:pt>
                <c:pt idx="11">
                  <c:v>117.457036</c:v>
                </c:pt>
              </c:numCache>
            </c:numRef>
          </c:val>
          <c:smooth val="0"/>
          <c:extLst>
            <c:ext xmlns:c16="http://schemas.microsoft.com/office/drawing/2014/chart" uri="{C3380CC4-5D6E-409C-BE32-E72D297353CC}">
              <c16:uniqueId val="{00000002-4FDA-4E80-B026-7127C01F737B}"/>
            </c:ext>
          </c:extLst>
        </c:ser>
        <c:ser>
          <c:idx val="3"/>
          <c:order val="3"/>
          <c:tx>
            <c:strRef>
              <c:f>'Graficos vinos DO'!$Y$12</c:f>
              <c:strCache>
                <c:ptCount val="1"/>
                <c:pt idx="0">
                  <c:v>2018</c:v>
                </c:pt>
              </c:strCache>
            </c:strRef>
          </c:tx>
          <c:spPr>
            <a:ln w="28575" cap="rnd">
              <a:solidFill>
                <a:schemeClr val="accent4"/>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DO'!$Z$12:$AK$12</c:f>
              <c:numCache>
                <c:formatCode>0.0</c:formatCode>
                <c:ptCount val="12"/>
                <c:pt idx="0">
                  <c:v>135.30000000000001</c:v>
                </c:pt>
                <c:pt idx="1">
                  <c:v>96.2</c:v>
                </c:pt>
                <c:pt idx="2">
                  <c:v>111.1</c:v>
                </c:pt>
                <c:pt idx="3">
                  <c:v>119.7</c:v>
                </c:pt>
                <c:pt idx="4">
                  <c:v>125.7</c:v>
                </c:pt>
                <c:pt idx="5">
                  <c:v>121.4</c:v>
                </c:pt>
                <c:pt idx="6">
                  <c:v>144.4</c:v>
                </c:pt>
                <c:pt idx="7">
                  <c:v>162.80000000000001</c:v>
                </c:pt>
                <c:pt idx="8">
                  <c:v>92.9</c:v>
                </c:pt>
                <c:pt idx="9">
                  <c:v>148</c:v>
                </c:pt>
                <c:pt idx="10">
                  <c:v>138.99379400000001</c:v>
                </c:pt>
                <c:pt idx="11">
                  <c:v>111.870785</c:v>
                </c:pt>
              </c:numCache>
            </c:numRef>
          </c:val>
          <c:smooth val="0"/>
          <c:extLst>
            <c:ext xmlns:c16="http://schemas.microsoft.com/office/drawing/2014/chart" uri="{C3380CC4-5D6E-409C-BE32-E72D297353CC}">
              <c16:uniqueId val="{00000003-4FDA-4E80-B026-7127C01F737B}"/>
            </c:ext>
          </c:extLst>
        </c:ser>
        <c:ser>
          <c:idx val="4"/>
          <c:order val="4"/>
          <c:tx>
            <c:strRef>
              <c:f>'Graficos vinos DO'!$Y$13</c:f>
              <c:strCache>
                <c:ptCount val="1"/>
                <c:pt idx="0">
                  <c:v>2019</c:v>
                </c:pt>
              </c:strCache>
            </c:strRef>
          </c:tx>
          <c:spPr>
            <a:ln w="28575" cap="rnd">
              <a:solidFill>
                <a:schemeClr val="accent5"/>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DO'!$Z$13:$AK$13</c:f>
              <c:numCache>
                <c:formatCode>0.0</c:formatCode>
                <c:ptCount val="12"/>
                <c:pt idx="0">
                  <c:v>137.22759253000007</c:v>
                </c:pt>
                <c:pt idx="1">
                  <c:v>80.893906529999995</c:v>
                </c:pt>
                <c:pt idx="2">
                  <c:v>106.44436442</c:v>
                </c:pt>
                <c:pt idx="3">
                  <c:v>118.04454454</c:v>
                </c:pt>
                <c:pt idx="4">
                  <c:v>139.46123553999996</c:v>
                </c:pt>
                <c:pt idx="5">
                  <c:v>119.97246115999991</c:v>
                </c:pt>
                <c:pt idx="6">
                  <c:v>147.80000000000001</c:v>
                </c:pt>
                <c:pt idx="7">
                  <c:v>133.5</c:v>
                </c:pt>
                <c:pt idx="8">
                  <c:v>106.8</c:v>
                </c:pt>
                <c:pt idx="9">
                  <c:v>119.4</c:v>
                </c:pt>
                <c:pt idx="10">
                  <c:v>113.1</c:v>
                </c:pt>
                <c:pt idx="11">
                  <c:v>122</c:v>
                </c:pt>
              </c:numCache>
            </c:numRef>
          </c:val>
          <c:smooth val="0"/>
          <c:extLst>
            <c:ext xmlns:c16="http://schemas.microsoft.com/office/drawing/2014/chart" uri="{C3380CC4-5D6E-409C-BE32-E72D297353CC}">
              <c16:uniqueId val="{00000004-4FDA-4E80-B026-7127C01F737B}"/>
            </c:ext>
          </c:extLst>
        </c:ser>
        <c:ser>
          <c:idx val="5"/>
          <c:order val="5"/>
          <c:tx>
            <c:strRef>
              <c:f>'Graficos vinos DO'!$Y$14</c:f>
              <c:strCache>
                <c:ptCount val="1"/>
                <c:pt idx="0">
                  <c:v>2020</c:v>
                </c:pt>
              </c:strCache>
            </c:strRef>
          </c:tx>
          <c:spPr>
            <a:ln w="28575" cap="rnd">
              <a:solidFill>
                <a:schemeClr val="accent6"/>
              </a:solidFill>
              <a:round/>
            </a:ln>
            <a:effectLst/>
          </c:spPr>
          <c:marker>
            <c:symbol val="none"/>
          </c:marker>
          <c:cat>
            <c:strRef>
              <c:f>'Graficos vinos DO'!$Z$1:$AK$1</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DO'!$Z$14:$AK$14</c:f>
              <c:numCache>
                <c:formatCode>0.0</c:formatCode>
                <c:ptCount val="12"/>
                <c:pt idx="0">
                  <c:v>148.4</c:v>
                </c:pt>
                <c:pt idx="1">
                  <c:v>86.1</c:v>
                </c:pt>
                <c:pt idx="2">
                  <c:v>92.9</c:v>
                </c:pt>
                <c:pt idx="3">
                  <c:v>92.6</c:v>
                </c:pt>
                <c:pt idx="4">
                  <c:v>109.1</c:v>
                </c:pt>
                <c:pt idx="5">
                  <c:v>109.4</c:v>
                </c:pt>
                <c:pt idx="6">
                  <c:v>129.80000000000001</c:v>
                </c:pt>
                <c:pt idx="7">
                  <c:v>151.1</c:v>
                </c:pt>
                <c:pt idx="8">
                  <c:v>129.9</c:v>
                </c:pt>
                <c:pt idx="9">
                  <c:v>121</c:v>
                </c:pt>
              </c:numCache>
            </c:numRef>
          </c:val>
          <c:smooth val="0"/>
          <c:extLst>
            <c:ext xmlns:c16="http://schemas.microsoft.com/office/drawing/2014/chart" uri="{C3380CC4-5D6E-409C-BE32-E72D297353CC}">
              <c16:uniqueId val="{00000000-4EA3-4D39-8CAF-AB294B00D826}"/>
            </c:ext>
          </c:extLst>
        </c:ser>
        <c:dLbls>
          <c:showLegendKey val="0"/>
          <c:showVal val="0"/>
          <c:showCatName val="0"/>
          <c:showSerName val="0"/>
          <c:showPercent val="0"/>
          <c:showBubbleSize val="0"/>
        </c:dLbls>
        <c:smooth val="0"/>
        <c:axId val="2042930728"/>
        <c:axId val="2042934280"/>
        <c:extLst>
          <c:ext xmlns:c15="http://schemas.microsoft.com/office/drawing/2012/chart" uri="{02D57815-91ED-43cb-92C2-25804820EDAC}">
            <c15:filteredLineSeries>
              <c15:ser>
                <c:idx val="0"/>
                <c:order val="0"/>
                <c:tx>
                  <c:strRef>
                    <c:extLst>
                      <c:ext uri="{02D57815-91ED-43cb-92C2-25804820EDAC}">
                        <c15:formulaRef>
                          <c15:sqref>'Graficos vinos DO'!$Y$9</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DO'!$Z$1:$AK$1</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DO'!$Z$9:$AK$9</c15:sqref>
                        </c15:formulaRef>
                      </c:ext>
                    </c:extLst>
                    <c:numCache>
                      <c:formatCode>0.0</c:formatCode>
                      <c:ptCount val="12"/>
                      <c:pt idx="0">
                        <c:v>123.25140430999902</c:v>
                      </c:pt>
                      <c:pt idx="1">
                        <c:v>83.256938870000084</c:v>
                      </c:pt>
                      <c:pt idx="2">
                        <c:v>97.751259049999589</c:v>
                      </c:pt>
                      <c:pt idx="3">
                        <c:v>120.0889139099995</c:v>
                      </c:pt>
                      <c:pt idx="4">
                        <c:v>106.12081145999993</c:v>
                      </c:pt>
                      <c:pt idx="5">
                        <c:v>118.89505177999959</c:v>
                      </c:pt>
                      <c:pt idx="6">
                        <c:v>152.47313661999991</c:v>
                      </c:pt>
                      <c:pt idx="7">
                        <c:v>121.47650334999949</c:v>
                      </c:pt>
                      <c:pt idx="8">
                        <c:v>142.14494153999883</c:v>
                      </c:pt>
                      <c:pt idx="9">
                        <c:v>137.05217028999925</c:v>
                      </c:pt>
                      <c:pt idx="10">
                        <c:v>124.26419888999962</c:v>
                      </c:pt>
                      <c:pt idx="11">
                        <c:v>116.6003042199997</c:v>
                      </c:pt>
                    </c:numCache>
                  </c:numRef>
                </c:val>
                <c:smooth val="0"/>
                <c:extLst>
                  <c:ext xmlns:c16="http://schemas.microsoft.com/office/drawing/2014/chart" uri="{C3380CC4-5D6E-409C-BE32-E72D297353CC}">
                    <c16:uniqueId val="{00000000-4FDA-4E80-B026-7127C01F737B}"/>
                  </c:ext>
                </c:extLst>
              </c15:ser>
            </c15:filteredLineSeries>
          </c:ext>
        </c:extLst>
      </c:lineChart>
      <c:catAx>
        <c:axId val="2042930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34280"/>
        <c:crosses val="autoZero"/>
        <c:auto val="1"/>
        <c:lblAlgn val="ctr"/>
        <c:lblOffset val="100"/>
        <c:noMultiLvlLbl val="0"/>
      </c:catAx>
      <c:valAx>
        <c:axId val="2042934280"/>
        <c:scaling>
          <c:orientation val="minMax"/>
          <c:min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30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12. Precio medio de exportación de vino con denominación de origen </a:t>
            </a:r>
            <a:endParaRPr lang="es-CL" sz="1100">
              <a:effectLst/>
            </a:endParaRPr>
          </a:p>
          <a:p>
            <a:pPr>
              <a:defRPr sz="1100"/>
            </a:pPr>
            <a:r>
              <a:rPr lang="en-US" sz="1100" b="0" i="0" baseline="0">
                <a:effectLst/>
              </a:rPr>
              <a:t>(dólares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81541500871299"/>
          <c:y val="0.20939126078011999"/>
          <c:w val="0.85655376903983704"/>
          <c:h val="0.36379920433558599"/>
        </c:manualLayout>
      </c:layout>
      <c:lineChart>
        <c:grouping val="standard"/>
        <c:varyColors val="0"/>
        <c:ser>
          <c:idx val="1"/>
          <c:order val="1"/>
          <c:tx>
            <c:strRef>
              <c:f>'Graficos vinos DO'!$Y$19</c:f>
              <c:strCache>
                <c:ptCount val="1"/>
                <c:pt idx="0">
                  <c:v>2016</c:v>
                </c:pt>
              </c:strCache>
            </c:strRef>
          </c:tx>
          <c:spPr>
            <a:ln w="28575" cap="rnd">
              <a:solidFill>
                <a:schemeClr val="accent2"/>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DO'!$Z$19:$AK$19</c:f>
              <c:numCache>
                <c:formatCode>0.00</c:formatCode>
                <c:ptCount val="12"/>
                <c:pt idx="0">
                  <c:v>3.2321882264067376</c:v>
                </c:pt>
                <c:pt idx="1">
                  <c:v>3.042934514564934</c:v>
                </c:pt>
                <c:pt idx="2">
                  <c:v>3.1307812665216965</c:v>
                </c:pt>
                <c:pt idx="3">
                  <c:v>3.1353945202440432</c:v>
                </c:pt>
                <c:pt idx="4">
                  <c:v>3.1533143810508522</c:v>
                </c:pt>
                <c:pt idx="5">
                  <c:v>3.0784054779603354</c:v>
                </c:pt>
                <c:pt idx="6">
                  <c:v>3.2042251558699935</c:v>
                </c:pt>
                <c:pt idx="7">
                  <c:v>3.2420012009036734</c:v>
                </c:pt>
                <c:pt idx="8">
                  <c:v>3.1418712993128017</c:v>
                </c:pt>
                <c:pt idx="9">
                  <c:v>3.1466144147778459</c:v>
                </c:pt>
                <c:pt idx="10">
                  <c:v>3.1641445242683335</c:v>
                </c:pt>
                <c:pt idx="11">
                  <c:v>3.2571240128856944</c:v>
                </c:pt>
              </c:numCache>
            </c:numRef>
          </c:val>
          <c:smooth val="0"/>
          <c:extLst>
            <c:ext xmlns:c16="http://schemas.microsoft.com/office/drawing/2014/chart" uri="{C3380CC4-5D6E-409C-BE32-E72D297353CC}">
              <c16:uniqueId val="{00000001-BB30-457D-98BD-4A0194DCE943}"/>
            </c:ext>
          </c:extLst>
        </c:ser>
        <c:ser>
          <c:idx val="2"/>
          <c:order val="2"/>
          <c:tx>
            <c:strRef>
              <c:f>'Graficos vinos DO'!$Y$20</c:f>
              <c:strCache>
                <c:ptCount val="1"/>
                <c:pt idx="0">
                  <c:v>2017</c:v>
                </c:pt>
              </c:strCache>
            </c:strRef>
          </c:tx>
          <c:spPr>
            <a:ln w="28575" cap="rnd">
              <a:solidFill>
                <a:schemeClr val="accent3"/>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DO'!$Z$20:$AK$20</c:f>
              <c:numCache>
                <c:formatCode>0.00</c:formatCode>
                <c:ptCount val="12"/>
                <c:pt idx="0">
                  <c:v>3.1154486961851551</c:v>
                </c:pt>
                <c:pt idx="1">
                  <c:v>3.2516882117017301</c:v>
                </c:pt>
                <c:pt idx="2">
                  <c:v>3.1348756407602409</c:v>
                </c:pt>
                <c:pt idx="3">
                  <c:v>3.0227184124834787</c:v>
                </c:pt>
                <c:pt idx="4">
                  <c:v>3.0403994443802298</c:v>
                </c:pt>
                <c:pt idx="5">
                  <c:v>3.0634754312506582</c:v>
                </c:pt>
                <c:pt idx="6">
                  <c:v>3.2626062863622449</c:v>
                </c:pt>
                <c:pt idx="7">
                  <c:v>3.3575437415926443</c:v>
                </c:pt>
                <c:pt idx="8">
                  <c:v>3.1846302021551294</c:v>
                </c:pt>
                <c:pt idx="9">
                  <c:v>3.278994434170198</c:v>
                </c:pt>
                <c:pt idx="10" formatCode="0.0">
                  <c:v>3.2684940924044494</c:v>
                </c:pt>
                <c:pt idx="11">
                  <c:v>3.1987673404088275</c:v>
                </c:pt>
              </c:numCache>
            </c:numRef>
          </c:val>
          <c:smooth val="0"/>
          <c:extLst>
            <c:ext xmlns:c16="http://schemas.microsoft.com/office/drawing/2014/chart" uri="{C3380CC4-5D6E-409C-BE32-E72D297353CC}">
              <c16:uniqueId val="{00000002-BB30-457D-98BD-4A0194DCE943}"/>
            </c:ext>
          </c:extLst>
        </c:ser>
        <c:ser>
          <c:idx val="3"/>
          <c:order val="3"/>
          <c:tx>
            <c:strRef>
              <c:f>'Graficos vinos DO'!$Y$21</c:f>
              <c:strCache>
                <c:ptCount val="1"/>
                <c:pt idx="0">
                  <c:v>2018</c:v>
                </c:pt>
              </c:strCache>
            </c:strRef>
          </c:tx>
          <c:spPr>
            <a:ln w="28575" cap="rnd">
              <a:solidFill>
                <a:schemeClr val="accent4"/>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DO'!$Z$21:$AK$21</c:f>
              <c:numCache>
                <c:formatCode>0.00</c:formatCode>
                <c:ptCount val="12"/>
                <c:pt idx="0">
                  <c:v>3.2921421979987202</c:v>
                </c:pt>
                <c:pt idx="1">
                  <c:v>3.4244249029125777</c:v>
                </c:pt>
                <c:pt idx="2">
                  <c:v>3.3543225794025</c:v>
                </c:pt>
                <c:pt idx="3">
                  <c:v>3.3374310857258629</c:v>
                </c:pt>
                <c:pt idx="4">
                  <c:v>3.2746595936327312</c:v>
                </c:pt>
                <c:pt idx="5">
                  <c:v>3.2062155346749974</c:v>
                </c:pt>
                <c:pt idx="6">
                  <c:v>3.4284051539545586</c:v>
                </c:pt>
                <c:pt idx="7">
                  <c:v>3.505741742696749</c:v>
                </c:pt>
                <c:pt idx="8">
                  <c:v>3.204151758954505</c:v>
                </c:pt>
                <c:pt idx="9">
                  <c:v>3.2126011087423252</c:v>
                </c:pt>
                <c:pt idx="10" formatCode="0.0">
                  <c:v>3.1659021991579368</c:v>
                </c:pt>
                <c:pt idx="11">
                  <c:v>3.2132930732645151</c:v>
                </c:pt>
              </c:numCache>
            </c:numRef>
          </c:val>
          <c:smooth val="0"/>
          <c:extLst>
            <c:ext xmlns:c16="http://schemas.microsoft.com/office/drawing/2014/chart" uri="{C3380CC4-5D6E-409C-BE32-E72D297353CC}">
              <c16:uniqueId val="{00000003-BB30-457D-98BD-4A0194DCE943}"/>
            </c:ext>
          </c:extLst>
        </c:ser>
        <c:ser>
          <c:idx val="4"/>
          <c:order val="4"/>
          <c:tx>
            <c:strRef>
              <c:f>'Graficos vinos DO'!$Y$22</c:f>
              <c:strCache>
                <c:ptCount val="1"/>
                <c:pt idx="0">
                  <c:v>2019</c:v>
                </c:pt>
              </c:strCache>
            </c:strRef>
          </c:tx>
          <c:spPr>
            <a:ln w="28575" cap="rnd">
              <a:solidFill>
                <a:schemeClr val="accent5"/>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DO'!$Z$22:$AK$22</c:f>
              <c:numCache>
                <c:formatCode>0.00</c:formatCode>
                <c:ptCount val="12"/>
                <c:pt idx="0">
                  <c:v>3.2588002471387951</c:v>
                </c:pt>
                <c:pt idx="1">
                  <c:v>3.2136107078161968</c:v>
                </c:pt>
                <c:pt idx="2">
                  <c:v>3.1960311024172259</c:v>
                </c:pt>
                <c:pt idx="3">
                  <c:v>3.2447773674862983</c:v>
                </c:pt>
                <c:pt idx="4">
                  <c:v>3.2295164802711396</c:v>
                </c:pt>
                <c:pt idx="5" formatCode="0.0">
                  <c:v>3.376467017086493</c:v>
                </c:pt>
                <c:pt idx="6" formatCode="0.0">
                  <c:v>3.56</c:v>
                </c:pt>
                <c:pt idx="7" formatCode="0.0">
                  <c:v>3.32</c:v>
                </c:pt>
                <c:pt idx="8" formatCode="0.0">
                  <c:v>3.03</c:v>
                </c:pt>
                <c:pt idx="9">
                  <c:v>3.09</c:v>
                </c:pt>
                <c:pt idx="10" formatCode="General">
                  <c:v>3.15</c:v>
                </c:pt>
                <c:pt idx="11">
                  <c:v>3.34</c:v>
                </c:pt>
              </c:numCache>
            </c:numRef>
          </c:val>
          <c:smooth val="0"/>
          <c:extLst>
            <c:ext xmlns:c16="http://schemas.microsoft.com/office/drawing/2014/chart" uri="{C3380CC4-5D6E-409C-BE32-E72D297353CC}">
              <c16:uniqueId val="{00000004-BB30-457D-98BD-4A0194DCE943}"/>
            </c:ext>
          </c:extLst>
        </c:ser>
        <c:ser>
          <c:idx val="5"/>
          <c:order val="5"/>
          <c:tx>
            <c:strRef>
              <c:f>'Graficos vinos DO'!$Y$23</c:f>
              <c:strCache>
                <c:ptCount val="1"/>
                <c:pt idx="0">
                  <c:v>2020</c:v>
                </c:pt>
              </c:strCache>
            </c:strRef>
          </c:tx>
          <c:spPr>
            <a:ln w="28575" cap="rnd">
              <a:solidFill>
                <a:schemeClr val="accent6"/>
              </a:solidFill>
              <a:round/>
            </a:ln>
            <a:effectLst/>
          </c:spPr>
          <c:marker>
            <c:symbol val="none"/>
          </c:marker>
          <c:cat>
            <c:strRef>
              <c:f>'Graficos vinos DO'!$Z$17:$AK$17</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'Graficos vinos DO'!$Z$23:$AK$23</c:f>
              <c:numCache>
                <c:formatCode>0.00</c:formatCode>
                <c:ptCount val="12"/>
                <c:pt idx="0">
                  <c:v>3.2051835853131752</c:v>
                </c:pt>
                <c:pt idx="1">
                  <c:v>3.177121771217712</c:v>
                </c:pt>
                <c:pt idx="2">
                  <c:v>2.9967741935483874</c:v>
                </c:pt>
                <c:pt idx="3">
                  <c:v>2.958466453674121</c:v>
                </c:pt>
                <c:pt idx="4">
                  <c:v>3.0906515580736547</c:v>
                </c:pt>
                <c:pt idx="5">
                  <c:v>2.9647696476964773</c:v>
                </c:pt>
                <c:pt idx="6">
                  <c:v>3.2208436724565761</c:v>
                </c:pt>
                <c:pt idx="7">
                  <c:v>3.2919389978213509</c:v>
                </c:pt>
                <c:pt idx="8">
                  <c:v>3.0781990521327014</c:v>
                </c:pt>
                <c:pt idx="9">
                  <c:v>3.1347150259067358</c:v>
                </c:pt>
              </c:numCache>
            </c:numRef>
          </c:val>
          <c:smooth val="0"/>
          <c:extLst>
            <c:ext xmlns:c16="http://schemas.microsoft.com/office/drawing/2014/chart" uri="{C3380CC4-5D6E-409C-BE32-E72D297353CC}">
              <c16:uniqueId val="{00000000-C413-4FD2-B7CF-A0845CAE36F4}"/>
            </c:ext>
          </c:extLst>
        </c:ser>
        <c:dLbls>
          <c:showLegendKey val="0"/>
          <c:showVal val="0"/>
          <c:showCatName val="0"/>
          <c:showSerName val="0"/>
          <c:showPercent val="0"/>
          <c:showBubbleSize val="0"/>
        </c:dLbls>
        <c:smooth val="0"/>
        <c:axId val="2042998760"/>
        <c:axId val="2043002312"/>
        <c:extLst>
          <c:ext xmlns:c15="http://schemas.microsoft.com/office/drawing/2012/chart" uri="{02D57815-91ED-43cb-92C2-25804820EDAC}">
            <c15:filteredLineSeries>
              <c15:ser>
                <c:idx val="0"/>
                <c:order val="0"/>
                <c:tx>
                  <c:strRef>
                    <c:extLst>
                      <c:ext uri="{02D57815-91ED-43cb-92C2-25804820EDAC}">
                        <c15:formulaRef>
                          <c15:sqref>'Graficos vinos DO'!$Y$18</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'Graficos vinos DO'!$Z$17:$AK$17</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'Graficos vinos DO'!$Z$18:$AK$18</c15:sqref>
                        </c15:formulaRef>
                      </c:ext>
                    </c:extLst>
                    <c:numCache>
                      <c:formatCode>0.00</c:formatCode>
                      <c:ptCount val="12"/>
                      <c:pt idx="0">
                        <c:v>3.5310658217500004</c:v>
                      </c:pt>
                      <c:pt idx="1">
                        <c:v>3.2800629206646521</c:v>
                      </c:pt>
                      <c:pt idx="2">
                        <c:v>3.3592786221362023</c:v>
                      </c:pt>
                      <c:pt idx="3">
                        <c:v>3.1661779400032528</c:v>
                      </c:pt>
                      <c:pt idx="4">
                        <c:v>3.2591927972547157</c:v>
                      </c:pt>
                      <c:pt idx="5">
                        <c:v>3.1922238234780118</c:v>
                      </c:pt>
                      <c:pt idx="6">
                        <c:v>3.2674094122438277</c:v>
                      </c:pt>
                      <c:pt idx="7">
                        <c:v>3.176633695817932</c:v>
                      </c:pt>
                      <c:pt idx="8">
                        <c:v>3.7075456834651175</c:v>
                      </c:pt>
                      <c:pt idx="9">
                        <c:v>3.2364219417214217</c:v>
                      </c:pt>
                      <c:pt idx="10">
                        <c:v>3.1947822169882771</c:v>
                      </c:pt>
                      <c:pt idx="11">
                        <c:v>3.2256980910890691</c:v>
                      </c:pt>
                    </c:numCache>
                  </c:numRef>
                </c:val>
                <c:smooth val="0"/>
                <c:extLst>
                  <c:ext xmlns:c16="http://schemas.microsoft.com/office/drawing/2014/chart" uri="{C3380CC4-5D6E-409C-BE32-E72D297353CC}">
                    <c16:uniqueId val="{00000000-BB30-457D-98BD-4A0194DCE943}"/>
                  </c:ext>
                </c:extLst>
              </c15:ser>
            </c15:filteredLineSeries>
          </c:ext>
        </c:extLst>
      </c:lineChart>
      <c:catAx>
        <c:axId val="204299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02312"/>
        <c:crosses val="autoZero"/>
        <c:auto val="1"/>
        <c:lblAlgn val="ctr"/>
        <c:lblOffset val="100"/>
        <c:noMultiLvlLbl val="0"/>
      </c:catAx>
      <c:valAx>
        <c:axId val="2043002312"/>
        <c:scaling>
          <c:orientation val="minMax"/>
          <c:min val="2.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 / 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998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13. Volumen de exportación de vino a granel (millones de litros)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20000000000001"/>
          <c:y val="0.14907474576664001"/>
          <c:w val="0.84835555555555597"/>
          <c:h val="0.37712633612525998"/>
        </c:manualLayout>
      </c:layout>
      <c:lineChart>
        <c:grouping val="standard"/>
        <c:varyColors val="0"/>
        <c:ser>
          <c:idx val="1"/>
          <c:order val="1"/>
          <c:tx>
            <c:strRef>
              <c:f>'Gráficos vino granel'!$Q$5</c:f>
              <c:strCache>
                <c:ptCount val="1"/>
                <c:pt idx="0">
                  <c:v>2016</c:v>
                </c:pt>
              </c:strCache>
            </c:strRef>
          </c:tx>
          <c:spPr>
            <a:ln w="28575" cap="rnd">
              <a:solidFill>
                <a:schemeClr val="accent2"/>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granel'!$R$5:$AC$5</c:f>
              <c:numCache>
                <c:formatCode>0.0</c:formatCode>
                <c:ptCount val="12"/>
                <c:pt idx="0">
                  <c:v>28.032295999999999</c:v>
                </c:pt>
                <c:pt idx="1">
                  <c:v>37.998857000000001</c:v>
                </c:pt>
                <c:pt idx="2">
                  <c:v>45.001544000000003</c:v>
                </c:pt>
                <c:pt idx="3">
                  <c:v>32.044817999999999</c:v>
                </c:pt>
                <c:pt idx="4">
                  <c:v>42.035262000000003</c:v>
                </c:pt>
                <c:pt idx="5">
                  <c:v>29.614543000000001</c:v>
                </c:pt>
                <c:pt idx="6">
                  <c:v>28.539489</c:v>
                </c:pt>
                <c:pt idx="7">
                  <c:v>29.201229000000001</c:v>
                </c:pt>
                <c:pt idx="8">
                  <c:v>26.618327000000001</c:v>
                </c:pt>
                <c:pt idx="9">
                  <c:v>33.660097700000001</c:v>
                </c:pt>
                <c:pt idx="10">
                  <c:v>36.299787999999999</c:v>
                </c:pt>
                <c:pt idx="11">
                  <c:v>32.888350000000003</c:v>
                </c:pt>
              </c:numCache>
            </c:numRef>
          </c:val>
          <c:smooth val="0"/>
          <c:extLst>
            <c:ext xmlns:c16="http://schemas.microsoft.com/office/drawing/2014/chart" uri="{C3380CC4-5D6E-409C-BE32-E72D297353CC}">
              <c16:uniqueId val="{00000001-3600-488E-BF2D-5856CF8EC9D5}"/>
            </c:ext>
          </c:extLst>
        </c:ser>
        <c:ser>
          <c:idx val="2"/>
          <c:order val="2"/>
          <c:tx>
            <c:strRef>
              <c:f>'Gráficos vino granel'!$Q$6</c:f>
              <c:strCache>
                <c:ptCount val="1"/>
                <c:pt idx="0">
                  <c:v>2017</c:v>
                </c:pt>
              </c:strCache>
            </c:strRef>
          </c:tx>
          <c:spPr>
            <a:ln w="28575" cap="rnd">
              <a:solidFill>
                <a:schemeClr val="accent3"/>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granel'!$R$6:$AC$6</c:f>
              <c:numCache>
                <c:formatCode>0.0</c:formatCode>
                <c:ptCount val="12"/>
                <c:pt idx="0">
                  <c:v>33.244962999999998</c:v>
                </c:pt>
                <c:pt idx="1">
                  <c:v>41.224220000000003</c:v>
                </c:pt>
                <c:pt idx="2">
                  <c:v>46.657173</c:v>
                </c:pt>
                <c:pt idx="3">
                  <c:v>24.931757000000001</c:v>
                </c:pt>
                <c:pt idx="4">
                  <c:v>28.070650000000001</c:v>
                </c:pt>
                <c:pt idx="5">
                  <c:v>25.626065000000001</c:v>
                </c:pt>
                <c:pt idx="6">
                  <c:v>25.743590000000001</c:v>
                </c:pt>
                <c:pt idx="7">
                  <c:v>27.354042499999998</c:v>
                </c:pt>
                <c:pt idx="8">
                  <c:v>28.498519999999999</c:v>
                </c:pt>
                <c:pt idx="9">
                  <c:v>34.343055</c:v>
                </c:pt>
                <c:pt idx="10">
                  <c:v>49.414802000000002</c:v>
                </c:pt>
                <c:pt idx="11">
                  <c:v>28.820663</c:v>
                </c:pt>
              </c:numCache>
            </c:numRef>
          </c:val>
          <c:smooth val="0"/>
          <c:extLst>
            <c:ext xmlns:c16="http://schemas.microsoft.com/office/drawing/2014/chart" uri="{C3380CC4-5D6E-409C-BE32-E72D297353CC}">
              <c16:uniqueId val="{00000002-3600-488E-BF2D-5856CF8EC9D5}"/>
            </c:ext>
          </c:extLst>
        </c:ser>
        <c:ser>
          <c:idx val="3"/>
          <c:order val="3"/>
          <c:tx>
            <c:strRef>
              <c:f>'Gráficos vino granel'!$Q$7</c:f>
              <c:strCache>
                <c:ptCount val="1"/>
                <c:pt idx="0">
                  <c:v>2018</c:v>
                </c:pt>
              </c:strCache>
            </c:strRef>
          </c:tx>
          <c:spPr>
            <a:ln w="28575" cap="rnd">
              <a:solidFill>
                <a:schemeClr val="accent4"/>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granel'!$R$7:$AC$7</c:f>
              <c:numCache>
                <c:formatCode>0.0</c:formatCode>
                <c:ptCount val="12"/>
                <c:pt idx="0">
                  <c:v>24.190794</c:v>
                </c:pt>
                <c:pt idx="1">
                  <c:v>36.898867000000003</c:v>
                </c:pt>
                <c:pt idx="2">
                  <c:v>33.577927600000002</c:v>
                </c:pt>
                <c:pt idx="3">
                  <c:v>23.543088000000001</c:v>
                </c:pt>
                <c:pt idx="4">
                  <c:v>22.499950999999999</c:v>
                </c:pt>
                <c:pt idx="5">
                  <c:v>21.173842</c:v>
                </c:pt>
                <c:pt idx="6">
                  <c:v>23.6892</c:v>
                </c:pt>
                <c:pt idx="7">
                  <c:v>26.019528999999999</c:v>
                </c:pt>
                <c:pt idx="8">
                  <c:v>22.325277</c:v>
                </c:pt>
                <c:pt idx="9">
                  <c:v>35.875169999999997</c:v>
                </c:pt>
                <c:pt idx="10">
                  <c:v>23.42604</c:v>
                </c:pt>
                <c:pt idx="11">
                  <c:v>26.281891999999999</c:v>
                </c:pt>
              </c:numCache>
            </c:numRef>
          </c:val>
          <c:smooth val="0"/>
          <c:extLst>
            <c:ext xmlns:c16="http://schemas.microsoft.com/office/drawing/2014/chart" uri="{C3380CC4-5D6E-409C-BE32-E72D297353CC}">
              <c16:uniqueId val="{00000003-3600-488E-BF2D-5856CF8EC9D5}"/>
            </c:ext>
          </c:extLst>
        </c:ser>
        <c:ser>
          <c:idx val="4"/>
          <c:order val="4"/>
          <c:tx>
            <c:strRef>
              <c:f>'Gráficos vino granel'!$Q$8</c:f>
              <c:strCache>
                <c:ptCount val="1"/>
                <c:pt idx="0">
                  <c:v>2019</c:v>
                </c:pt>
              </c:strCache>
            </c:strRef>
          </c:tx>
          <c:spPr>
            <a:ln w="28575" cap="rnd">
              <a:solidFill>
                <a:schemeClr val="accent5"/>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granel'!$R$8:$AC$8</c:f>
              <c:numCache>
                <c:formatCode>0.0</c:formatCode>
                <c:ptCount val="12"/>
                <c:pt idx="0">
                  <c:v>36.647542000000001</c:v>
                </c:pt>
                <c:pt idx="1">
                  <c:v>28.267375999999999</c:v>
                </c:pt>
                <c:pt idx="2">
                  <c:v>30.316281199999999</c:v>
                </c:pt>
                <c:pt idx="3">
                  <c:v>34.967151000000001</c:v>
                </c:pt>
                <c:pt idx="4">
                  <c:v>35.485151000000002</c:v>
                </c:pt>
                <c:pt idx="5">
                  <c:v>22.843698</c:v>
                </c:pt>
                <c:pt idx="6">
                  <c:v>25.2</c:v>
                </c:pt>
                <c:pt idx="7">
                  <c:v>31.7</c:v>
                </c:pt>
                <c:pt idx="8">
                  <c:v>21.3</c:v>
                </c:pt>
                <c:pt idx="9">
                  <c:v>22.9</c:v>
                </c:pt>
                <c:pt idx="10">
                  <c:v>41.5</c:v>
                </c:pt>
                <c:pt idx="11">
                  <c:v>29</c:v>
                </c:pt>
              </c:numCache>
            </c:numRef>
          </c:val>
          <c:smooth val="0"/>
          <c:extLst>
            <c:ext xmlns:c16="http://schemas.microsoft.com/office/drawing/2014/chart" uri="{C3380CC4-5D6E-409C-BE32-E72D297353CC}">
              <c16:uniqueId val="{00000004-3600-488E-BF2D-5856CF8EC9D5}"/>
            </c:ext>
          </c:extLst>
        </c:ser>
        <c:ser>
          <c:idx val="5"/>
          <c:order val="5"/>
          <c:tx>
            <c:strRef>
              <c:f>'Gráficos vino granel'!$Q$9</c:f>
              <c:strCache>
                <c:ptCount val="1"/>
                <c:pt idx="0">
                  <c:v>2020</c:v>
                </c:pt>
              </c:strCache>
            </c:strRef>
          </c:tx>
          <c:spPr>
            <a:ln w="28575" cap="rnd">
              <a:solidFill>
                <a:schemeClr val="accent6"/>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granel'!$R$9:$AC$9</c:f>
              <c:numCache>
                <c:formatCode>0.0</c:formatCode>
                <c:ptCount val="12"/>
                <c:pt idx="0">
                  <c:v>32.5</c:v>
                </c:pt>
                <c:pt idx="1">
                  <c:v>29.8</c:v>
                </c:pt>
                <c:pt idx="2">
                  <c:v>21.2</c:v>
                </c:pt>
                <c:pt idx="3">
                  <c:v>24.2</c:v>
                </c:pt>
                <c:pt idx="4">
                  <c:v>32.200000000000003</c:v>
                </c:pt>
                <c:pt idx="5">
                  <c:v>34.4</c:v>
                </c:pt>
                <c:pt idx="6">
                  <c:v>29.6</c:v>
                </c:pt>
                <c:pt idx="7">
                  <c:v>30</c:v>
                </c:pt>
                <c:pt idx="8">
                  <c:v>27.8</c:v>
                </c:pt>
                <c:pt idx="9">
                  <c:v>29.6</c:v>
                </c:pt>
              </c:numCache>
            </c:numRef>
          </c:val>
          <c:smooth val="0"/>
          <c:extLst>
            <c:ext xmlns:c16="http://schemas.microsoft.com/office/drawing/2014/chart" uri="{C3380CC4-5D6E-409C-BE32-E72D297353CC}">
              <c16:uniqueId val="{00000000-46A6-4A5B-A76D-FA49B523CECA}"/>
            </c:ext>
          </c:extLst>
        </c:ser>
        <c:dLbls>
          <c:showLegendKey val="0"/>
          <c:showVal val="0"/>
          <c:showCatName val="0"/>
          <c:showSerName val="0"/>
          <c:showPercent val="0"/>
          <c:showBubbleSize val="0"/>
        </c:dLbls>
        <c:smooth val="0"/>
        <c:axId val="-2091814216"/>
        <c:axId val="-2091821624"/>
        <c:extLst>
          <c:ext xmlns:c15="http://schemas.microsoft.com/office/drawing/2012/chart" uri="{02D57815-91ED-43cb-92C2-25804820EDAC}">
            <c15:filteredLineSeries>
              <c15:ser>
                <c:idx val="0"/>
                <c:order val="0"/>
                <c:tx>
                  <c:strRef>
                    <c:extLst>
                      <c:ext uri="{02D57815-91ED-43cb-92C2-25804820EDAC}">
                        <c15:formulaRef>
                          <c15:sqref>'Gráficos vino granel'!$Q$4</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granel'!$R$3:$AC$3</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granel'!$R$4:$AC$4</c15:sqref>
                        </c15:formulaRef>
                      </c:ext>
                    </c:extLst>
                    <c:numCache>
                      <c:formatCode>0.0</c:formatCode>
                      <c:ptCount val="12"/>
                      <c:pt idx="0">
                        <c:v>23.894335000000002</c:v>
                      </c:pt>
                      <c:pt idx="1">
                        <c:v>26.725076999999999</c:v>
                      </c:pt>
                      <c:pt idx="2">
                        <c:v>39.878123000000002</c:v>
                      </c:pt>
                      <c:pt idx="3">
                        <c:v>37.982706499999999</c:v>
                      </c:pt>
                      <c:pt idx="4">
                        <c:v>31.653510000000001</c:v>
                      </c:pt>
                      <c:pt idx="5">
                        <c:v>26.765411</c:v>
                      </c:pt>
                      <c:pt idx="6">
                        <c:v>33.034945800000003</c:v>
                      </c:pt>
                      <c:pt idx="7">
                        <c:v>30.179402499999998</c:v>
                      </c:pt>
                      <c:pt idx="8">
                        <c:v>29.328635999999999</c:v>
                      </c:pt>
                      <c:pt idx="9">
                        <c:v>35.747366999999997</c:v>
                      </c:pt>
                      <c:pt idx="10">
                        <c:v>40.313033500000003</c:v>
                      </c:pt>
                      <c:pt idx="11">
                        <c:v>29.540159500000001</c:v>
                      </c:pt>
                    </c:numCache>
                  </c:numRef>
                </c:val>
                <c:smooth val="0"/>
                <c:extLst>
                  <c:ext xmlns:c16="http://schemas.microsoft.com/office/drawing/2014/chart" uri="{C3380CC4-5D6E-409C-BE32-E72D297353CC}">
                    <c16:uniqueId val="{00000000-3600-488E-BF2D-5856CF8EC9D5}"/>
                  </c:ext>
                </c:extLst>
              </c15:ser>
            </c15:filteredLineSeries>
          </c:ext>
        </c:extLst>
      </c:lineChart>
      <c:catAx>
        <c:axId val="-209181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21624"/>
        <c:crosses val="autoZero"/>
        <c:auto val="1"/>
        <c:lblAlgn val="ctr"/>
        <c:lblOffset val="100"/>
        <c:noMultiLvlLbl val="0"/>
      </c:catAx>
      <c:valAx>
        <c:axId val="-2091821624"/>
        <c:scaling>
          <c:orientation val="minMax"/>
          <c:min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a:t>
                </a:r>
                <a:r>
                  <a:rPr lang="es-CL" baseline="0"/>
                  <a:t>  litros</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1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14. Valor de exportaciones de vino a granel (millones USD)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741237625480401"/>
          <c:y val="0.154768518518519"/>
          <c:w val="0.86590982624756496"/>
          <c:h val="0.39084795968504699"/>
        </c:manualLayout>
      </c:layout>
      <c:lineChart>
        <c:grouping val="standard"/>
        <c:varyColors val="0"/>
        <c:ser>
          <c:idx val="1"/>
          <c:order val="1"/>
          <c:tx>
            <c:strRef>
              <c:f>'Gráficos vino granel'!$Q$12</c:f>
              <c:strCache>
                <c:ptCount val="1"/>
                <c:pt idx="0">
                  <c:v>2016</c:v>
                </c:pt>
              </c:strCache>
            </c:strRef>
          </c:tx>
          <c:spPr>
            <a:ln w="28575" cap="rnd">
              <a:solidFill>
                <a:schemeClr val="accent2"/>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granel'!$R$12:$AC$12</c:f>
              <c:numCache>
                <c:formatCode>0.0</c:formatCode>
                <c:ptCount val="12"/>
                <c:pt idx="0">
                  <c:v>21.243900270000008</c:v>
                </c:pt>
                <c:pt idx="1">
                  <c:v>25.537283919999993</c:v>
                </c:pt>
                <c:pt idx="2">
                  <c:v>29.751121620000013</c:v>
                </c:pt>
                <c:pt idx="3">
                  <c:v>22.691551529999998</c:v>
                </c:pt>
                <c:pt idx="4">
                  <c:v>30.456996499999999</c:v>
                </c:pt>
                <c:pt idx="5">
                  <c:v>21.137137859999996</c:v>
                </c:pt>
                <c:pt idx="6">
                  <c:v>22.691084210000003</c:v>
                </c:pt>
                <c:pt idx="7">
                  <c:v>22.478544449999994</c:v>
                </c:pt>
                <c:pt idx="8">
                  <c:v>21.967254009999994</c:v>
                </c:pt>
                <c:pt idx="9">
                  <c:v>29.17406991999999</c:v>
                </c:pt>
                <c:pt idx="10">
                  <c:v>30.322900480000012</c:v>
                </c:pt>
                <c:pt idx="11">
                  <c:v>25.775629440000014</c:v>
                </c:pt>
              </c:numCache>
            </c:numRef>
          </c:val>
          <c:smooth val="0"/>
          <c:extLst>
            <c:ext xmlns:c16="http://schemas.microsoft.com/office/drawing/2014/chart" uri="{C3380CC4-5D6E-409C-BE32-E72D297353CC}">
              <c16:uniqueId val="{00000001-220A-4AB3-ABB1-20F737271900}"/>
            </c:ext>
          </c:extLst>
        </c:ser>
        <c:ser>
          <c:idx val="2"/>
          <c:order val="2"/>
          <c:tx>
            <c:strRef>
              <c:f>'Gráficos vino granel'!$Q$13</c:f>
              <c:strCache>
                <c:ptCount val="1"/>
                <c:pt idx="0">
                  <c:v>2017</c:v>
                </c:pt>
              </c:strCache>
            </c:strRef>
          </c:tx>
          <c:spPr>
            <a:ln w="28575" cap="rnd">
              <a:solidFill>
                <a:schemeClr val="accent3"/>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granel'!$R$13:$AC$13</c:f>
              <c:numCache>
                <c:formatCode>0.0</c:formatCode>
                <c:ptCount val="12"/>
                <c:pt idx="0">
                  <c:v>27.08903862</c:v>
                </c:pt>
                <c:pt idx="1">
                  <c:v>33.421187840000002</c:v>
                </c:pt>
                <c:pt idx="2">
                  <c:v>37.631889610000002</c:v>
                </c:pt>
                <c:pt idx="3">
                  <c:v>19.037563559999999</c:v>
                </c:pt>
                <c:pt idx="4">
                  <c:v>23.61246186</c:v>
                </c:pt>
                <c:pt idx="5">
                  <c:v>21.718983949999998</c:v>
                </c:pt>
                <c:pt idx="6">
                  <c:v>23.037928380000004</c:v>
                </c:pt>
                <c:pt idx="7">
                  <c:v>23.61365163</c:v>
                </c:pt>
                <c:pt idx="8">
                  <c:v>23.795012529999997</c:v>
                </c:pt>
                <c:pt idx="9">
                  <c:v>32.063150279999995</c:v>
                </c:pt>
                <c:pt idx="10">
                  <c:v>46.476538609999984</c:v>
                </c:pt>
                <c:pt idx="11">
                  <c:v>28.631947100000001</c:v>
                </c:pt>
              </c:numCache>
            </c:numRef>
          </c:val>
          <c:smooth val="0"/>
          <c:extLst>
            <c:ext xmlns:c16="http://schemas.microsoft.com/office/drawing/2014/chart" uri="{C3380CC4-5D6E-409C-BE32-E72D297353CC}">
              <c16:uniqueId val="{00000002-220A-4AB3-ABB1-20F737271900}"/>
            </c:ext>
          </c:extLst>
        </c:ser>
        <c:ser>
          <c:idx val="3"/>
          <c:order val="3"/>
          <c:tx>
            <c:strRef>
              <c:f>'Gráficos vino granel'!$Q$14</c:f>
              <c:strCache>
                <c:ptCount val="1"/>
                <c:pt idx="0">
                  <c:v>2018</c:v>
                </c:pt>
              </c:strCache>
            </c:strRef>
          </c:tx>
          <c:spPr>
            <a:ln w="28575" cap="rnd">
              <a:solidFill>
                <a:schemeClr val="accent4"/>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granel'!$R$14:$AC$14</c:f>
              <c:numCache>
                <c:formatCode>0.0</c:formatCode>
                <c:ptCount val="12"/>
                <c:pt idx="0">
                  <c:v>23.199343199999998</c:v>
                </c:pt>
                <c:pt idx="1">
                  <c:v>37.287744709999998</c:v>
                </c:pt>
                <c:pt idx="2">
                  <c:v>34.509150090000006</c:v>
                </c:pt>
                <c:pt idx="3">
                  <c:v>22.599449629999999</c:v>
                </c:pt>
                <c:pt idx="4">
                  <c:v>23.385019660000001</c:v>
                </c:pt>
                <c:pt idx="5">
                  <c:v>22.01277438</c:v>
                </c:pt>
                <c:pt idx="6">
                  <c:v>24.736452030000002</c:v>
                </c:pt>
                <c:pt idx="7">
                  <c:v>25.59808649</c:v>
                </c:pt>
                <c:pt idx="8">
                  <c:v>26.536883809999999</c:v>
                </c:pt>
                <c:pt idx="9">
                  <c:v>38.558109869999996</c:v>
                </c:pt>
                <c:pt idx="10">
                  <c:v>24.321291989999999</c:v>
                </c:pt>
                <c:pt idx="11">
                  <c:v>25.081602329999999</c:v>
                </c:pt>
              </c:numCache>
            </c:numRef>
          </c:val>
          <c:smooth val="0"/>
          <c:extLst>
            <c:ext xmlns:c16="http://schemas.microsoft.com/office/drawing/2014/chart" uri="{C3380CC4-5D6E-409C-BE32-E72D297353CC}">
              <c16:uniqueId val="{00000003-220A-4AB3-ABB1-20F737271900}"/>
            </c:ext>
          </c:extLst>
        </c:ser>
        <c:ser>
          <c:idx val="4"/>
          <c:order val="4"/>
          <c:tx>
            <c:strRef>
              <c:f>'Gráficos vino granel'!$Q$15</c:f>
              <c:strCache>
                <c:ptCount val="1"/>
                <c:pt idx="0">
                  <c:v>2019</c:v>
                </c:pt>
              </c:strCache>
            </c:strRef>
          </c:tx>
          <c:spPr>
            <a:ln w="28575" cap="rnd">
              <a:solidFill>
                <a:schemeClr val="accent5"/>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granel'!$R$15:$AC$15</c:f>
              <c:numCache>
                <c:formatCode>0.0</c:formatCode>
                <c:ptCount val="12"/>
                <c:pt idx="0">
                  <c:v>38.327187719999991</c:v>
                </c:pt>
                <c:pt idx="1">
                  <c:v>26.6031355</c:v>
                </c:pt>
                <c:pt idx="2">
                  <c:v>31.976685090000004</c:v>
                </c:pt>
                <c:pt idx="3">
                  <c:v>29.732717779999994</c:v>
                </c:pt>
                <c:pt idx="4">
                  <c:v>39.241067940000008</c:v>
                </c:pt>
                <c:pt idx="5" formatCode="0.00">
                  <c:v>19.923283340000001</c:v>
                </c:pt>
                <c:pt idx="6">
                  <c:v>22.3</c:v>
                </c:pt>
                <c:pt idx="7">
                  <c:v>27.3</c:v>
                </c:pt>
                <c:pt idx="8">
                  <c:v>19.100000000000001</c:v>
                </c:pt>
                <c:pt idx="9">
                  <c:v>20.3</c:v>
                </c:pt>
                <c:pt idx="10">
                  <c:v>36.299999999999997</c:v>
                </c:pt>
                <c:pt idx="11">
                  <c:v>24.7</c:v>
                </c:pt>
              </c:numCache>
            </c:numRef>
          </c:val>
          <c:smooth val="0"/>
          <c:extLst>
            <c:ext xmlns:c16="http://schemas.microsoft.com/office/drawing/2014/chart" uri="{C3380CC4-5D6E-409C-BE32-E72D297353CC}">
              <c16:uniqueId val="{00000004-220A-4AB3-ABB1-20F737271900}"/>
            </c:ext>
          </c:extLst>
        </c:ser>
        <c:ser>
          <c:idx val="5"/>
          <c:order val="5"/>
          <c:tx>
            <c:strRef>
              <c:f>'Gráficos vino granel'!$Q$16</c:f>
              <c:strCache>
                <c:ptCount val="1"/>
                <c:pt idx="0">
                  <c:v>2020</c:v>
                </c:pt>
              </c:strCache>
            </c:strRef>
          </c:tx>
          <c:spPr>
            <a:ln w="28575" cap="rnd">
              <a:solidFill>
                <a:schemeClr val="accent6"/>
              </a:solidFill>
              <a:round/>
            </a:ln>
            <a:effectLst/>
          </c:spPr>
          <c:marker>
            <c:symbol val="none"/>
          </c:marker>
          <c:cat>
            <c:strRef>
              <c:f>'Gráficos vino granel'!$R$3:$AC$3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granel'!$R$16:$AC$16</c:f>
              <c:numCache>
                <c:formatCode>0.0</c:formatCode>
                <c:ptCount val="12"/>
                <c:pt idx="0">
                  <c:v>28.1</c:v>
                </c:pt>
                <c:pt idx="1">
                  <c:v>25.4</c:v>
                </c:pt>
                <c:pt idx="2">
                  <c:v>18</c:v>
                </c:pt>
                <c:pt idx="3">
                  <c:v>19.399999999999999</c:v>
                </c:pt>
                <c:pt idx="4">
                  <c:v>26</c:v>
                </c:pt>
                <c:pt idx="5" formatCode="0.00">
                  <c:v>28.6</c:v>
                </c:pt>
                <c:pt idx="6">
                  <c:v>25.2</c:v>
                </c:pt>
                <c:pt idx="7">
                  <c:v>24.2</c:v>
                </c:pt>
                <c:pt idx="8">
                  <c:v>21.7</c:v>
                </c:pt>
                <c:pt idx="9">
                  <c:v>23.9</c:v>
                </c:pt>
              </c:numCache>
            </c:numRef>
          </c:val>
          <c:smooth val="0"/>
          <c:extLst>
            <c:ext xmlns:c16="http://schemas.microsoft.com/office/drawing/2014/chart" uri="{C3380CC4-5D6E-409C-BE32-E72D297353CC}">
              <c16:uniqueId val="{00000000-0282-43D6-BBB6-95D2C0CEF91D}"/>
            </c:ext>
          </c:extLst>
        </c:ser>
        <c:dLbls>
          <c:showLegendKey val="0"/>
          <c:showVal val="0"/>
          <c:showCatName val="0"/>
          <c:showSerName val="0"/>
          <c:showPercent val="0"/>
          <c:showBubbleSize val="0"/>
        </c:dLbls>
        <c:smooth val="0"/>
        <c:axId val="2091649128"/>
        <c:axId val="2091863208"/>
        <c:extLst>
          <c:ext xmlns:c15="http://schemas.microsoft.com/office/drawing/2012/chart" uri="{02D57815-91ED-43cb-92C2-25804820EDAC}">
            <c15:filteredLineSeries>
              <c15:ser>
                <c:idx val="0"/>
                <c:order val="0"/>
                <c:tx>
                  <c:strRef>
                    <c:extLst>
                      <c:ext uri="{02D57815-91ED-43cb-92C2-25804820EDAC}">
                        <c15:formulaRef>
                          <c15:sqref>'Gráficos vino granel'!$Q$11</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granel'!$R$3:$AC$3</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granel'!$R$11:$AC$11</c15:sqref>
                        </c15:formulaRef>
                      </c:ext>
                    </c:extLst>
                    <c:numCache>
                      <c:formatCode>0.0</c:formatCode>
                      <c:ptCount val="12"/>
                      <c:pt idx="0">
                        <c:v>21.5465217</c:v>
                      </c:pt>
                      <c:pt idx="1">
                        <c:v>22.067759500000001</c:v>
                      </c:pt>
                      <c:pt idx="2">
                        <c:v>28.161007190000003</c:v>
                      </c:pt>
                      <c:pt idx="3">
                        <c:v>29.286913349999995</c:v>
                      </c:pt>
                      <c:pt idx="4">
                        <c:v>24.466974109999999</c:v>
                      </c:pt>
                      <c:pt idx="5">
                        <c:v>21.094378489999997</c:v>
                      </c:pt>
                      <c:pt idx="6">
                        <c:v>27.917466600000001</c:v>
                      </c:pt>
                      <c:pt idx="7">
                        <c:v>23.069595080000003</c:v>
                      </c:pt>
                      <c:pt idx="8">
                        <c:v>22.003572920000007</c:v>
                      </c:pt>
                      <c:pt idx="9">
                        <c:v>25.992777389999993</c:v>
                      </c:pt>
                      <c:pt idx="10">
                        <c:v>26.419099550000002</c:v>
                      </c:pt>
                      <c:pt idx="11">
                        <c:v>20.448351939999998</c:v>
                      </c:pt>
                    </c:numCache>
                  </c:numRef>
                </c:val>
                <c:smooth val="0"/>
                <c:extLst>
                  <c:ext xmlns:c16="http://schemas.microsoft.com/office/drawing/2014/chart" uri="{C3380CC4-5D6E-409C-BE32-E72D297353CC}">
                    <c16:uniqueId val="{00000000-220A-4AB3-ABB1-20F737271900}"/>
                  </c:ext>
                </c:extLst>
              </c15:ser>
            </c15:filteredLineSeries>
          </c:ext>
        </c:extLst>
      </c:lineChart>
      <c:catAx>
        <c:axId val="209164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863208"/>
        <c:crosses val="autoZero"/>
        <c:auto val="1"/>
        <c:lblAlgn val="ctr"/>
        <c:lblOffset val="100"/>
        <c:noMultiLvlLbl val="0"/>
      </c:catAx>
      <c:valAx>
        <c:axId val="2091863208"/>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layout>
            <c:manualLayout>
              <c:xMode val="edge"/>
              <c:yMode val="edge"/>
              <c:x val="4.4518649984208201E-2"/>
              <c:y val="0.161212088072324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64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15. Precio medio de exportación de vino a granel (dólares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28376775880676"/>
          <c:y val="0.154768518518519"/>
          <c:w val="0.86265210071746001"/>
          <c:h val="0.42555052833993301"/>
        </c:manualLayout>
      </c:layout>
      <c:lineChart>
        <c:grouping val="standard"/>
        <c:varyColors val="0"/>
        <c:ser>
          <c:idx val="1"/>
          <c:order val="1"/>
          <c:tx>
            <c:strRef>
              <c:f>'Gráficos vino granel'!$Q$21</c:f>
              <c:strCache>
                <c:ptCount val="1"/>
                <c:pt idx="0">
                  <c:v>2016</c:v>
                </c:pt>
              </c:strCache>
            </c:strRef>
          </c:tx>
          <c:spPr>
            <a:ln w="28575" cap="rnd">
              <a:solidFill>
                <a:schemeClr val="accent2"/>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granel'!$R$21:$AC$21</c:f>
              <c:numCache>
                <c:formatCode>0.00</c:formatCode>
                <c:ptCount val="12"/>
                <c:pt idx="0">
                  <c:v>0.75783661352605614</c:v>
                </c:pt>
                <c:pt idx="1">
                  <c:v>0.67205400204537713</c:v>
                </c:pt>
                <c:pt idx="2">
                  <c:v>0.66111335246630676</c:v>
                </c:pt>
                <c:pt idx="3">
                  <c:v>0.70811922008731643</c:v>
                </c:pt>
                <c:pt idx="4">
                  <c:v>0.72455826491577469</c:v>
                </c:pt>
                <c:pt idx="5">
                  <c:v>0.71374182137472097</c:v>
                </c:pt>
                <c:pt idx="6">
                  <c:v>0.79507675172460179</c:v>
                </c:pt>
                <c:pt idx="7">
                  <c:v>0.76978076676156315</c:v>
                </c:pt>
                <c:pt idx="8">
                  <c:v>0.82526801966179142</c:v>
                </c:pt>
                <c:pt idx="9">
                  <c:v>0.86672564589733758</c:v>
                </c:pt>
                <c:pt idx="10">
                  <c:v>0.83534648962688196</c:v>
                </c:pt>
                <c:pt idx="11">
                  <c:v>0.78373130424603277</c:v>
                </c:pt>
              </c:numCache>
            </c:numRef>
          </c:val>
          <c:smooth val="0"/>
          <c:extLst>
            <c:ext xmlns:c16="http://schemas.microsoft.com/office/drawing/2014/chart" uri="{C3380CC4-5D6E-409C-BE32-E72D297353CC}">
              <c16:uniqueId val="{00000001-2C83-41E1-AFC8-1FBF62D36E33}"/>
            </c:ext>
          </c:extLst>
        </c:ser>
        <c:ser>
          <c:idx val="2"/>
          <c:order val="2"/>
          <c:tx>
            <c:strRef>
              <c:f>'Gráficos vino granel'!$Q$22</c:f>
              <c:strCache>
                <c:ptCount val="1"/>
                <c:pt idx="0">
                  <c:v>2017</c:v>
                </c:pt>
              </c:strCache>
            </c:strRef>
          </c:tx>
          <c:spPr>
            <a:ln w="28575" cap="rnd">
              <a:solidFill>
                <a:schemeClr val="accent3"/>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granel'!$R$22:$AC$22</c:f>
              <c:numCache>
                <c:formatCode>0.00</c:formatCode>
                <c:ptCount val="12"/>
                <c:pt idx="0">
                  <c:v>0.81483136618320195</c:v>
                </c:pt>
                <c:pt idx="1">
                  <c:v>0.81071728804086529</c:v>
                </c:pt>
                <c:pt idx="2">
                  <c:v>0.80656171795920861</c:v>
                </c:pt>
                <c:pt idx="3">
                  <c:v>0.76358692088969093</c:v>
                </c:pt>
                <c:pt idx="4">
                  <c:v>0.84117973256764622</c:v>
                </c:pt>
                <c:pt idx="5">
                  <c:v>0.84753488098933638</c:v>
                </c:pt>
                <c:pt idx="6">
                  <c:v>0.89489959947311171</c:v>
                </c:pt>
                <c:pt idx="7">
                  <c:v>0.86326003295490972</c:v>
                </c:pt>
                <c:pt idx="8">
                  <c:v>0.83495607947360062</c:v>
                </c:pt>
                <c:pt idx="9">
                  <c:v>0.93361380576072794</c:v>
                </c:pt>
                <c:pt idx="10">
                  <c:v>0.94053880070186224</c:v>
                </c:pt>
                <c:pt idx="11">
                  <c:v>0.99345206250112994</c:v>
                </c:pt>
              </c:numCache>
            </c:numRef>
          </c:val>
          <c:smooth val="0"/>
          <c:extLst>
            <c:ext xmlns:c16="http://schemas.microsoft.com/office/drawing/2014/chart" uri="{C3380CC4-5D6E-409C-BE32-E72D297353CC}">
              <c16:uniqueId val="{00000002-2C83-41E1-AFC8-1FBF62D36E33}"/>
            </c:ext>
          </c:extLst>
        </c:ser>
        <c:ser>
          <c:idx val="3"/>
          <c:order val="3"/>
          <c:tx>
            <c:strRef>
              <c:f>'Gráficos vino granel'!$Q$23</c:f>
              <c:strCache>
                <c:ptCount val="1"/>
                <c:pt idx="0">
                  <c:v>2018</c:v>
                </c:pt>
              </c:strCache>
            </c:strRef>
          </c:tx>
          <c:spPr>
            <a:ln w="28575" cap="rnd">
              <a:solidFill>
                <a:schemeClr val="accent4"/>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granel'!$R$23:$AC$23</c:f>
              <c:numCache>
                <c:formatCode>0.00</c:formatCode>
                <c:ptCount val="12"/>
                <c:pt idx="0">
                  <c:v>0.95901536758156836</c:v>
                </c:pt>
                <c:pt idx="1">
                  <c:v>1.010539014924225</c:v>
                </c:pt>
                <c:pt idx="2">
                  <c:v>1.0277331734433783</c:v>
                </c:pt>
                <c:pt idx="3">
                  <c:v>0.95991866614948718</c:v>
                </c:pt>
                <c:pt idx="4">
                  <c:v>1.0393364705549804</c:v>
                </c:pt>
                <c:pt idx="5">
                  <c:v>1.039621169365484</c:v>
                </c:pt>
                <c:pt idx="6">
                  <c:v>1.0442079947824325</c:v>
                </c:pt>
                <c:pt idx="7">
                  <c:v>0.98380283862940032</c:v>
                </c:pt>
                <c:pt idx="8">
                  <c:v>1.1886474604548019</c:v>
                </c:pt>
                <c:pt idx="9">
                  <c:v>1.074785425964532</c:v>
                </c:pt>
                <c:pt idx="10">
                  <c:v>1.0382161043864007</c:v>
                </c:pt>
                <c:pt idx="11">
                  <c:v>0.95433016504291246</c:v>
                </c:pt>
              </c:numCache>
            </c:numRef>
          </c:val>
          <c:smooth val="0"/>
          <c:extLst>
            <c:ext xmlns:c16="http://schemas.microsoft.com/office/drawing/2014/chart" uri="{C3380CC4-5D6E-409C-BE32-E72D297353CC}">
              <c16:uniqueId val="{00000003-2C83-41E1-AFC8-1FBF62D36E33}"/>
            </c:ext>
          </c:extLst>
        </c:ser>
        <c:ser>
          <c:idx val="4"/>
          <c:order val="4"/>
          <c:tx>
            <c:strRef>
              <c:f>'Gráficos vino granel'!$Q$24</c:f>
              <c:strCache>
                <c:ptCount val="1"/>
                <c:pt idx="0">
                  <c:v>2019</c:v>
                </c:pt>
              </c:strCache>
            </c:strRef>
          </c:tx>
          <c:spPr>
            <a:ln w="28575" cap="rnd">
              <a:solidFill>
                <a:schemeClr val="accent5"/>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granel'!$R$24:$AC$24</c:f>
              <c:numCache>
                <c:formatCode>0.00</c:formatCode>
                <c:ptCount val="12"/>
                <c:pt idx="0">
                  <c:v>1.0458324249959243</c:v>
                </c:pt>
                <c:pt idx="1">
                  <c:v>0.94112504464510616</c:v>
                </c:pt>
                <c:pt idx="2">
                  <c:v>1.0547693788379298</c:v>
                </c:pt>
                <c:pt idx="3">
                  <c:v>0.85030426928404867</c:v>
                </c:pt>
                <c:pt idx="4">
                  <c:v>1.1058447501040649</c:v>
                </c:pt>
                <c:pt idx="5">
                  <c:v>0.87215665957411981</c:v>
                </c:pt>
                <c:pt idx="6">
                  <c:v>0.88</c:v>
                </c:pt>
                <c:pt idx="7">
                  <c:v>0.86</c:v>
                </c:pt>
                <c:pt idx="8">
                  <c:v>0.9</c:v>
                </c:pt>
                <c:pt idx="9">
                  <c:v>0.89</c:v>
                </c:pt>
                <c:pt idx="10">
                  <c:v>0.87</c:v>
                </c:pt>
                <c:pt idx="11">
                  <c:v>0.85172413793103441</c:v>
                </c:pt>
              </c:numCache>
            </c:numRef>
          </c:val>
          <c:smooth val="0"/>
          <c:extLst>
            <c:ext xmlns:c16="http://schemas.microsoft.com/office/drawing/2014/chart" uri="{C3380CC4-5D6E-409C-BE32-E72D297353CC}">
              <c16:uniqueId val="{00000004-2C83-41E1-AFC8-1FBF62D36E33}"/>
            </c:ext>
          </c:extLst>
        </c:ser>
        <c:ser>
          <c:idx val="5"/>
          <c:order val="5"/>
          <c:tx>
            <c:strRef>
              <c:f>'Gráficos vino granel'!$Q$25</c:f>
              <c:strCache>
                <c:ptCount val="1"/>
                <c:pt idx="0">
                  <c:v>2020</c:v>
                </c:pt>
              </c:strCache>
            </c:strRef>
          </c:tx>
          <c:spPr>
            <a:ln w="28575" cap="rnd">
              <a:solidFill>
                <a:schemeClr val="accent6"/>
              </a:solidFill>
              <a:round/>
            </a:ln>
            <a:effectLst/>
          </c:spPr>
          <c:marker>
            <c:symbol val="none"/>
          </c:marker>
          <c:cat>
            <c:strRef>
              <c:f>'Gráficos vino granel'!$R$19:$AC$19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granel'!$R$25:$AC$25</c:f>
              <c:numCache>
                <c:formatCode>0.00</c:formatCode>
                <c:ptCount val="12"/>
                <c:pt idx="0">
                  <c:v>0.86461538461538467</c:v>
                </c:pt>
                <c:pt idx="1">
                  <c:v>0.85234899328859048</c:v>
                </c:pt>
                <c:pt idx="2">
                  <c:v>0.84905660377358494</c:v>
                </c:pt>
                <c:pt idx="3">
                  <c:v>0.80165289256198347</c:v>
                </c:pt>
                <c:pt idx="4">
                  <c:v>0.80745341614906829</c:v>
                </c:pt>
                <c:pt idx="5">
                  <c:v>0.83139534883720934</c:v>
                </c:pt>
                <c:pt idx="6">
                  <c:v>0.85135135135135132</c:v>
                </c:pt>
                <c:pt idx="7">
                  <c:v>0.80666666666666664</c:v>
                </c:pt>
                <c:pt idx="8">
                  <c:v>0.78057553956834524</c:v>
                </c:pt>
                <c:pt idx="9">
                  <c:v>0.80743243243243235</c:v>
                </c:pt>
              </c:numCache>
            </c:numRef>
          </c:val>
          <c:smooth val="0"/>
          <c:extLst>
            <c:ext xmlns:c16="http://schemas.microsoft.com/office/drawing/2014/chart" uri="{C3380CC4-5D6E-409C-BE32-E72D297353CC}">
              <c16:uniqueId val="{00000000-7379-4C7E-AAD9-401163B39C6E}"/>
            </c:ext>
          </c:extLst>
        </c:ser>
        <c:dLbls>
          <c:showLegendKey val="0"/>
          <c:showVal val="0"/>
          <c:showCatName val="0"/>
          <c:showSerName val="0"/>
          <c:showPercent val="0"/>
          <c:showBubbleSize val="0"/>
        </c:dLbls>
        <c:smooth val="0"/>
        <c:axId val="-2087020648"/>
        <c:axId val="-2087017096"/>
        <c:extLst>
          <c:ext xmlns:c15="http://schemas.microsoft.com/office/drawing/2012/chart" uri="{02D57815-91ED-43cb-92C2-25804820EDAC}">
            <c15:filteredLineSeries>
              <c15:ser>
                <c:idx val="0"/>
                <c:order val="0"/>
                <c:tx>
                  <c:strRef>
                    <c:extLst>
                      <c:ext uri="{02D57815-91ED-43cb-92C2-25804820EDAC}">
                        <c15:formulaRef>
                          <c15:sqref>'Gráficos vino granel'!$Q$20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granel'!$R$19:$AC$19</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granel'!$R$20:$AC$20</c15:sqref>
                        </c15:formulaRef>
                      </c:ext>
                    </c:extLst>
                    <c:numCache>
                      <c:formatCode>0.00</c:formatCode>
                      <c:ptCount val="12"/>
                      <c:pt idx="0">
                        <c:v>0.90174184383034717</c:v>
                      </c:pt>
                      <c:pt idx="1">
                        <c:v>0.82573230752525062</c:v>
                      </c:pt>
                      <c:pt idx="2">
                        <c:v>0.70617684764150013</c:v>
                      </c:pt>
                      <c:pt idx="3">
                        <c:v>0.77105914898402506</c:v>
                      </c:pt>
                      <c:pt idx="4">
                        <c:v>0.77296243323410263</c:v>
                      </c:pt>
                      <c:pt idx="5">
                        <c:v>0.78812085082496941</c:v>
                      </c:pt>
                      <c:pt idx="6">
                        <c:v>0.84508891793005447</c:v>
                      </c:pt>
                      <c:pt idx="7">
                        <c:v>0.76441523585498439</c:v>
                      </c:pt>
                      <c:pt idx="8">
                        <c:v>0.75024194510784636</c:v>
                      </c:pt>
                      <c:pt idx="9">
                        <c:v>0.72712424917896734</c:v>
                      </c:pt>
                      <c:pt idx="10">
                        <c:v>0.65534883525944532</c:v>
                      </c:pt>
                      <c:pt idx="11">
                        <c:v>0.6922221235806123</c:v>
                      </c:pt>
                    </c:numCache>
                  </c:numRef>
                </c:val>
                <c:smooth val="0"/>
                <c:extLst>
                  <c:ext xmlns:c16="http://schemas.microsoft.com/office/drawing/2014/chart" uri="{C3380CC4-5D6E-409C-BE32-E72D297353CC}">
                    <c16:uniqueId val="{00000000-2C83-41E1-AFC8-1FBF62D36E33}"/>
                  </c:ext>
                </c:extLst>
              </c15:ser>
            </c15:filteredLineSeries>
          </c:ext>
        </c:extLst>
      </c:lineChart>
      <c:catAx>
        <c:axId val="-208702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7017096"/>
        <c:crosses val="autoZero"/>
        <c:auto val="1"/>
        <c:lblAlgn val="ctr"/>
        <c:lblOffset val="100"/>
        <c:noMultiLvlLbl val="0"/>
      </c:catAx>
      <c:valAx>
        <c:axId val="-2087017096"/>
        <c:scaling>
          <c:orientation val="minMax"/>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 / lt</a:t>
                </a:r>
              </a:p>
            </c:rich>
          </c:tx>
          <c:layout>
            <c:manualLayout>
              <c:xMode val="edge"/>
              <c:yMode val="edge"/>
              <c:x val="1.34566851027962E-2"/>
              <c:y val="0.228538568095655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7020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16. Volumen de exportación de vinos en recipientes con capacidad superior a 2 lts pero inferior o igual a 10 lts (miles de litros)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 vino entre 2 y 10 lts'!$Q$4</c:f>
              <c:strCache>
                <c:ptCount val="1"/>
                <c:pt idx="0">
                  <c:v>2017</c:v>
                </c:pt>
              </c:strCache>
            </c:strRef>
          </c:tx>
          <c:spPr>
            <a:ln w="28575" cap="rnd">
              <a:solidFill>
                <a:schemeClr val="accent1"/>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lts'!$R$4:$AC$4</c:f>
              <c:numCache>
                <c:formatCode>_(* #,##0_);_(* \(#,##0\);_(* "-"_);_(@_)</c:formatCode>
                <c:ptCount val="12"/>
                <c:pt idx="0">
                  <c:v>1238.7</c:v>
                </c:pt>
                <c:pt idx="1">
                  <c:v>1424.808</c:v>
                </c:pt>
                <c:pt idx="2">
                  <c:v>1512.1959999999999</c:v>
                </c:pt>
                <c:pt idx="3">
                  <c:v>1721.3050000000001</c:v>
                </c:pt>
                <c:pt idx="4">
                  <c:v>1891.152</c:v>
                </c:pt>
                <c:pt idx="5">
                  <c:v>1988.8789999999999</c:v>
                </c:pt>
                <c:pt idx="6">
                  <c:v>1803.489</c:v>
                </c:pt>
                <c:pt idx="7">
                  <c:v>1732.4280000000001</c:v>
                </c:pt>
                <c:pt idx="8">
                  <c:v>1852.902</c:v>
                </c:pt>
                <c:pt idx="9">
                  <c:v>1821.741</c:v>
                </c:pt>
                <c:pt idx="10">
                  <c:v>1527.15</c:v>
                </c:pt>
                <c:pt idx="11">
                  <c:v>1109.3230000000001</c:v>
                </c:pt>
              </c:numCache>
            </c:numRef>
          </c:val>
          <c:smooth val="0"/>
          <c:extLst>
            <c:ext xmlns:c16="http://schemas.microsoft.com/office/drawing/2014/chart" uri="{C3380CC4-5D6E-409C-BE32-E72D297353CC}">
              <c16:uniqueId val="{00000000-25BE-4678-8869-AA375FAAC34D}"/>
            </c:ext>
          </c:extLst>
        </c:ser>
        <c:ser>
          <c:idx val="1"/>
          <c:order val="1"/>
          <c:tx>
            <c:strRef>
              <c:f>'Gráfico vino entre 2 y 10 lts'!$Q$5</c:f>
              <c:strCache>
                <c:ptCount val="1"/>
                <c:pt idx="0">
                  <c:v>2018</c:v>
                </c:pt>
              </c:strCache>
            </c:strRef>
          </c:tx>
          <c:spPr>
            <a:ln w="28575" cap="rnd">
              <a:solidFill>
                <a:schemeClr val="accent2"/>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lts'!$R$5:$AC$5</c:f>
              <c:numCache>
                <c:formatCode>_(* #,##0_);_(* \(#,##0\);_(* "-"_);_(@_)</c:formatCode>
                <c:ptCount val="12"/>
                <c:pt idx="0">
                  <c:v>1809.184</c:v>
                </c:pt>
                <c:pt idx="1">
                  <c:v>1339.578</c:v>
                </c:pt>
                <c:pt idx="2">
                  <c:v>1741.86</c:v>
                </c:pt>
                <c:pt idx="3">
                  <c:v>1727.09</c:v>
                </c:pt>
                <c:pt idx="4">
                  <c:v>1834.2228</c:v>
                </c:pt>
                <c:pt idx="5">
                  <c:v>1822.5585000000001</c:v>
                </c:pt>
                <c:pt idx="6">
                  <c:v>1617.366</c:v>
                </c:pt>
                <c:pt idx="7">
                  <c:v>2121.0632000000001</c:v>
                </c:pt>
                <c:pt idx="8">
                  <c:v>1342.2049999999999</c:v>
                </c:pt>
                <c:pt idx="9">
                  <c:v>2073.6241999999997</c:v>
                </c:pt>
                <c:pt idx="10">
                  <c:v>1528.8510000000001</c:v>
                </c:pt>
                <c:pt idx="11">
                  <c:v>1189.4880000000001</c:v>
                </c:pt>
              </c:numCache>
            </c:numRef>
          </c:val>
          <c:smooth val="0"/>
          <c:extLst>
            <c:ext xmlns:c16="http://schemas.microsoft.com/office/drawing/2014/chart" uri="{C3380CC4-5D6E-409C-BE32-E72D297353CC}">
              <c16:uniqueId val="{00000001-25BE-4678-8869-AA375FAAC34D}"/>
            </c:ext>
          </c:extLst>
        </c:ser>
        <c:ser>
          <c:idx val="2"/>
          <c:order val="2"/>
          <c:tx>
            <c:strRef>
              <c:f>'Gráfico vino entre 2 y 10 lts'!$Q$6</c:f>
              <c:strCache>
                <c:ptCount val="1"/>
                <c:pt idx="0">
                  <c:v>2019</c:v>
                </c:pt>
              </c:strCache>
            </c:strRef>
          </c:tx>
          <c:spPr>
            <a:ln w="28575" cap="rnd">
              <a:solidFill>
                <a:schemeClr val="accent3"/>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lts'!$R$6:$AC$6</c:f>
              <c:numCache>
                <c:formatCode>_(* #,##0_);_(* \(#,##0\);_(* "-"_);_(@_)</c:formatCode>
                <c:ptCount val="12"/>
                <c:pt idx="0">
                  <c:v>1307.1859999999999</c:v>
                </c:pt>
                <c:pt idx="1">
                  <c:v>1395.3050000000001</c:v>
                </c:pt>
                <c:pt idx="2">
                  <c:v>1648.8889999999999</c:v>
                </c:pt>
                <c:pt idx="3">
                  <c:v>1458.0940000000001</c:v>
                </c:pt>
                <c:pt idx="4">
                  <c:v>1797.2159999999999</c:v>
                </c:pt>
                <c:pt idx="5">
                  <c:v>1500.4818596</c:v>
                </c:pt>
                <c:pt idx="6">
                  <c:v>1768.6</c:v>
                </c:pt>
                <c:pt idx="7">
                  <c:v>1249.5</c:v>
                </c:pt>
                <c:pt idx="8">
                  <c:v>1548</c:v>
                </c:pt>
                <c:pt idx="9">
                  <c:v>1911.2</c:v>
                </c:pt>
                <c:pt idx="10">
                  <c:v>1484.6</c:v>
                </c:pt>
                <c:pt idx="11">
                  <c:v>951.1</c:v>
                </c:pt>
              </c:numCache>
            </c:numRef>
          </c:val>
          <c:smooth val="0"/>
          <c:extLst>
            <c:ext xmlns:c16="http://schemas.microsoft.com/office/drawing/2014/chart" uri="{C3380CC4-5D6E-409C-BE32-E72D297353CC}">
              <c16:uniqueId val="{00000002-25BE-4678-8869-AA375FAAC34D}"/>
            </c:ext>
          </c:extLst>
        </c:ser>
        <c:ser>
          <c:idx val="3"/>
          <c:order val="3"/>
          <c:tx>
            <c:strRef>
              <c:f>'Gráfico vino entre 2 y 10 lts'!$Q$7</c:f>
              <c:strCache>
                <c:ptCount val="1"/>
                <c:pt idx="0">
                  <c:v>2020</c:v>
                </c:pt>
              </c:strCache>
            </c:strRef>
          </c:tx>
          <c:spPr>
            <a:ln w="28575" cap="rnd">
              <a:solidFill>
                <a:schemeClr val="accent4"/>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lts'!$R$7:$AC$7</c:f>
              <c:numCache>
                <c:formatCode>_(* #,##0_);_(* \(#,##0\);_(* "-"_);_(@_)</c:formatCode>
                <c:ptCount val="12"/>
                <c:pt idx="0">
                  <c:v>1469.5</c:v>
                </c:pt>
                <c:pt idx="1">
                  <c:v>1442.3</c:v>
                </c:pt>
                <c:pt idx="2">
                  <c:v>918.7</c:v>
                </c:pt>
                <c:pt idx="3">
                  <c:v>2056.1999999999998</c:v>
                </c:pt>
                <c:pt idx="4">
                  <c:v>2181.4</c:v>
                </c:pt>
                <c:pt idx="5">
                  <c:v>2920.2</c:v>
                </c:pt>
                <c:pt idx="6">
                  <c:v>2406.8000000000002</c:v>
                </c:pt>
                <c:pt idx="7">
                  <c:v>2809.4</c:v>
                </c:pt>
                <c:pt idx="8">
                  <c:v>2578.8000000000002</c:v>
                </c:pt>
                <c:pt idx="9">
                  <c:v>1200.0999999999999</c:v>
                </c:pt>
              </c:numCache>
            </c:numRef>
          </c:val>
          <c:smooth val="0"/>
          <c:extLst>
            <c:ext xmlns:c16="http://schemas.microsoft.com/office/drawing/2014/chart" uri="{C3380CC4-5D6E-409C-BE32-E72D297353CC}">
              <c16:uniqueId val="{00000000-C69B-4DE2-8967-8935DA147A89}"/>
            </c:ext>
          </c:extLst>
        </c:ser>
        <c:dLbls>
          <c:showLegendKey val="0"/>
          <c:showVal val="0"/>
          <c:showCatName val="0"/>
          <c:showSerName val="0"/>
          <c:showPercent val="0"/>
          <c:showBubbleSize val="0"/>
        </c:dLbls>
        <c:smooth val="0"/>
        <c:axId val="2043064328"/>
        <c:axId val="2043067880"/>
      </c:lineChart>
      <c:catAx>
        <c:axId val="204306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67880"/>
        <c:crosses val="autoZero"/>
        <c:auto val="1"/>
        <c:lblAlgn val="ctr"/>
        <c:lblOffset val="100"/>
        <c:noMultiLvlLbl val="0"/>
      </c:catAx>
      <c:valAx>
        <c:axId val="2043067880"/>
        <c:scaling>
          <c:orientation val="minMax"/>
          <c:min val="8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3064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17. Valor de exportaciones de vinos en recipientes con capacidad superior a 2 lts pero inferior o igual a 10 lts (miles USD) </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4577498046857901"/>
          <c:y val="0.20105318581297599"/>
          <c:w val="0.85422501953142205"/>
          <c:h val="0.413505650586797"/>
        </c:manualLayout>
      </c:layout>
      <c:lineChart>
        <c:grouping val="standard"/>
        <c:varyColors val="0"/>
        <c:ser>
          <c:idx val="0"/>
          <c:order val="0"/>
          <c:tx>
            <c:strRef>
              <c:f>'Gráfico vino entre 2 y 10 lts'!$Q$9</c:f>
              <c:strCache>
                <c:ptCount val="1"/>
                <c:pt idx="0">
                  <c:v>2017</c:v>
                </c:pt>
              </c:strCache>
            </c:strRef>
          </c:tx>
          <c:spPr>
            <a:ln w="28575" cap="rnd">
              <a:solidFill>
                <a:schemeClr val="accent1"/>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lts'!$R$9:$AC$9</c:f>
              <c:numCache>
                <c:formatCode>_(* #,##0_);_(* \(#,##0\);_(* "-"_);_(@_)</c:formatCode>
                <c:ptCount val="12"/>
                <c:pt idx="0">
                  <c:v>2163.1970000000001</c:v>
                </c:pt>
                <c:pt idx="1">
                  <c:v>2783.4360000000001</c:v>
                </c:pt>
                <c:pt idx="2">
                  <c:v>2749.009</c:v>
                </c:pt>
                <c:pt idx="3">
                  <c:v>3008.9679999999998</c:v>
                </c:pt>
                <c:pt idx="4">
                  <c:v>3447.8389999999999</c:v>
                </c:pt>
                <c:pt idx="5">
                  <c:v>3777.386</c:v>
                </c:pt>
                <c:pt idx="6">
                  <c:v>3396.752</c:v>
                </c:pt>
                <c:pt idx="7">
                  <c:v>3340.6280000000002</c:v>
                </c:pt>
                <c:pt idx="8">
                  <c:v>3534.6909999999998</c:v>
                </c:pt>
                <c:pt idx="9">
                  <c:v>3517.0039999999999</c:v>
                </c:pt>
                <c:pt idx="10">
                  <c:v>2812.0680000000002</c:v>
                </c:pt>
                <c:pt idx="11">
                  <c:v>2338.4270000000001</c:v>
                </c:pt>
              </c:numCache>
            </c:numRef>
          </c:val>
          <c:smooth val="0"/>
          <c:extLst>
            <c:ext xmlns:c16="http://schemas.microsoft.com/office/drawing/2014/chart" uri="{C3380CC4-5D6E-409C-BE32-E72D297353CC}">
              <c16:uniqueId val="{00000000-1247-43B6-A392-F6617E1C913B}"/>
            </c:ext>
          </c:extLst>
        </c:ser>
        <c:ser>
          <c:idx val="1"/>
          <c:order val="1"/>
          <c:tx>
            <c:strRef>
              <c:f>'Gráfico vino entre 2 y 10 lts'!$Q$10</c:f>
              <c:strCache>
                <c:ptCount val="1"/>
                <c:pt idx="0">
                  <c:v>2018</c:v>
                </c:pt>
              </c:strCache>
            </c:strRef>
          </c:tx>
          <c:spPr>
            <a:ln w="28575" cap="rnd">
              <a:solidFill>
                <a:schemeClr val="accent2"/>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lts'!$R$10:$AC$10</c:f>
              <c:numCache>
                <c:formatCode>_(* #,##0_);_(* \(#,##0\);_(* "-"_);_(@_)</c:formatCode>
                <c:ptCount val="12"/>
                <c:pt idx="0">
                  <c:v>3509.2413099999999</c:v>
                </c:pt>
                <c:pt idx="1">
                  <c:v>2866.64129</c:v>
                </c:pt>
                <c:pt idx="2">
                  <c:v>3487.93588</c:v>
                </c:pt>
                <c:pt idx="3">
                  <c:v>3512.6211000000003</c:v>
                </c:pt>
                <c:pt idx="4">
                  <c:v>3772.58853</c:v>
                </c:pt>
                <c:pt idx="5">
                  <c:v>3458.9167499999999</c:v>
                </c:pt>
                <c:pt idx="6">
                  <c:v>3221.5904300000002</c:v>
                </c:pt>
                <c:pt idx="7">
                  <c:v>4232.6692499999999</c:v>
                </c:pt>
                <c:pt idx="8">
                  <c:v>2610.4208100000001</c:v>
                </c:pt>
                <c:pt idx="9">
                  <c:v>3988.3429999999998</c:v>
                </c:pt>
                <c:pt idx="10">
                  <c:v>2910.2931699999999</c:v>
                </c:pt>
                <c:pt idx="11">
                  <c:v>2148.7098500000002</c:v>
                </c:pt>
              </c:numCache>
            </c:numRef>
          </c:val>
          <c:smooth val="0"/>
          <c:extLst>
            <c:ext xmlns:c16="http://schemas.microsoft.com/office/drawing/2014/chart" uri="{C3380CC4-5D6E-409C-BE32-E72D297353CC}">
              <c16:uniqueId val="{00000001-1247-43B6-A392-F6617E1C913B}"/>
            </c:ext>
          </c:extLst>
        </c:ser>
        <c:ser>
          <c:idx val="2"/>
          <c:order val="2"/>
          <c:tx>
            <c:strRef>
              <c:f>'Gráfico vino entre 2 y 10 lts'!$Q$11</c:f>
              <c:strCache>
                <c:ptCount val="1"/>
                <c:pt idx="0">
                  <c:v>2019</c:v>
                </c:pt>
              </c:strCache>
            </c:strRef>
          </c:tx>
          <c:spPr>
            <a:ln w="28575" cap="rnd">
              <a:solidFill>
                <a:schemeClr val="accent3"/>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lts'!$R$11:$AC$11</c:f>
              <c:numCache>
                <c:formatCode>_(* #,##0_);_(* \(#,##0\);_(* "-"_);_(@_)</c:formatCode>
                <c:ptCount val="12"/>
                <c:pt idx="0">
                  <c:v>2442.0995400000002</c:v>
                </c:pt>
                <c:pt idx="1">
                  <c:v>2591.3246099999997</c:v>
                </c:pt>
                <c:pt idx="2">
                  <c:v>3015.9723899999999</c:v>
                </c:pt>
                <c:pt idx="3">
                  <c:v>2767.1150200000002</c:v>
                </c:pt>
                <c:pt idx="4">
                  <c:v>3464.5224800000001</c:v>
                </c:pt>
                <c:pt idx="5">
                  <c:v>2833.1304499999992</c:v>
                </c:pt>
                <c:pt idx="6">
                  <c:v>3523.8</c:v>
                </c:pt>
                <c:pt idx="7">
                  <c:v>2365.8000000000002</c:v>
                </c:pt>
                <c:pt idx="8">
                  <c:v>2823.5</c:v>
                </c:pt>
                <c:pt idx="9">
                  <c:v>3546.5</c:v>
                </c:pt>
                <c:pt idx="10">
                  <c:v>2683.1</c:v>
                </c:pt>
                <c:pt idx="11">
                  <c:v>1785.5</c:v>
                </c:pt>
              </c:numCache>
            </c:numRef>
          </c:val>
          <c:smooth val="0"/>
          <c:extLst>
            <c:ext xmlns:c16="http://schemas.microsoft.com/office/drawing/2014/chart" uri="{C3380CC4-5D6E-409C-BE32-E72D297353CC}">
              <c16:uniqueId val="{00000002-1247-43B6-A392-F6617E1C913B}"/>
            </c:ext>
          </c:extLst>
        </c:ser>
        <c:ser>
          <c:idx val="3"/>
          <c:order val="3"/>
          <c:tx>
            <c:strRef>
              <c:f>'Gráfico vino entre 2 y 10 lts'!$Q$12</c:f>
              <c:strCache>
                <c:ptCount val="1"/>
                <c:pt idx="0">
                  <c:v>2020</c:v>
                </c:pt>
              </c:strCache>
            </c:strRef>
          </c:tx>
          <c:spPr>
            <a:ln w="28575" cap="rnd">
              <a:solidFill>
                <a:schemeClr val="accent4"/>
              </a:solidFill>
              <a:round/>
            </a:ln>
            <a:effectLst/>
          </c:spPr>
          <c:marker>
            <c:symbol val="none"/>
          </c:marker>
          <c:cat>
            <c:strRef>
              <c:f>'Gráfico vino entre 2 y 10 lts'!$R$3:$AC$3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lts'!$R$12:$AC$12</c:f>
              <c:numCache>
                <c:formatCode>_(* #,##0_);_(* \(#,##0\);_(* "-"_);_(@_)</c:formatCode>
                <c:ptCount val="12"/>
                <c:pt idx="0">
                  <c:v>2785.4</c:v>
                </c:pt>
                <c:pt idx="1">
                  <c:v>2490.6</c:v>
                </c:pt>
                <c:pt idx="2">
                  <c:v>1677.4</c:v>
                </c:pt>
                <c:pt idx="3">
                  <c:v>3630.1</c:v>
                </c:pt>
                <c:pt idx="4">
                  <c:v>3635.1</c:v>
                </c:pt>
                <c:pt idx="5">
                  <c:v>5040.3999999999996</c:v>
                </c:pt>
                <c:pt idx="6">
                  <c:v>4451.1000000000004</c:v>
                </c:pt>
                <c:pt idx="7">
                  <c:v>5439.1</c:v>
                </c:pt>
                <c:pt idx="8">
                  <c:v>5505.6</c:v>
                </c:pt>
                <c:pt idx="9">
                  <c:v>2212.5</c:v>
                </c:pt>
              </c:numCache>
            </c:numRef>
          </c:val>
          <c:smooth val="0"/>
          <c:extLst>
            <c:ext xmlns:c16="http://schemas.microsoft.com/office/drawing/2014/chart" uri="{C3380CC4-5D6E-409C-BE32-E72D297353CC}">
              <c16:uniqueId val="{00000000-B29B-412E-B707-9F638748165F}"/>
            </c:ext>
          </c:extLst>
        </c:ser>
        <c:dLbls>
          <c:showLegendKey val="0"/>
          <c:showVal val="0"/>
          <c:showCatName val="0"/>
          <c:showSerName val="0"/>
          <c:showPercent val="0"/>
          <c:showBubbleSize val="0"/>
        </c:dLbls>
        <c:smooth val="0"/>
        <c:axId val="2090942312"/>
        <c:axId val="2090945864"/>
      </c:lineChart>
      <c:catAx>
        <c:axId val="2090942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0945864"/>
        <c:crosses val="autoZero"/>
        <c:auto val="1"/>
        <c:lblAlgn val="ctr"/>
        <c:lblOffset val="100"/>
        <c:noMultiLvlLbl val="0"/>
      </c:catAx>
      <c:valAx>
        <c:axId val="2090945864"/>
        <c:scaling>
          <c:orientation val="minMax"/>
          <c:min val="1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094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18. Precio medio de exportación de vinos en recipientes con capacidad superior a 2 lts pero inferior o igual a 10 lts  (dólares por litro)</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 vino entre 2 y 10 lts'!$Q$17</c:f>
              <c:strCache>
                <c:ptCount val="1"/>
                <c:pt idx="0">
                  <c:v>2017</c:v>
                </c:pt>
              </c:strCache>
            </c:strRef>
          </c:tx>
          <c:spPr>
            <a:ln w="28575" cap="rnd">
              <a:solidFill>
                <a:schemeClr val="accent1"/>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lts'!$R$17:$AC$17</c:f>
              <c:numCache>
                <c:formatCode>0.00</c:formatCode>
                <c:ptCount val="12"/>
                <c:pt idx="0">
                  <c:v>1.7463445547751675</c:v>
                </c:pt>
                <c:pt idx="1">
                  <c:v>1.9535516364310139</c:v>
                </c:pt>
                <c:pt idx="2">
                  <c:v>1.8178919928369075</c:v>
                </c:pt>
                <c:pt idx="3">
                  <c:v>1.7480736998962993</c:v>
                </c:pt>
                <c:pt idx="4">
                  <c:v>1.823142190580133</c:v>
                </c:pt>
                <c:pt idx="5">
                  <c:v>1.8992538007591211</c:v>
                </c:pt>
                <c:pt idx="6">
                  <c:v>1.883433722079813</c:v>
                </c:pt>
                <c:pt idx="7">
                  <c:v>1.9282925466455172</c:v>
                </c:pt>
                <c:pt idx="8">
                  <c:v>1.9076513490729676</c:v>
                </c:pt>
                <c:pt idx="9">
                  <c:v>1.930573006810518</c:v>
                </c:pt>
                <c:pt idx="10">
                  <c:v>1.8413829682742364</c:v>
                </c:pt>
                <c:pt idx="11">
                  <c:v>2.1079766668499618</c:v>
                </c:pt>
              </c:numCache>
            </c:numRef>
          </c:val>
          <c:smooth val="0"/>
          <c:extLst>
            <c:ext xmlns:c16="http://schemas.microsoft.com/office/drawing/2014/chart" uri="{C3380CC4-5D6E-409C-BE32-E72D297353CC}">
              <c16:uniqueId val="{00000000-2B4B-43A1-8F37-05784E186947}"/>
            </c:ext>
          </c:extLst>
        </c:ser>
        <c:ser>
          <c:idx val="1"/>
          <c:order val="1"/>
          <c:tx>
            <c:strRef>
              <c:f>'Gráfico vino entre 2 y 10 lts'!$Q$18</c:f>
              <c:strCache>
                <c:ptCount val="1"/>
                <c:pt idx="0">
                  <c:v>2018</c:v>
                </c:pt>
              </c:strCache>
            </c:strRef>
          </c:tx>
          <c:spPr>
            <a:ln w="28575" cap="rnd">
              <a:solidFill>
                <a:schemeClr val="accent2"/>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lts'!$R$18:$AC$18</c:f>
              <c:numCache>
                <c:formatCode>0.00</c:formatCode>
                <c:ptCount val="12"/>
                <c:pt idx="0">
                  <c:v>1.9396818178803261</c:v>
                </c:pt>
                <c:pt idx="1">
                  <c:v>2.1399584719964051</c:v>
                </c:pt>
                <c:pt idx="2">
                  <c:v>2.0024203322884735</c:v>
                </c:pt>
                <c:pt idx="3">
                  <c:v>2.0338379007463425</c:v>
                </c:pt>
                <c:pt idx="4">
                  <c:v>2.0567776880758433</c:v>
                </c:pt>
                <c:pt idx="5">
                  <c:v>1.8978357896330897</c:v>
                </c:pt>
                <c:pt idx="6">
                  <c:v>1.9918747086311943</c:v>
                </c:pt>
                <c:pt idx="7">
                  <c:v>1.9955413162606375</c:v>
                </c:pt>
                <c:pt idx="8">
                  <c:v>1.9448748961596778</c:v>
                </c:pt>
                <c:pt idx="9">
                  <c:v>1.9233682747336767</c:v>
                </c:pt>
                <c:pt idx="10">
                  <c:v>1.9035819514131853</c:v>
                </c:pt>
                <c:pt idx="11">
                  <c:v>1.8064157435804313</c:v>
                </c:pt>
              </c:numCache>
            </c:numRef>
          </c:val>
          <c:smooth val="0"/>
          <c:extLst>
            <c:ext xmlns:c16="http://schemas.microsoft.com/office/drawing/2014/chart" uri="{C3380CC4-5D6E-409C-BE32-E72D297353CC}">
              <c16:uniqueId val="{00000001-2B4B-43A1-8F37-05784E186947}"/>
            </c:ext>
          </c:extLst>
        </c:ser>
        <c:ser>
          <c:idx val="2"/>
          <c:order val="2"/>
          <c:tx>
            <c:strRef>
              <c:f>'Gráfico vino entre 2 y 10 lts'!$Q$19</c:f>
              <c:strCache>
                <c:ptCount val="1"/>
                <c:pt idx="0">
                  <c:v>2019</c:v>
                </c:pt>
              </c:strCache>
            </c:strRef>
          </c:tx>
          <c:spPr>
            <a:ln w="28575" cap="rnd">
              <a:solidFill>
                <a:schemeClr val="accent3"/>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lts'!$R$19:$AC$19</c:f>
              <c:numCache>
                <c:formatCode>0.00</c:formatCode>
                <c:ptCount val="12"/>
                <c:pt idx="0">
                  <c:v>1.8682112109523819</c:v>
                </c:pt>
                <c:pt idx="1">
                  <c:v>1.8571743167264501</c:v>
                </c:pt>
                <c:pt idx="2">
                  <c:v>1.8290936442659269</c:v>
                </c:pt>
                <c:pt idx="3">
                  <c:v>1.8977617492425043</c:v>
                </c:pt>
                <c:pt idx="4">
                  <c:v>1.9277162455709276</c:v>
                </c:pt>
                <c:pt idx="5">
                  <c:v>1.8881470854671032</c:v>
                </c:pt>
                <c:pt idx="6" formatCode="General">
                  <c:v>1.99</c:v>
                </c:pt>
                <c:pt idx="7" formatCode="General">
                  <c:v>1.89</c:v>
                </c:pt>
                <c:pt idx="8" formatCode="General">
                  <c:v>1.82</c:v>
                </c:pt>
                <c:pt idx="9" formatCode="General">
                  <c:v>1.86</c:v>
                </c:pt>
                <c:pt idx="10" formatCode="General">
                  <c:v>1.81</c:v>
                </c:pt>
                <c:pt idx="11">
                  <c:v>1.8772999684575753</c:v>
                </c:pt>
              </c:numCache>
            </c:numRef>
          </c:val>
          <c:smooth val="0"/>
          <c:extLst>
            <c:ext xmlns:c16="http://schemas.microsoft.com/office/drawing/2014/chart" uri="{C3380CC4-5D6E-409C-BE32-E72D297353CC}">
              <c16:uniqueId val="{00000002-2B4B-43A1-8F37-05784E186947}"/>
            </c:ext>
          </c:extLst>
        </c:ser>
        <c:ser>
          <c:idx val="3"/>
          <c:order val="3"/>
          <c:tx>
            <c:strRef>
              <c:f>'Gráfico vino entre 2 y 10 lts'!$Q$20</c:f>
              <c:strCache>
                <c:ptCount val="1"/>
                <c:pt idx="0">
                  <c:v>2020</c:v>
                </c:pt>
              </c:strCache>
            </c:strRef>
          </c:tx>
          <c:spPr>
            <a:ln w="28575" cap="rnd">
              <a:solidFill>
                <a:schemeClr val="accent4"/>
              </a:solidFill>
              <a:round/>
            </a:ln>
            <a:effectLst/>
          </c:spPr>
          <c:marker>
            <c:symbol val="none"/>
          </c:marker>
          <c:cat>
            <c:strRef>
              <c:f>'Gráfico vino entre 2 y 10 lts'!$R$16:$AC$16</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 vino entre 2 y 10 lts'!$R$20:$AC$20</c:f>
              <c:numCache>
                <c:formatCode>0.00</c:formatCode>
                <c:ptCount val="12"/>
                <c:pt idx="0">
                  <c:v>1.8954746512419192</c:v>
                </c:pt>
                <c:pt idx="1">
                  <c:v>1.7268252097344519</c:v>
                </c:pt>
                <c:pt idx="2">
                  <c:v>1.8258408620877327</c:v>
                </c:pt>
                <c:pt idx="3">
                  <c:v>1.7654411049508805</c:v>
                </c:pt>
                <c:pt idx="4">
                  <c:v>1.6664068946548087</c:v>
                </c:pt>
                <c:pt idx="5">
                  <c:v>1.7260461612218341</c:v>
                </c:pt>
                <c:pt idx="6">
                  <c:v>1.8493850756190793</c:v>
                </c:pt>
                <c:pt idx="7">
                  <c:v>1.9360361643055457</c:v>
                </c:pt>
                <c:pt idx="8">
                  <c:v>2.1349464867380177</c:v>
                </c:pt>
                <c:pt idx="9">
                  <c:v>1.8435963669694193</c:v>
                </c:pt>
              </c:numCache>
            </c:numRef>
          </c:val>
          <c:smooth val="0"/>
          <c:extLst>
            <c:ext xmlns:c16="http://schemas.microsoft.com/office/drawing/2014/chart" uri="{C3380CC4-5D6E-409C-BE32-E72D297353CC}">
              <c16:uniqueId val="{00000000-5642-497D-87D7-19ED0553A228}"/>
            </c:ext>
          </c:extLst>
        </c:ser>
        <c:dLbls>
          <c:showLegendKey val="0"/>
          <c:showVal val="0"/>
          <c:showCatName val="0"/>
          <c:showSerName val="0"/>
          <c:showPercent val="0"/>
          <c:showBubbleSize val="0"/>
        </c:dLbls>
        <c:smooth val="0"/>
        <c:axId val="2091006760"/>
        <c:axId val="2091010312"/>
      </c:lineChart>
      <c:catAx>
        <c:axId val="209100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10312"/>
        <c:crosses val="autoZero"/>
        <c:auto val="1"/>
        <c:lblAlgn val="ctr"/>
        <c:lblOffset val="100"/>
        <c:noMultiLvlLbl val="0"/>
      </c:catAx>
      <c:valAx>
        <c:axId val="2091010312"/>
        <c:scaling>
          <c:orientation val="minMax"/>
          <c:min val="1.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06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19. Volumen de exportación de vino espumoso (miles de litros)</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'Gráficos vino espumoso'!$P$4</c:f>
              <c:strCache>
                <c:ptCount val="1"/>
                <c:pt idx="0">
                  <c:v>2016</c:v>
                </c:pt>
              </c:strCache>
            </c:strRef>
          </c:tx>
          <c:spPr>
            <a:ln w="28575" cap="rnd">
              <a:solidFill>
                <a:schemeClr val="accent2"/>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espumoso'!$Q$4:$AB$4</c:f>
              <c:numCache>
                <c:formatCode>_-* #,##0_-;\-* #,##0_-;_-* "-"_-;_-@_-</c:formatCode>
                <c:ptCount val="12"/>
                <c:pt idx="0">
                  <c:v>385.96100000000001</c:v>
                </c:pt>
                <c:pt idx="1">
                  <c:v>202.4015</c:v>
                </c:pt>
                <c:pt idx="2">
                  <c:v>197.05549999999999</c:v>
                </c:pt>
                <c:pt idx="3">
                  <c:v>418.07625000000002</c:v>
                </c:pt>
                <c:pt idx="4">
                  <c:v>167.35499999999999</c:v>
                </c:pt>
                <c:pt idx="5">
                  <c:v>352.71222590000002</c:v>
                </c:pt>
                <c:pt idx="6">
                  <c:v>380.96550000000002</c:v>
                </c:pt>
                <c:pt idx="7">
                  <c:v>644.22450000000003</c:v>
                </c:pt>
                <c:pt idx="8">
                  <c:v>622.77449999999999</c:v>
                </c:pt>
                <c:pt idx="9">
                  <c:v>754.06500000000005</c:v>
                </c:pt>
                <c:pt idx="10">
                  <c:v>688.6395</c:v>
                </c:pt>
                <c:pt idx="11">
                  <c:v>282.93852000000004</c:v>
                </c:pt>
              </c:numCache>
            </c:numRef>
          </c:val>
          <c:smooth val="0"/>
          <c:extLst>
            <c:ext xmlns:c16="http://schemas.microsoft.com/office/drawing/2014/chart" uri="{C3380CC4-5D6E-409C-BE32-E72D297353CC}">
              <c16:uniqueId val="{00000001-BE05-4789-AB90-AC42C6E1BC83}"/>
            </c:ext>
          </c:extLst>
        </c:ser>
        <c:ser>
          <c:idx val="2"/>
          <c:order val="2"/>
          <c:tx>
            <c:strRef>
              <c:f>'Gráficos vino espumoso'!$P$5</c:f>
              <c:strCache>
                <c:ptCount val="1"/>
                <c:pt idx="0">
                  <c:v>2017</c:v>
                </c:pt>
              </c:strCache>
            </c:strRef>
          </c:tx>
          <c:spPr>
            <a:ln w="28575" cap="rnd">
              <a:solidFill>
                <a:schemeClr val="accent3"/>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espumoso'!$Q$5:$AB$5</c:f>
              <c:numCache>
                <c:formatCode>_-* #,##0_-;\-* #,##0_-;_-* "-"_-;_-@_-</c:formatCode>
                <c:ptCount val="12"/>
                <c:pt idx="0">
                  <c:v>516.37330999999995</c:v>
                </c:pt>
                <c:pt idx="1">
                  <c:v>268.77411999999998</c:v>
                </c:pt>
                <c:pt idx="2">
                  <c:v>258.07456999999999</c:v>
                </c:pt>
                <c:pt idx="3">
                  <c:v>457.72978999999998</c:v>
                </c:pt>
                <c:pt idx="4">
                  <c:v>277.4549202</c:v>
                </c:pt>
                <c:pt idx="5">
                  <c:v>289.51887140000002</c:v>
                </c:pt>
                <c:pt idx="6">
                  <c:v>363.32655999999997</c:v>
                </c:pt>
                <c:pt idx="7">
                  <c:v>352.10149000000001</c:v>
                </c:pt>
                <c:pt idx="8">
                  <c:v>473.32110999999998</c:v>
                </c:pt>
                <c:pt idx="9">
                  <c:v>707.4393255</c:v>
                </c:pt>
                <c:pt idx="10">
                  <c:v>1027.8620631000001</c:v>
                </c:pt>
                <c:pt idx="11">
                  <c:v>452.19900999999999</c:v>
                </c:pt>
              </c:numCache>
            </c:numRef>
          </c:val>
          <c:smooth val="0"/>
          <c:extLst>
            <c:ext xmlns:c16="http://schemas.microsoft.com/office/drawing/2014/chart" uri="{C3380CC4-5D6E-409C-BE32-E72D297353CC}">
              <c16:uniqueId val="{00000002-BE05-4789-AB90-AC42C6E1BC83}"/>
            </c:ext>
          </c:extLst>
        </c:ser>
        <c:ser>
          <c:idx val="3"/>
          <c:order val="3"/>
          <c:tx>
            <c:strRef>
              <c:f>'Gráficos vino espumoso'!$P$6</c:f>
              <c:strCache>
                <c:ptCount val="1"/>
                <c:pt idx="0">
                  <c:v>2018</c:v>
                </c:pt>
              </c:strCache>
            </c:strRef>
          </c:tx>
          <c:spPr>
            <a:ln w="28575" cap="rnd">
              <a:solidFill>
                <a:schemeClr val="accent4"/>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espumoso'!$Q$6:$AB$6</c:f>
              <c:numCache>
                <c:formatCode>_-* #,##0_-;\-* #,##0_-;_-* "-"_-;_-@_-</c:formatCode>
                <c:ptCount val="12"/>
                <c:pt idx="0">
                  <c:v>365.89858000000004</c:v>
                </c:pt>
                <c:pt idx="1">
                  <c:v>137.78725</c:v>
                </c:pt>
                <c:pt idx="2">
                  <c:v>292.50461999999999</c:v>
                </c:pt>
                <c:pt idx="3">
                  <c:v>300.41128000000003</c:v>
                </c:pt>
                <c:pt idx="4">
                  <c:v>227.95296999999999</c:v>
                </c:pt>
                <c:pt idx="5">
                  <c:v>287.10892000000001</c:v>
                </c:pt>
                <c:pt idx="6">
                  <c:v>332.14456999999999</c:v>
                </c:pt>
                <c:pt idx="7">
                  <c:v>522.00900000000001</c:v>
                </c:pt>
                <c:pt idx="8">
                  <c:v>445.041</c:v>
                </c:pt>
                <c:pt idx="9">
                  <c:v>795.90150000000006</c:v>
                </c:pt>
                <c:pt idx="10">
                  <c:v>490.54899999999998</c:v>
                </c:pt>
                <c:pt idx="11">
                  <c:v>415.13290000000001</c:v>
                </c:pt>
              </c:numCache>
            </c:numRef>
          </c:val>
          <c:smooth val="0"/>
          <c:extLst>
            <c:ext xmlns:c16="http://schemas.microsoft.com/office/drawing/2014/chart" uri="{C3380CC4-5D6E-409C-BE32-E72D297353CC}">
              <c16:uniqueId val="{00000003-BE05-4789-AB90-AC42C6E1BC83}"/>
            </c:ext>
          </c:extLst>
        </c:ser>
        <c:ser>
          <c:idx val="4"/>
          <c:order val="4"/>
          <c:tx>
            <c:strRef>
              <c:f>'Gráficos vino espumoso'!$P$7</c:f>
              <c:strCache>
                <c:ptCount val="1"/>
                <c:pt idx="0">
                  <c:v>2019</c:v>
                </c:pt>
              </c:strCache>
            </c:strRef>
          </c:tx>
          <c:spPr>
            <a:ln w="28575" cap="rnd">
              <a:solidFill>
                <a:schemeClr val="accent5"/>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espumoso'!$Q$7:$AB$7</c:f>
              <c:numCache>
                <c:formatCode>_-* #,##0_-;\-* #,##0_-;_-* "-"_-;_-@_-</c:formatCode>
                <c:ptCount val="12"/>
                <c:pt idx="0">
                  <c:v>333.0675</c:v>
                </c:pt>
                <c:pt idx="1">
                  <c:v>136.8135</c:v>
                </c:pt>
                <c:pt idx="2">
                  <c:v>252.87300299999998</c:v>
                </c:pt>
                <c:pt idx="3">
                  <c:v>336.79349999999999</c:v>
                </c:pt>
                <c:pt idx="4">
                  <c:v>349.95150000000001</c:v>
                </c:pt>
                <c:pt idx="5">
                  <c:v>355.51350000000002</c:v>
                </c:pt>
                <c:pt idx="6">
                  <c:v>310.3</c:v>
                </c:pt>
                <c:pt idx="7">
                  <c:v>769.3</c:v>
                </c:pt>
                <c:pt idx="8">
                  <c:v>517.5</c:v>
                </c:pt>
                <c:pt idx="9">
                  <c:v>587.9</c:v>
                </c:pt>
                <c:pt idx="10">
                  <c:v>327.2</c:v>
                </c:pt>
                <c:pt idx="11">
                  <c:v>331.6</c:v>
                </c:pt>
              </c:numCache>
            </c:numRef>
          </c:val>
          <c:smooth val="0"/>
          <c:extLst>
            <c:ext xmlns:c16="http://schemas.microsoft.com/office/drawing/2014/chart" uri="{C3380CC4-5D6E-409C-BE32-E72D297353CC}">
              <c16:uniqueId val="{00000004-BE05-4789-AB90-AC42C6E1BC83}"/>
            </c:ext>
          </c:extLst>
        </c:ser>
        <c:ser>
          <c:idx val="5"/>
          <c:order val="5"/>
          <c:tx>
            <c:strRef>
              <c:f>'Gráficos vino espumoso'!$P$8</c:f>
              <c:strCache>
                <c:ptCount val="1"/>
                <c:pt idx="0">
                  <c:v>2020</c:v>
                </c:pt>
              </c:strCache>
            </c:strRef>
          </c:tx>
          <c:spPr>
            <a:ln w="28575" cap="rnd">
              <a:solidFill>
                <a:schemeClr val="accent6"/>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espumoso'!$Q$8:$AB$8</c:f>
              <c:numCache>
                <c:formatCode>_-* #,##0_-;\-* #,##0_-;_-* "-"_-;_-@_-</c:formatCode>
                <c:ptCount val="12"/>
                <c:pt idx="0">
                  <c:v>334.9</c:v>
                </c:pt>
                <c:pt idx="1">
                  <c:v>228.8</c:v>
                </c:pt>
                <c:pt idx="2">
                  <c:v>144.69999999999999</c:v>
                </c:pt>
                <c:pt idx="3">
                  <c:v>242.3</c:v>
                </c:pt>
                <c:pt idx="4">
                  <c:v>316.10000000000002</c:v>
                </c:pt>
                <c:pt idx="5">
                  <c:v>252.6</c:v>
                </c:pt>
                <c:pt idx="6">
                  <c:v>192.4</c:v>
                </c:pt>
                <c:pt idx="7">
                  <c:v>380.6</c:v>
                </c:pt>
                <c:pt idx="8">
                  <c:v>272.7</c:v>
                </c:pt>
                <c:pt idx="9">
                  <c:v>425.9</c:v>
                </c:pt>
              </c:numCache>
            </c:numRef>
          </c:val>
          <c:smooth val="0"/>
          <c:extLst>
            <c:ext xmlns:c16="http://schemas.microsoft.com/office/drawing/2014/chart" uri="{C3380CC4-5D6E-409C-BE32-E72D297353CC}">
              <c16:uniqueId val="{00000000-2433-4D05-B9E8-970D2518CC63}"/>
            </c:ext>
          </c:extLst>
        </c:ser>
        <c:dLbls>
          <c:showLegendKey val="0"/>
          <c:showVal val="0"/>
          <c:showCatName val="0"/>
          <c:showSerName val="0"/>
          <c:showPercent val="0"/>
          <c:showBubbleSize val="0"/>
        </c:dLbls>
        <c:smooth val="0"/>
        <c:axId val="2091093496"/>
        <c:axId val="2091097048"/>
        <c:extLst>
          <c:ext xmlns:c15="http://schemas.microsoft.com/office/drawing/2012/chart" uri="{02D57815-91ED-43cb-92C2-25804820EDAC}">
            <c15:filteredLineSeries>
              <c15:ser>
                <c:idx val="0"/>
                <c:order val="0"/>
                <c:tx>
                  <c:strRef>
                    <c:extLst>
                      <c:ext uri="{02D57815-91ED-43cb-92C2-25804820EDAC}">
                        <c15:formulaRef>
                          <c15:sqref>'Gráficos vino espumoso'!$P$3</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espumoso'!$Q$2:$AB$2</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espumoso'!$Q$3:$AB$3</c15:sqref>
                        </c15:formulaRef>
                      </c:ext>
                    </c:extLst>
                    <c:numCache>
                      <c:formatCode>_-* #,##0_-;\-* #,##0_-;_-* "-"_-;_-@_-</c:formatCode>
                      <c:ptCount val="12"/>
                      <c:pt idx="0">
                        <c:v>399.97153850000001</c:v>
                      </c:pt>
                      <c:pt idx="1">
                        <c:v>158.72399999999999</c:v>
                      </c:pt>
                      <c:pt idx="2">
                        <c:v>177.08</c:v>
                      </c:pt>
                      <c:pt idx="3">
                        <c:v>225.6105</c:v>
                      </c:pt>
                      <c:pt idx="4">
                        <c:v>252.8595</c:v>
                      </c:pt>
                      <c:pt idx="5">
                        <c:v>224.88931260000001</c:v>
                      </c:pt>
                      <c:pt idx="6">
                        <c:v>558.77591419999999</c:v>
                      </c:pt>
                      <c:pt idx="7">
                        <c:v>474.75</c:v>
                      </c:pt>
                      <c:pt idx="8">
                        <c:v>483.84270000000004</c:v>
                      </c:pt>
                      <c:pt idx="9">
                        <c:v>650.58937500000002</c:v>
                      </c:pt>
                      <c:pt idx="10">
                        <c:v>426.94850000000002</c:v>
                      </c:pt>
                      <c:pt idx="11">
                        <c:v>313.56799999999998</c:v>
                      </c:pt>
                    </c:numCache>
                  </c:numRef>
                </c:val>
                <c:smooth val="0"/>
                <c:extLst>
                  <c:ext xmlns:c16="http://schemas.microsoft.com/office/drawing/2014/chart" uri="{C3380CC4-5D6E-409C-BE32-E72D297353CC}">
                    <c16:uniqueId val="{00000000-BE05-4789-AB90-AC42C6E1BC83}"/>
                  </c:ext>
                </c:extLst>
              </c15:ser>
            </c15:filteredLineSeries>
          </c:ext>
        </c:extLst>
      </c:lineChart>
      <c:catAx>
        <c:axId val="209109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97048"/>
        <c:crosses val="autoZero"/>
        <c:auto val="1"/>
        <c:lblAlgn val="ctr"/>
        <c:lblOffset val="100"/>
        <c:noMultiLvlLbl val="0"/>
      </c:catAx>
      <c:valAx>
        <c:axId val="2091097048"/>
        <c:scaling>
          <c:orientation val="minMax"/>
          <c:max val="1100"/>
          <c:min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093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2. Evolución del precio medio de los vinos chilenos exportados según categoría</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08661040823283"/>
          <c:y val="0.161461648176979"/>
          <c:w val="0.858746431919861"/>
          <c:h val="0.50269294497917105"/>
        </c:manualLayout>
      </c:layout>
      <c:lineChart>
        <c:grouping val="standard"/>
        <c:varyColors val="0"/>
        <c:ser>
          <c:idx val="2"/>
          <c:order val="0"/>
          <c:tx>
            <c:strRef>
              <c:f>'Evol export'!$O$3</c:f>
              <c:strCache>
                <c:ptCount val="1"/>
                <c:pt idx="0">
                  <c:v>Vino total</c:v>
                </c:pt>
              </c:strCache>
            </c:strRef>
          </c:tx>
          <c:spPr>
            <a:ln w="28575" cap="rnd">
              <a:solidFill>
                <a:schemeClr val="accent3"/>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export'!$Q$7:$AJ$7</c:f>
              <c:numCache>
                <c:formatCode>0.00</c:formatCode>
                <c:ptCount val="20"/>
                <c:pt idx="0">
                  <c:v>2.1489149478969662</c:v>
                </c:pt>
                <c:pt idx="1">
                  <c:v>1.9026223075162625</c:v>
                </c:pt>
                <c:pt idx="2">
                  <c:v>1.7391271482586874</c:v>
                </c:pt>
                <c:pt idx="3">
                  <c:v>1.7042323809401418</c:v>
                </c:pt>
                <c:pt idx="4">
                  <c:v>1.7891391962550858</c:v>
                </c:pt>
                <c:pt idx="5">
                  <c:v>2.1092161228048028</c:v>
                </c:pt>
                <c:pt idx="6">
                  <c:v>2.0381432271442002</c:v>
                </c:pt>
                <c:pt idx="7">
                  <c:v>2.0782612841301202</c:v>
                </c:pt>
                <c:pt idx="8">
                  <c:v>2.3495086701723151</c:v>
                </c:pt>
                <c:pt idx="9">
                  <c:v>1.9955089558827652</c:v>
                </c:pt>
                <c:pt idx="10">
                  <c:v>2.1128982154523532</c:v>
                </c:pt>
                <c:pt idx="11">
                  <c:v>2.5455743516084364</c:v>
                </c:pt>
                <c:pt idx="12">
                  <c:v>2.3889180451125775</c:v>
                </c:pt>
                <c:pt idx="13">
                  <c:v>2.1373921484118896</c:v>
                </c:pt>
                <c:pt idx="14">
                  <c:v>2.3031009067094166</c:v>
                </c:pt>
                <c:pt idx="15">
                  <c:v>2.106806257592571</c:v>
                </c:pt>
                <c:pt idx="16">
                  <c:v>2.0340417597161293</c:v>
                </c:pt>
                <c:pt idx="17">
                  <c:v>2.1354641633139626</c:v>
                </c:pt>
                <c:pt idx="18">
                  <c:v>2.3482893334911803</c:v>
                </c:pt>
                <c:pt idx="19">
                  <c:v>2.2138783412368706</c:v>
                </c:pt>
              </c:numCache>
            </c:numRef>
          </c:val>
          <c:smooth val="0"/>
          <c:extLst>
            <c:ext xmlns:c16="http://schemas.microsoft.com/office/drawing/2014/chart" uri="{C3380CC4-5D6E-409C-BE32-E72D297353CC}">
              <c16:uniqueId val="{00000002-9720-49E4-8528-53A3E75146C9}"/>
            </c:ext>
          </c:extLst>
        </c:ser>
        <c:ser>
          <c:idx val="0"/>
          <c:order val="1"/>
          <c:tx>
            <c:strRef>
              <c:f>'Evol export'!$O$8</c:f>
              <c:strCache>
                <c:ptCount val="1"/>
                <c:pt idx="0">
                  <c:v>Vino con denominación de origen</c:v>
                </c:pt>
              </c:strCache>
            </c:strRef>
          </c:tx>
          <c:spPr>
            <a:ln w="28575" cap="rnd">
              <a:solidFill>
                <a:schemeClr val="accent1"/>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export'!$Q$12:$AJ$12</c:f>
              <c:numCache>
                <c:formatCode>0.00</c:formatCode>
                <c:ptCount val="20"/>
                <c:pt idx="0">
                  <c:v>2.8904130831947388</c:v>
                </c:pt>
                <c:pt idx="1">
                  <c:v>2.8638122705075548</c:v>
                </c:pt>
                <c:pt idx="2">
                  <c:v>2.6876583384239057</c:v>
                </c:pt>
                <c:pt idx="3">
                  <c:v>2.7165111652710605</c:v>
                </c:pt>
                <c:pt idx="4">
                  <c:v>2.7862443880887167</c:v>
                </c:pt>
                <c:pt idx="5">
                  <c:v>2.8705031136486223</c:v>
                </c:pt>
                <c:pt idx="6">
                  <c:v>2.9844027437272609</c:v>
                </c:pt>
                <c:pt idx="7">
                  <c:v>3.1859677555281674</c:v>
                </c:pt>
                <c:pt idx="8">
                  <c:v>3.3501635655294479</c:v>
                </c:pt>
                <c:pt idx="9">
                  <c:v>3.0685480685868147</c:v>
                </c:pt>
                <c:pt idx="10">
                  <c:v>3.1014342749134984</c:v>
                </c:pt>
                <c:pt idx="11">
                  <c:v>3.3326290517863288</c:v>
                </c:pt>
                <c:pt idx="12">
                  <c:v>3.3289653233024432</c:v>
                </c:pt>
                <c:pt idx="13">
                  <c:v>3.4202649753517798</c:v>
                </c:pt>
                <c:pt idx="14">
                  <c:v>3.4384038677444115</c:v>
                </c:pt>
                <c:pt idx="15">
                  <c:v>3.2965853368870865</c:v>
                </c:pt>
                <c:pt idx="16">
                  <c:v>3.164676201096511</c:v>
                </c:pt>
                <c:pt idx="17">
                  <c:v>3.1857906549341672</c:v>
                </c:pt>
                <c:pt idx="18">
                  <c:v>3.3004160280271515</c:v>
                </c:pt>
                <c:pt idx="19">
                  <c:v>3.2544723998369376</c:v>
                </c:pt>
              </c:numCache>
            </c:numRef>
          </c:val>
          <c:smooth val="0"/>
          <c:extLst>
            <c:ext xmlns:c16="http://schemas.microsoft.com/office/drawing/2014/chart" uri="{C3380CC4-5D6E-409C-BE32-E72D297353CC}">
              <c16:uniqueId val="{00000005-9720-49E4-8528-53A3E75146C9}"/>
            </c:ext>
          </c:extLst>
        </c:ser>
        <c:ser>
          <c:idx val="1"/>
          <c:order val="2"/>
          <c:tx>
            <c:strRef>
              <c:f>'Evol export'!$O$13</c:f>
              <c:strCache>
                <c:ptCount val="1"/>
                <c:pt idx="0">
                  <c:v>Vino a granel</c:v>
                </c:pt>
              </c:strCache>
            </c:strRef>
          </c:tx>
          <c:spPr>
            <a:ln w="28575" cap="rnd">
              <a:solidFill>
                <a:schemeClr val="accent2"/>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export'!$Q$17:$AJ$17</c:f>
              <c:numCache>
                <c:formatCode>0.00</c:formatCode>
                <c:ptCount val="20"/>
                <c:pt idx="0">
                  <c:v>0.90921592742047186</c:v>
                </c:pt>
                <c:pt idx="1">
                  <c:v>0.6339347577501131</c:v>
                </c:pt>
                <c:pt idx="2">
                  <c:v>0.46169544519410649</c:v>
                </c:pt>
                <c:pt idx="3">
                  <c:v>0.49582967771940983</c:v>
                </c:pt>
                <c:pt idx="4">
                  <c:v>0.61730695419897397</c:v>
                </c:pt>
                <c:pt idx="5">
                  <c:v>0.87059768439318619</c:v>
                </c:pt>
                <c:pt idx="6">
                  <c:v>0.70640164221818191</c:v>
                </c:pt>
                <c:pt idx="7">
                  <c:v>0.64512010511539852</c:v>
                </c:pt>
                <c:pt idx="8">
                  <c:v>0.87548781990425484</c:v>
                </c:pt>
                <c:pt idx="9">
                  <c:v>0.72927024915218175</c:v>
                </c:pt>
                <c:pt idx="10">
                  <c:v>0.83614621075267626</c:v>
                </c:pt>
                <c:pt idx="11">
                  <c:v>1.1669578654665964</c:v>
                </c:pt>
                <c:pt idx="12">
                  <c:v>1.1357766371680114</c:v>
                </c:pt>
                <c:pt idx="13">
                  <c:v>0.95296452427286304</c:v>
                </c:pt>
                <c:pt idx="14">
                  <c:v>0.90085818880992397</c:v>
                </c:pt>
                <c:pt idx="15">
                  <c:v>0.75958986292404462</c:v>
                </c:pt>
                <c:pt idx="16">
                  <c:v>0.7544198798807763</c:v>
                </c:pt>
                <c:pt idx="17">
                  <c:v>0.8634271658090672</c:v>
                </c:pt>
                <c:pt idx="18">
                  <c:v>1.0241001564945227</c:v>
                </c:pt>
                <c:pt idx="19">
                  <c:v>0.93312243435561004</c:v>
                </c:pt>
              </c:numCache>
            </c:numRef>
          </c:val>
          <c:smooth val="0"/>
          <c:extLst>
            <c:ext xmlns:c16="http://schemas.microsoft.com/office/drawing/2014/chart" uri="{C3380CC4-5D6E-409C-BE32-E72D297353CC}">
              <c16:uniqueId val="{00000006-9720-49E4-8528-53A3E75146C9}"/>
            </c:ext>
          </c:extLst>
        </c:ser>
        <c:ser>
          <c:idx val="3"/>
          <c:order val="3"/>
          <c:tx>
            <c:strRef>
              <c:f>'Evol export'!$O$18</c:f>
              <c:strCache>
                <c:ptCount val="1"/>
                <c:pt idx="0">
                  <c:v>Los demás vinos capacidad inferior o igual a 2 lts</c:v>
                </c:pt>
              </c:strCache>
            </c:strRef>
          </c:tx>
          <c:spPr>
            <a:ln w="28575" cap="rnd">
              <a:solidFill>
                <a:schemeClr val="accent4"/>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export'!$Q$22:$AJ$22</c:f>
              <c:numCache>
                <c:formatCode>0.00</c:formatCode>
                <c:ptCount val="20"/>
                <c:pt idx="0">
                  <c:v>1.6087918882202938</c:v>
                </c:pt>
                <c:pt idx="1">
                  <c:v>1.53708331786424</c:v>
                </c:pt>
                <c:pt idx="2">
                  <c:v>1.4175937160040197</c:v>
                </c:pt>
                <c:pt idx="3">
                  <c:v>1.3890220468563865</c:v>
                </c:pt>
                <c:pt idx="4">
                  <c:v>1.4823754310691495</c:v>
                </c:pt>
                <c:pt idx="5">
                  <c:v>1.5132729514515053</c:v>
                </c:pt>
                <c:pt idx="6">
                  <c:v>1.3969357088328871</c:v>
                </c:pt>
                <c:pt idx="7">
                  <c:v>1.6666914515657938</c:v>
                </c:pt>
                <c:pt idx="8">
                  <c:v>1.810845308928009</c:v>
                </c:pt>
                <c:pt idx="9">
                  <c:v>1.7447114698129429</c:v>
                </c:pt>
                <c:pt idx="10">
                  <c:v>1.8533564749274807</c:v>
                </c:pt>
                <c:pt idx="11">
                  <c:v>1.992404542192139</c:v>
                </c:pt>
                <c:pt idx="12">
                  <c:v>1.9705158057031791</c:v>
                </c:pt>
                <c:pt idx="13">
                  <c:v>1.6117373972123878</c:v>
                </c:pt>
                <c:pt idx="14">
                  <c:v>1.9902006000900061</c:v>
                </c:pt>
                <c:pt idx="15">
                  <c:v>1.8806410444170136</c:v>
                </c:pt>
                <c:pt idx="16">
                  <c:v>1.9143271822517107</c:v>
                </c:pt>
                <c:pt idx="17">
                  <c:v>2.0099368285147783</c:v>
                </c:pt>
                <c:pt idx="18">
                  <c:v>2.0593607305936077</c:v>
                </c:pt>
                <c:pt idx="19">
                  <c:v>2.1365196018786654</c:v>
                </c:pt>
              </c:numCache>
            </c:numRef>
          </c:val>
          <c:smooth val="0"/>
          <c:extLst>
            <c:ext xmlns:c16="http://schemas.microsoft.com/office/drawing/2014/chart" uri="{C3380CC4-5D6E-409C-BE32-E72D297353CC}">
              <c16:uniqueId val="{00000007-9720-49E4-8528-53A3E75146C9}"/>
            </c:ext>
          </c:extLst>
        </c:ser>
        <c:ser>
          <c:idx val="4"/>
          <c:order val="4"/>
          <c:tx>
            <c:strRef>
              <c:f>'Evol export'!$O$23</c:f>
              <c:strCache>
                <c:ptCount val="1"/>
                <c:pt idx="0">
                  <c:v>Vino espumante</c:v>
                </c:pt>
              </c:strCache>
            </c:strRef>
          </c:tx>
          <c:spPr>
            <a:ln w="28575" cap="rnd">
              <a:solidFill>
                <a:schemeClr val="accent5"/>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export'!$Q$27:$AJ$27</c:f>
              <c:numCache>
                <c:formatCode>0.00</c:formatCode>
                <c:ptCount val="20"/>
                <c:pt idx="0">
                  <c:v>2.470105213302209</c:v>
                </c:pt>
                <c:pt idx="1">
                  <c:v>2.4686432710313668</c:v>
                </c:pt>
                <c:pt idx="2">
                  <c:v>2.5997929369666339</c:v>
                </c:pt>
                <c:pt idx="3">
                  <c:v>2.638739727532978</c:v>
                </c:pt>
                <c:pt idx="4">
                  <c:v>2.6550079821199102</c:v>
                </c:pt>
                <c:pt idx="5">
                  <c:v>2.7469960674427027</c:v>
                </c:pt>
                <c:pt idx="6">
                  <c:v>2.951499403612889</c:v>
                </c:pt>
                <c:pt idx="7">
                  <c:v>2.9650363375152735</c:v>
                </c:pt>
                <c:pt idx="8">
                  <c:v>3.6234938212872443</c:v>
                </c:pt>
                <c:pt idx="9">
                  <c:v>3.923569594346568</c:v>
                </c:pt>
                <c:pt idx="10">
                  <c:v>3.8926179653603645</c:v>
                </c:pt>
                <c:pt idx="11">
                  <c:v>3.8591856887825298</c:v>
                </c:pt>
                <c:pt idx="12">
                  <c:v>3.9802384241546926</c:v>
                </c:pt>
                <c:pt idx="13">
                  <c:v>4.1828965307089474</c:v>
                </c:pt>
                <c:pt idx="14">
                  <c:v>4.2199287794536291</c:v>
                </c:pt>
                <c:pt idx="15">
                  <c:v>4.086036346905912</c:v>
                </c:pt>
                <c:pt idx="16">
                  <c:v>4.0166764763586418</c:v>
                </c:pt>
                <c:pt idx="17">
                  <c:v>4.0244305657604702</c:v>
                </c:pt>
                <c:pt idx="18">
                  <c:v>4.1739130434782608</c:v>
                </c:pt>
                <c:pt idx="19">
                  <c:v>4.022786458333333</c:v>
                </c:pt>
              </c:numCache>
            </c:numRef>
          </c:val>
          <c:smooth val="0"/>
          <c:extLst>
            <c:ext xmlns:c16="http://schemas.microsoft.com/office/drawing/2014/chart" uri="{C3380CC4-5D6E-409C-BE32-E72D297353CC}">
              <c16:uniqueId val="{00000008-9720-49E4-8528-53A3E75146C9}"/>
            </c:ext>
          </c:extLst>
        </c:ser>
        <c:ser>
          <c:idx val="5"/>
          <c:order val="5"/>
          <c:tx>
            <c:strRef>
              <c:f>'Evol export'!$O$28</c:f>
              <c:strCache>
                <c:ptCount val="1"/>
                <c:pt idx="0">
                  <c:v>Los demás vinos entre 2 y 10 lts</c:v>
                </c:pt>
              </c:strCache>
            </c:strRef>
          </c:tx>
          <c:spPr>
            <a:ln w="28575" cap="rnd">
              <a:solidFill>
                <a:schemeClr val="accent6"/>
              </a:solidFill>
              <a:round/>
            </a:ln>
            <a:effectLst/>
          </c:spPr>
          <c:marker>
            <c:symbol val="none"/>
          </c:marker>
          <c:cat>
            <c:numRef>
              <c:f>'Evol export'!$Q$4:$AJ$4</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'Evol export'!$Q$32:$AJ$32</c:f>
              <c:numCache>
                <c:formatCode>0.00</c:formatCode>
                <c:ptCount val="20"/>
                <c:pt idx="17">
                  <c:v>1.8826530612244896</c:v>
                </c:pt>
                <c:pt idx="18">
                  <c:v>1.9751243781094527</c:v>
                </c:pt>
                <c:pt idx="19">
                  <c:v>1.8778808241239515</c:v>
                </c:pt>
              </c:numCache>
            </c:numRef>
          </c:val>
          <c:smooth val="0"/>
          <c:extLst>
            <c:ext xmlns:c16="http://schemas.microsoft.com/office/drawing/2014/chart" uri="{C3380CC4-5D6E-409C-BE32-E72D297353CC}">
              <c16:uniqueId val="{00000009-9720-49E4-8528-53A3E75146C9}"/>
            </c:ext>
          </c:extLst>
        </c:ser>
        <c:dLbls>
          <c:showLegendKey val="0"/>
          <c:showVal val="0"/>
          <c:showCatName val="0"/>
          <c:showSerName val="0"/>
          <c:showPercent val="0"/>
          <c:showBubbleSize val="0"/>
        </c:dLbls>
        <c:smooth val="0"/>
        <c:axId val="-2091470680"/>
        <c:axId val="-2091598360"/>
      </c:lineChart>
      <c:catAx>
        <c:axId val="-209147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598360"/>
        <c:crosses val="autoZero"/>
        <c:auto val="1"/>
        <c:lblAlgn val="ctr"/>
        <c:lblOffset val="100"/>
        <c:noMultiLvlLbl val="0"/>
      </c:catAx>
      <c:valAx>
        <c:axId val="-209159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USD / lt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470680"/>
        <c:crosses val="autoZero"/>
        <c:crossBetween val="between"/>
      </c:valAx>
      <c:spPr>
        <a:noFill/>
        <a:ln>
          <a:noFill/>
        </a:ln>
        <a:effectLst/>
      </c:spPr>
    </c:plotArea>
    <c:legend>
      <c:legendPos val="b"/>
      <c:layout>
        <c:manualLayout>
          <c:xMode val="edge"/>
          <c:yMode val="edge"/>
          <c:x val="3.2487605715952203E-2"/>
          <c:y val="0.80506978646831195"/>
          <c:w val="0.93502455526392603"/>
          <c:h val="0.16715243575391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20.  Valor de exportaciones de vino espumoso (miles USD)</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1"/>
          <c:tx>
            <c:strRef>
              <c:f>'Gráficos vino espumoso'!$P$11</c:f>
              <c:strCache>
                <c:ptCount val="1"/>
                <c:pt idx="0">
                  <c:v>2016</c:v>
                </c:pt>
              </c:strCache>
            </c:strRef>
          </c:tx>
          <c:spPr>
            <a:ln w="28575" cap="rnd">
              <a:solidFill>
                <a:schemeClr val="accent2"/>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espumoso'!$Q$11:$AB$11</c:f>
              <c:numCache>
                <c:formatCode>_-* #,##0_-;\-* #,##0_-;_-* "-"_-;_-@_-</c:formatCode>
                <c:ptCount val="12"/>
                <c:pt idx="0">
                  <c:v>1561.9673799999998</c:v>
                </c:pt>
                <c:pt idx="1">
                  <c:v>807.92711999999995</c:v>
                </c:pt>
                <c:pt idx="2">
                  <c:v>812.62441000000001</c:v>
                </c:pt>
                <c:pt idx="3">
                  <c:v>1828.61482</c:v>
                </c:pt>
                <c:pt idx="4">
                  <c:v>673.38708999999994</c:v>
                </c:pt>
                <c:pt idx="5">
                  <c:v>1411.32998</c:v>
                </c:pt>
                <c:pt idx="6">
                  <c:v>1342.27772</c:v>
                </c:pt>
                <c:pt idx="7">
                  <c:v>2518.9597200000003</c:v>
                </c:pt>
                <c:pt idx="8">
                  <c:v>2454.1771800000001</c:v>
                </c:pt>
                <c:pt idx="9">
                  <c:v>2851.4252000000001</c:v>
                </c:pt>
                <c:pt idx="10">
                  <c:v>3069.1559200000002</c:v>
                </c:pt>
                <c:pt idx="11">
                  <c:v>1141.8811000000001</c:v>
                </c:pt>
              </c:numCache>
            </c:numRef>
          </c:val>
          <c:smooth val="0"/>
          <c:extLst>
            <c:ext xmlns:c16="http://schemas.microsoft.com/office/drawing/2014/chart" uri="{C3380CC4-5D6E-409C-BE32-E72D297353CC}">
              <c16:uniqueId val="{00000001-609B-4C50-B4A8-49973FFFE71E}"/>
            </c:ext>
          </c:extLst>
        </c:ser>
        <c:ser>
          <c:idx val="2"/>
          <c:order val="2"/>
          <c:tx>
            <c:strRef>
              <c:f>'Gráficos vino espumoso'!$P$12</c:f>
              <c:strCache>
                <c:ptCount val="1"/>
                <c:pt idx="0">
                  <c:v>2017</c:v>
                </c:pt>
              </c:strCache>
            </c:strRef>
          </c:tx>
          <c:spPr>
            <a:ln w="28575" cap="rnd">
              <a:solidFill>
                <a:schemeClr val="accent3"/>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espumoso'!$Q$12:$AB$12</c:f>
              <c:numCache>
                <c:formatCode>_-* #,##0_-;\-* #,##0_-;_-* "-"_-;_-@_-</c:formatCode>
                <c:ptCount val="12"/>
                <c:pt idx="0">
                  <c:v>1999.64895</c:v>
                </c:pt>
                <c:pt idx="1">
                  <c:v>1171.82827</c:v>
                </c:pt>
                <c:pt idx="2">
                  <c:v>1051.1554699999999</c:v>
                </c:pt>
                <c:pt idx="3">
                  <c:v>1830.7113999999999</c:v>
                </c:pt>
                <c:pt idx="4">
                  <c:v>1252.3791000000001</c:v>
                </c:pt>
                <c:pt idx="5">
                  <c:v>1153.9421599999998</c:v>
                </c:pt>
                <c:pt idx="6">
                  <c:v>1506.2209399999999</c:v>
                </c:pt>
                <c:pt idx="7">
                  <c:v>1560.3233500000001</c:v>
                </c:pt>
                <c:pt idx="8">
                  <c:v>1952.3849299999999</c:v>
                </c:pt>
                <c:pt idx="9">
                  <c:v>2842.8311899999999</c:v>
                </c:pt>
                <c:pt idx="10">
                  <c:v>3612.8101099999999</c:v>
                </c:pt>
                <c:pt idx="11">
                  <c:v>1975.6716699999999</c:v>
                </c:pt>
              </c:numCache>
            </c:numRef>
          </c:val>
          <c:smooth val="0"/>
          <c:extLst>
            <c:ext xmlns:c16="http://schemas.microsoft.com/office/drawing/2014/chart" uri="{C3380CC4-5D6E-409C-BE32-E72D297353CC}">
              <c16:uniqueId val="{00000002-609B-4C50-B4A8-49973FFFE71E}"/>
            </c:ext>
          </c:extLst>
        </c:ser>
        <c:ser>
          <c:idx val="3"/>
          <c:order val="3"/>
          <c:tx>
            <c:strRef>
              <c:f>'Gráficos vino espumoso'!$P$13</c:f>
              <c:strCache>
                <c:ptCount val="1"/>
                <c:pt idx="0">
                  <c:v>2018</c:v>
                </c:pt>
              </c:strCache>
            </c:strRef>
          </c:tx>
          <c:spPr>
            <a:ln w="28575" cap="rnd">
              <a:solidFill>
                <a:schemeClr val="accent4"/>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espumoso'!$Q$13:$AB$13</c:f>
              <c:numCache>
                <c:formatCode>_-* #,##0_-;\-* #,##0_-;_-* "-"_-;_-@_-</c:formatCode>
                <c:ptCount val="12"/>
                <c:pt idx="0">
                  <c:v>1648.7111</c:v>
                </c:pt>
                <c:pt idx="1">
                  <c:v>631.02158999999995</c:v>
                </c:pt>
                <c:pt idx="2">
                  <c:v>1242.11949</c:v>
                </c:pt>
                <c:pt idx="3">
                  <c:v>1344.39372</c:v>
                </c:pt>
                <c:pt idx="4">
                  <c:v>1110.0585700000001</c:v>
                </c:pt>
                <c:pt idx="5">
                  <c:v>1138.68722</c:v>
                </c:pt>
                <c:pt idx="6">
                  <c:v>1415.0776599999999</c:v>
                </c:pt>
                <c:pt idx="7">
                  <c:v>2130.4803700000002</c:v>
                </c:pt>
                <c:pt idx="8">
                  <c:v>1674.7162900000001</c:v>
                </c:pt>
                <c:pt idx="9">
                  <c:v>3268.22946</c:v>
                </c:pt>
                <c:pt idx="10">
                  <c:v>1964.8206100000002</c:v>
                </c:pt>
                <c:pt idx="11">
                  <c:v>1613.9065399999999</c:v>
                </c:pt>
              </c:numCache>
            </c:numRef>
          </c:val>
          <c:smooth val="0"/>
          <c:extLst>
            <c:ext xmlns:c16="http://schemas.microsoft.com/office/drawing/2014/chart" uri="{C3380CC4-5D6E-409C-BE32-E72D297353CC}">
              <c16:uniqueId val="{00000003-609B-4C50-B4A8-49973FFFE71E}"/>
            </c:ext>
          </c:extLst>
        </c:ser>
        <c:ser>
          <c:idx val="4"/>
          <c:order val="4"/>
          <c:tx>
            <c:strRef>
              <c:f>'Gráficos vino espumoso'!$P$14</c:f>
              <c:strCache>
                <c:ptCount val="1"/>
                <c:pt idx="0">
                  <c:v>2019</c:v>
                </c:pt>
              </c:strCache>
            </c:strRef>
          </c:tx>
          <c:spPr>
            <a:ln w="28575" cap="rnd">
              <a:solidFill>
                <a:schemeClr val="accent5"/>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espumoso'!$Q$14:$AB$14</c:f>
              <c:numCache>
                <c:formatCode>_-* #,##0_-;\-* #,##0_-;_-* "-"_-;_-@_-</c:formatCode>
                <c:ptCount val="12"/>
                <c:pt idx="0">
                  <c:v>1337.5923999999998</c:v>
                </c:pt>
                <c:pt idx="1">
                  <c:v>536.63702999999998</c:v>
                </c:pt>
                <c:pt idx="2">
                  <c:v>1041.7046300000002</c:v>
                </c:pt>
                <c:pt idx="3">
                  <c:v>1332.3517400000001</c:v>
                </c:pt>
                <c:pt idx="4">
                  <c:v>1429.31951</c:v>
                </c:pt>
                <c:pt idx="5">
                  <c:v>1396.4903100000001</c:v>
                </c:pt>
                <c:pt idx="6" formatCode="_(* #,##0_);_(* \(#,##0\);_(* &quot;-&quot;_);_(@_)">
                  <c:v>1317.1</c:v>
                </c:pt>
                <c:pt idx="7" formatCode="_(* #,##0_);_(* \(#,##0\);_(* &quot;-&quot;_);_(@_)">
                  <c:v>3060.8</c:v>
                </c:pt>
                <c:pt idx="8" formatCode="_(* #,##0_);_(* \(#,##0\);_(* &quot;-&quot;_);_(@_)">
                  <c:v>2063.1999999999998</c:v>
                </c:pt>
                <c:pt idx="9" formatCode="_(* #,##0_);_(* \(#,##0\);_(* &quot;-&quot;_);_(@_)">
                  <c:v>2335.1999999999998</c:v>
                </c:pt>
                <c:pt idx="10" formatCode="_(* #,##0_);_(* \(#,##0\);_(* &quot;-&quot;_);_(@_)">
                  <c:v>1338.2</c:v>
                </c:pt>
                <c:pt idx="11" formatCode="General">
                  <c:v>1348.4</c:v>
                </c:pt>
              </c:numCache>
            </c:numRef>
          </c:val>
          <c:smooth val="0"/>
          <c:extLst>
            <c:ext xmlns:c16="http://schemas.microsoft.com/office/drawing/2014/chart" uri="{C3380CC4-5D6E-409C-BE32-E72D297353CC}">
              <c16:uniqueId val="{00000004-609B-4C50-B4A8-49973FFFE71E}"/>
            </c:ext>
          </c:extLst>
        </c:ser>
        <c:ser>
          <c:idx val="5"/>
          <c:order val="5"/>
          <c:tx>
            <c:strRef>
              <c:f>'Gráficos vino espumoso'!$P$15</c:f>
              <c:strCache>
                <c:ptCount val="1"/>
                <c:pt idx="0">
                  <c:v>2020</c:v>
                </c:pt>
              </c:strCache>
            </c:strRef>
          </c:tx>
          <c:spPr>
            <a:ln w="28575" cap="rnd">
              <a:solidFill>
                <a:schemeClr val="accent6"/>
              </a:solidFill>
              <a:round/>
            </a:ln>
            <a:effectLst/>
          </c:spPr>
          <c:marker>
            <c:symbol val="none"/>
          </c:marker>
          <c:cat>
            <c:strRef>
              <c:f>'Gráficos vino espumoso'!$Q$2:$AB$2</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espumoso'!$Q$15:$AB$15</c:f>
              <c:numCache>
                <c:formatCode>_-* #,##0_-;\-* #,##0_-;_-* "-"_-;_-@_-</c:formatCode>
                <c:ptCount val="12"/>
                <c:pt idx="0">
                  <c:v>1496.8</c:v>
                </c:pt>
                <c:pt idx="1">
                  <c:v>895.4</c:v>
                </c:pt>
                <c:pt idx="2">
                  <c:v>613.70000000000005</c:v>
                </c:pt>
                <c:pt idx="3">
                  <c:v>1392.2</c:v>
                </c:pt>
                <c:pt idx="4">
                  <c:v>1282.8</c:v>
                </c:pt>
                <c:pt idx="5">
                  <c:v>1023.8</c:v>
                </c:pt>
                <c:pt idx="6" formatCode="General">
                  <c:v>817.4</c:v>
                </c:pt>
                <c:pt idx="7" formatCode="General">
                  <c:v>1517.1</c:v>
                </c:pt>
                <c:pt idx="8" formatCode="General">
                  <c:v>1112.3</c:v>
                </c:pt>
                <c:pt idx="9" formatCode="General">
                  <c:v>1727.6</c:v>
                </c:pt>
              </c:numCache>
            </c:numRef>
          </c:val>
          <c:smooth val="0"/>
          <c:extLst>
            <c:ext xmlns:c16="http://schemas.microsoft.com/office/drawing/2014/chart" uri="{C3380CC4-5D6E-409C-BE32-E72D297353CC}">
              <c16:uniqueId val="{00000000-4DC9-411E-8DFD-30054E6014A0}"/>
            </c:ext>
          </c:extLst>
        </c:ser>
        <c:dLbls>
          <c:showLegendKey val="0"/>
          <c:showVal val="0"/>
          <c:showCatName val="0"/>
          <c:showSerName val="0"/>
          <c:showPercent val="0"/>
          <c:showBubbleSize val="0"/>
        </c:dLbls>
        <c:smooth val="0"/>
        <c:axId val="-2086957080"/>
        <c:axId val="-2086953528"/>
        <c:extLst>
          <c:ext xmlns:c15="http://schemas.microsoft.com/office/drawing/2012/chart" uri="{02D57815-91ED-43cb-92C2-25804820EDAC}">
            <c15:filteredLineSeries>
              <c15:ser>
                <c:idx val="0"/>
                <c:order val="0"/>
                <c:tx>
                  <c:strRef>
                    <c:extLst>
                      <c:ext uri="{02D57815-91ED-43cb-92C2-25804820EDAC}">
                        <c15:formulaRef>
                          <c15:sqref>'Gráficos vino espumoso'!$P$10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espumoso'!$Q$2:$AB$2</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espumoso'!$Q$10:$AB$10</c15:sqref>
                        </c15:formulaRef>
                      </c:ext>
                    </c:extLst>
                    <c:numCache>
                      <c:formatCode>_-* #,##0_-;\-* #,##0_-;_-* "-"_-;_-@_-</c:formatCode>
                      <c:ptCount val="12"/>
                      <c:pt idx="0">
                        <c:v>1648.04304</c:v>
                      </c:pt>
                      <c:pt idx="1">
                        <c:v>678.70713999999998</c:v>
                      </c:pt>
                      <c:pt idx="2">
                        <c:v>754.57382999999993</c:v>
                      </c:pt>
                      <c:pt idx="3">
                        <c:v>984.09825999999998</c:v>
                      </c:pt>
                      <c:pt idx="4">
                        <c:v>1075.9333999999999</c:v>
                      </c:pt>
                      <c:pt idx="5">
                        <c:v>928.05155000000002</c:v>
                      </c:pt>
                      <c:pt idx="6">
                        <c:v>2183.0439700000002</c:v>
                      </c:pt>
                      <c:pt idx="7">
                        <c:v>1840.7483300000001</c:v>
                      </c:pt>
                      <c:pt idx="8">
                        <c:v>1857.6918799999999</c:v>
                      </c:pt>
                      <c:pt idx="9">
                        <c:v>2683.4602200000004</c:v>
                      </c:pt>
                      <c:pt idx="10">
                        <c:v>1858.6077700000001</c:v>
                      </c:pt>
                      <c:pt idx="11">
                        <c:v>1269.5903999999998</c:v>
                      </c:pt>
                    </c:numCache>
                  </c:numRef>
                </c:val>
                <c:smooth val="0"/>
                <c:extLst>
                  <c:ext xmlns:c16="http://schemas.microsoft.com/office/drawing/2014/chart" uri="{C3380CC4-5D6E-409C-BE32-E72D297353CC}">
                    <c16:uniqueId val="{00000000-609B-4C50-B4A8-49973FFFE71E}"/>
                  </c:ext>
                </c:extLst>
              </c15:ser>
            </c15:filteredLineSeries>
          </c:ext>
        </c:extLst>
      </c:lineChart>
      <c:catAx>
        <c:axId val="-2086957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953528"/>
        <c:crosses val="autoZero"/>
        <c:auto val="1"/>
        <c:lblAlgn val="ctr"/>
        <c:lblOffset val="100"/>
        <c:noMultiLvlLbl val="0"/>
      </c:catAx>
      <c:valAx>
        <c:axId val="-2086953528"/>
        <c:scaling>
          <c:orientation val="minMax"/>
          <c:max val="3800"/>
          <c:min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957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r>
              <a:rPr lang="en-US" sz="1050" b="0" i="0" baseline="0">
                <a:effectLst/>
              </a:rPr>
              <a:t>Gráfico 21. Precio medio de exportación de vino espumoso (dólares por litro)</a:t>
            </a:r>
            <a:endParaRPr lang="es-CL" sz="105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50" b="0" i="0" u="none" strike="noStrike" kern="1200" spc="0" baseline="0">
              <a:solidFill>
                <a:sysClr val="windowText" lastClr="000000">
                  <a:lumMod val="65000"/>
                  <a:lumOff val="35000"/>
                </a:sysClr>
              </a:solidFill>
              <a:latin typeface="+mn-lt"/>
              <a:ea typeface="+mn-ea"/>
              <a:cs typeface="+mn-cs"/>
            </a:defRPr>
          </a:pPr>
          <a:endParaRPr lang="es-CL"/>
        </a:p>
      </c:txPr>
    </c:title>
    <c:autoTitleDeleted val="0"/>
    <c:plotArea>
      <c:layout/>
      <c:lineChart>
        <c:grouping val="standard"/>
        <c:varyColors val="0"/>
        <c:ser>
          <c:idx val="1"/>
          <c:order val="1"/>
          <c:tx>
            <c:strRef>
              <c:f>'Gráficos vino espumoso'!$P$21</c:f>
              <c:strCache>
                <c:ptCount val="1"/>
                <c:pt idx="0">
                  <c:v>2016</c:v>
                </c:pt>
              </c:strCache>
            </c:strRef>
          </c:tx>
          <c:spPr>
            <a:ln w="28575" cap="rnd">
              <a:solidFill>
                <a:schemeClr val="accent2"/>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espumoso'!$Q$21:$AB$21</c:f>
              <c:numCache>
                <c:formatCode>0.00</c:formatCode>
                <c:ptCount val="12"/>
                <c:pt idx="0">
                  <c:v>4.0469565059682191</c:v>
                </c:pt>
                <c:pt idx="1">
                  <c:v>3.9917051998132425</c:v>
                </c:pt>
                <c:pt idx="2">
                  <c:v>4.1238352139371903</c:v>
                </c:pt>
                <c:pt idx="3">
                  <c:v>4.3738787362353158</c:v>
                </c:pt>
                <c:pt idx="4">
                  <c:v>4.0237046398374714</c:v>
                </c:pt>
                <c:pt idx="5">
                  <c:v>4.0013639345751972</c:v>
                </c:pt>
                <c:pt idx="6">
                  <c:v>3.5233576793699166</c:v>
                </c:pt>
                <c:pt idx="7">
                  <c:v>3.9100650782452391</c:v>
                </c:pt>
                <c:pt idx="8">
                  <c:v>3.9407155880659857</c:v>
                </c:pt>
                <c:pt idx="9">
                  <c:v>3.7814050512886821</c:v>
                </c:pt>
                <c:pt idx="10">
                  <c:v>4.456839783369964</c:v>
                </c:pt>
                <c:pt idx="11">
                  <c:v>4.0357922986237433</c:v>
                </c:pt>
              </c:numCache>
            </c:numRef>
          </c:val>
          <c:smooth val="0"/>
          <c:extLst>
            <c:ext xmlns:c16="http://schemas.microsoft.com/office/drawing/2014/chart" uri="{C3380CC4-5D6E-409C-BE32-E72D297353CC}">
              <c16:uniqueId val="{00000001-1A08-4599-99BC-DFC1B0AAD252}"/>
            </c:ext>
          </c:extLst>
        </c:ser>
        <c:ser>
          <c:idx val="2"/>
          <c:order val="2"/>
          <c:tx>
            <c:strRef>
              <c:f>'Gráficos vino espumoso'!$P$22</c:f>
              <c:strCache>
                <c:ptCount val="1"/>
                <c:pt idx="0">
                  <c:v>2017</c:v>
                </c:pt>
              </c:strCache>
            </c:strRef>
          </c:tx>
          <c:spPr>
            <a:ln w="28575" cap="rnd">
              <a:solidFill>
                <a:schemeClr val="accent3"/>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espumoso'!$Q$22:$AB$22</c:f>
              <c:numCache>
                <c:formatCode>0.00</c:formatCode>
                <c:ptCount val="12"/>
                <c:pt idx="0">
                  <c:v>3.8724870384954642</c:v>
                </c:pt>
                <c:pt idx="1">
                  <c:v>4.3598999412592256</c:v>
                </c:pt>
                <c:pt idx="2">
                  <c:v>4.0730687645822679</c:v>
                </c:pt>
                <c:pt idx="3">
                  <c:v>3.9995461077593397</c:v>
                </c:pt>
                <c:pt idx="4">
                  <c:v>4.5138111052319339</c:v>
                </c:pt>
                <c:pt idx="5">
                  <c:v>3.9857234674202302</c:v>
                </c:pt>
                <c:pt idx="6">
                  <c:v>4.1456395040318554</c:v>
                </c:pt>
                <c:pt idx="7">
                  <c:v>4.4314590943650938</c:v>
                </c:pt>
                <c:pt idx="8">
                  <c:v>4.1248634146066294</c:v>
                </c:pt>
                <c:pt idx="9">
                  <c:v>4.0184805785157049</c:v>
                </c:pt>
                <c:pt idx="10">
                  <c:v>3.5148783476878958</c:v>
                </c:pt>
                <c:pt idx="11">
                  <c:v>4.3690313917317072</c:v>
                </c:pt>
              </c:numCache>
            </c:numRef>
          </c:val>
          <c:smooth val="0"/>
          <c:extLst>
            <c:ext xmlns:c16="http://schemas.microsoft.com/office/drawing/2014/chart" uri="{C3380CC4-5D6E-409C-BE32-E72D297353CC}">
              <c16:uniqueId val="{00000002-1A08-4599-99BC-DFC1B0AAD252}"/>
            </c:ext>
          </c:extLst>
        </c:ser>
        <c:ser>
          <c:idx val="3"/>
          <c:order val="3"/>
          <c:tx>
            <c:strRef>
              <c:f>'Gráficos vino espumoso'!$P$23</c:f>
              <c:strCache>
                <c:ptCount val="1"/>
                <c:pt idx="0">
                  <c:v>2018</c:v>
                </c:pt>
              </c:strCache>
            </c:strRef>
          </c:tx>
          <c:spPr>
            <a:ln w="28575" cap="rnd">
              <a:solidFill>
                <a:schemeClr val="accent4"/>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espumoso'!$Q$23:$AB$23</c:f>
              <c:numCache>
                <c:formatCode>0.00</c:formatCode>
                <c:ptCount val="12"/>
                <c:pt idx="0">
                  <c:v>4.5059237453176229</c:v>
                </c:pt>
                <c:pt idx="1">
                  <c:v>4.5796805582519422</c:v>
                </c:pt>
                <c:pt idx="2">
                  <c:v>4.2464952861257377</c:v>
                </c:pt>
                <c:pt idx="3">
                  <c:v>4.4751772303623216</c:v>
                </c:pt>
                <c:pt idx="4">
                  <c:v>4.8696824173863593</c:v>
                </c:pt>
                <c:pt idx="5">
                  <c:v>3.9660461263272486</c:v>
                </c:pt>
                <c:pt idx="6">
                  <c:v>4.2604268978415032</c:v>
                </c:pt>
                <c:pt idx="7">
                  <c:v>4.0813096517492999</c:v>
                </c:pt>
                <c:pt idx="8">
                  <c:v>3.7630606842965033</c:v>
                </c:pt>
                <c:pt idx="9">
                  <c:v>4.1063240363286155</c:v>
                </c:pt>
                <c:pt idx="10">
                  <c:v>4.0053503523603151</c:v>
                </c:pt>
                <c:pt idx="11">
                  <c:v>3.8876864252387606</c:v>
                </c:pt>
              </c:numCache>
            </c:numRef>
          </c:val>
          <c:smooth val="0"/>
          <c:extLst>
            <c:ext xmlns:c16="http://schemas.microsoft.com/office/drawing/2014/chart" uri="{C3380CC4-5D6E-409C-BE32-E72D297353CC}">
              <c16:uniqueId val="{00000003-1A08-4599-99BC-DFC1B0AAD252}"/>
            </c:ext>
          </c:extLst>
        </c:ser>
        <c:ser>
          <c:idx val="4"/>
          <c:order val="4"/>
          <c:tx>
            <c:strRef>
              <c:f>'Gráficos vino espumoso'!$P$24</c:f>
              <c:strCache>
                <c:ptCount val="1"/>
                <c:pt idx="0">
                  <c:v>2019</c:v>
                </c:pt>
              </c:strCache>
            </c:strRef>
          </c:tx>
          <c:spPr>
            <a:ln w="28575" cap="rnd">
              <a:solidFill>
                <a:schemeClr val="accent5"/>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espumoso'!$Q$24:$AB$24</c:f>
              <c:numCache>
                <c:formatCode>0.00</c:formatCode>
                <c:ptCount val="12"/>
                <c:pt idx="0">
                  <c:v>4.0159799440053439</c:v>
                </c:pt>
                <c:pt idx="1">
                  <c:v>3.9223982282450196</c:v>
                </c:pt>
                <c:pt idx="2">
                  <c:v>4.1194774358732165</c:v>
                </c:pt>
                <c:pt idx="3">
                  <c:v>3.9559900651289293</c:v>
                </c:pt>
                <c:pt idx="4">
                  <c:v>4.0843360008458314</c:v>
                </c:pt>
                <c:pt idx="5">
                  <c:v>3.9280936166981002</c:v>
                </c:pt>
                <c:pt idx="6">
                  <c:v>4.24</c:v>
                </c:pt>
                <c:pt idx="7">
                  <c:v>3.98</c:v>
                </c:pt>
                <c:pt idx="8">
                  <c:v>3.99</c:v>
                </c:pt>
                <c:pt idx="9">
                  <c:v>3.97</c:v>
                </c:pt>
                <c:pt idx="10">
                  <c:v>4.09</c:v>
                </c:pt>
                <c:pt idx="11">
                  <c:v>4.0663449939686371</c:v>
                </c:pt>
              </c:numCache>
            </c:numRef>
          </c:val>
          <c:smooth val="0"/>
          <c:extLst>
            <c:ext xmlns:c16="http://schemas.microsoft.com/office/drawing/2014/chart" uri="{C3380CC4-5D6E-409C-BE32-E72D297353CC}">
              <c16:uniqueId val="{00000004-1A08-4599-99BC-DFC1B0AAD252}"/>
            </c:ext>
          </c:extLst>
        </c:ser>
        <c:ser>
          <c:idx val="5"/>
          <c:order val="5"/>
          <c:tx>
            <c:strRef>
              <c:f>'Gráficos vino espumoso'!$P$25</c:f>
              <c:strCache>
                <c:ptCount val="1"/>
                <c:pt idx="0">
                  <c:v>2020</c:v>
                </c:pt>
              </c:strCache>
            </c:strRef>
          </c:tx>
          <c:spPr>
            <a:ln w="28575" cap="rnd">
              <a:solidFill>
                <a:schemeClr val="accent6"/>
              </a:solidFill>
              <a:round/>
            </a:ln>
            <a:effectLst/>
          </c:spPr>
          <c:marker>
            <c:symbol val="none"/>
          </c:marker>
          <c:cat>
            <c:strRef>
              <c:f>'Gráficos vino espumoso'!$Q$19:$AB$19</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'Gráficos vino espumoso'!$Q$25:$AB$25</c:f>
              <c:numCache>
                <c:formatCode>0.00</c:formatCode>
                <c:ptCount val="12"/>
                <c:pt idx="0">
                  <c:v>4.4693938489101228</c:v>
                </c:pt>
                <c:pt idx="1">
                  <c:v>3.9134615384615383</c:v>
                </c:pt>
                <c:pt idx="2">
                  <c:v>4.2411886662059439</c:v>
                </c:pt>
                <c:pt idx="3">
                  <c:v>5.7457697069748246</c:v>
                </c:pt>
                <c:pt idx="4">
                  <c:v>4.0582094273963927</c:v>
                </c:pt>
                <c:pt idx="5">
                  <c:v>4.0530482977038798</c:v>
                </c:pt>
                <c:pt idx="6">
                  <c:v>4.248440748440748</c:v>
                </c:pt>
                <c:pt idx="7">
                  <c:v>3.9860746190225953</c:v>
                </c:pt>
                <c:pt idx="8">
                  <c:v>4.0788412174550785</c:v>
                </c:pt>
                <c:pt idx="9">
                  <c:v>4.0563512561634187</c:v>
                </c:pt>
              </c:numCache>
            </c:numRef>
          </c:val>
          <c:smooth val="0"/>
          <c:extLst>
            <c:ext xmlns:c16="http://schemas.microsoft.com/office/drawing/2014/chart" uri="{C3380CC4-5D6E-409C-BE32-E72D297353CC}">
              <c16:uniqueId val="{00000000-D5F4-4927-BFE3-3E3282080F64}"/>
            </c:ext>
          </c:extLst>
        </c:ser>
        <c:dLbls>
          <c:showLegendKey val="0"/>
          <c:showVal val="0"/>
          <c:showCatName val="0"/>
          <c:showSerName val="0"/>
          <c:showPercent val="0"/>
          <c:showBubbleSize val="0"/>
        </c:dLbls>
        <c:smooth val="0"/>
        <c:axId val="2091181672"/>
        <c:axId val="2091185224"/>
        <c:extLst>
          <c:ext xmlns:c15="http://schemas.microsoft.com/office/drawing/2012/chart" uri="{02D57815-91ED-43cb-92C2-25804820EDAC}">
            <c15:filteredLineSeries>
              <c15:ser>
                <c:idx val="0"/>
                <c:order val="0"/>
                <c:tx>
                  <c:strRef>
                    <c:extLst>
                      <c:ext uri="{02D57815-91ED-43cb-92C2-25804820EDAC}">
                        <c15:formulaRef>
                          <c15:sqref>'Gráficos vino espumoso'!$P$20</c15:sqref>
                        </c15:formulaRef>
                      </c:ext>
                    </c:extLst>
                    <c:strCache>
                      <c:ptCount val="1"/>
                      <c:pt idx="0">
                        <c:v>2015</c:v>
                      </c:pt>
                    </c:strCache>
                  </c:strRef>
                </c:tx>
                <c:spPr>
                  <a:ln w="28575" cap="rnd">
                    <a:solidFill>
                      <a:schemeClr val="accent1"/>
                    </a:solidFill>
                    <a:round/>
                  </a:ln>
                  <a:effectLst/>
                </c:spPr>
                <c:marker>
                  <c:symbol val="none"/>
                </c:marker>
                <c:cat>
                  <c:strRef>
                    <c:extLst>
                      <c:ext uri="{02D57815-91ED-43cb-92C2-25804820EDAC}">
                        <c15:formulaRef>
                          <c15:sqref>'Gráficos vino espumoso'!$Q$19:$AB$19</c15:sqref>
                        </c15:formulaRef>
                      </c:ext>
                    </c:extLst>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extLst>
                      <c:ext uri="{02D57815-91ED-43cb-92C2-25804820EDAC}">
                        <c15:formulaRef>
                          <c15:sqref>'Gráficos vino espumoso'!$Q$20:$AB$20</c15:sqref>
                        </c15:formulaRef>
                      </c:ext>
                    </c:extLst>
                    <c:numCache>
                      <c:formatCode>0.00</c:formatCode>
                      <c:ptCount val="12"/>
                      <c:pt idx="0">
                        <c:v>4.12040078196714</c:v>
                      </c:pt>
                      <c:pt idx="1">
                        <c:v>4.2760208916105951</c:v>
                      </c:pt>
                      <c:pt idx="2">
                        <c:v>4.2612030155861751</c:v>
                      </c:pt>
                      <c:pt idx="3">
                        <c:v>4.3619346617289532</c:v>
                      </c:pt>
                      <c:pt idx="4">
                        <c:v>4.2550641759554217</c:v>
                      </c:pt>
                      <c:pt idx="5">
                        <c:v>4.1267036626621802</c:v>
                      </c:pt>
                      <c:pt idx="6">
                        <c:v>3.9068326220278595</c:v>
                      </c:pt>
                      <c:pt idx="7">
                        <c:v>3.8773003264876253</c:v>
                      </c:pt>
                      <c:pt idx="8">
                        <c:v>3.8394541862468934</c:v>
                      </c:pt>
                      <c:pt idx="9">
                        <c:v>4.1246603819805703</c:v>
                      </c:pt>
                      <c:pt idx="10">
                        <c:v>4.3532364442081422</c:v>
                      </c:pt>
                      <c:pt idx="11">
                        <c:v>4.0488519236656799</c:v>
                      </c:pt>
                    </c:numCache>
                  </c:numRef>
                </c:val>
                <c:smooth val="0"/>
                <c:extLst>
                  <c:ext xmlns:c16="http://schemas.microsoft.com/office/drawing/2014/chart" uri="{C3380CC4-5D6E-409C-BE32-E72D297353CC}">
                    <c16:uniqueId val="{00000000-1A08-4599-99BC-DFC1B0AAD252}"/>
                  </c:ext>
                </c:extLst>
              </c15:ser>
            </c15:filteredLineSeries>
          </c:ext>
        </c:extLst>
      </c:lineChart>
      <c:catAx>
        <c:axId val="2091181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185224"/>
        <c:crosses val="autoZero"/>
        <c:auto val="1"/>
        <c:lblAlgn val="ctr"/>
        <c:lblOffset val="100"/>
        <c:noMultiLvlLbl val="0"/>
      </c:catAx>
      <c:valAx>
        <c:axId val="2091185224"/>
        <c:scaling>
          <c:orientation val="minMax"/>
          <c:min val="3.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USD/lt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181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CL"/>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22. Precios mensuales de vinos en el mercado nacional</a:t>
            </a:r>
            <a:endParaRPr lang="es-CL" sz="1050">
              <a:effectLst/>
            </a:endParaRPr>
          </a:p>
          <a:p>
            <a:pPr>
              <a:defRPr sz="1050"/>
            </a:pPr>
            <a:r>
              <a:rPr lang="en-US" sz="1050" b="0" i="0" baseline="0">
                <a:effectLst/>
              </a:rPr>
              <a:t>$ / arroba</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 mercado nac'!$N$1</c:f>
              <c:strCache>
                <c:ptCount val="1"/>
                <c:pt idx="0">
                  <c:v>Tinto genérico</c:v>
                </c:pt>
              </c:strCache>
            </c:strRef>
          </c:tx>
          <c:spPr>
            <a:ln w="28575" cap="rnd">
              <a:solidFill>
                <a:schemeClr val="accent1"/>
              </a:solidFill>
              <a:round/>
            </a:ln>
            <a:effectLst/>
          </c:spPr>
          <c:marker>
            <c:symbol val="none"/>
          </c:marker>
          <c:cat>
            <c:numRef>
              <c:f>'Gráficos mercado nac'!$M$4:$M$50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nac'!$N$4:$N$50</c:f>
              <c:numCache>
                <c:formatCode>#,##0</c:formatCode>
                <c:ptCount val="47"/>
                <c:pt idx="0">
                  <c:v>7000</c:v>
                </c:pt>
                <c:pt idx="1">
                  <c:v>8500</c:v>
                </c:pt>
                <c:pt idx="2">
                  <c:v>10000</c:v>
                </c:pt>
                <c:pt idx="3">
                  <c:v>10500</c:v>
                </c:pt>
                <c:pt idx="4">
                  <c:v>10000</c:v>
                </c:pt>
                <c:pt idx="5">
                  <c:v>10500</c:v>
                </c:pt>
                <c:pt idx="6">
                  <c:v>11000</c:v>
                </c:pt>
                <c:pt idx="7">
                  <c:v>11000</c:v>
                </c:pt>
                <c:pt idx="8">
                  <c:v>11000</c:v>
                </c:pt>
                <c:pt idx="9">
                  <c:v>11000</c:v>
                </c:pt>
                <c:pt idx="10">
                  <c:v>11000</c:v>
                </c:pt>
                <c:pt idx="11">
                  <c:v>11000</c:v>
                </c:pt>
                <c:pt idx="12">
                  <c:v>13000</c:v>
                </c:pt>
                <c:pt idx="13">
                  <c:v>12500</c:v>
                </c:pt>
                <c:pt idx="14">
                  <c:v>13500</c:v>
                </c:pt>
                <c:pt idx="15">
                  <c:v>15000</c:v>
                </c:pt>
                <c:pt idx="16">
                  <c:v>14500</c:v>
                </c:pt>
                <c:pt idx="17">
                  <c:v>14500</c:v>
                </c:pt>
                <c:pt idx="18">
                  <c:v>15500</c:v>
                </c:pt>
                <c:pt idx="19">
                  <c:v>15000</c:v>
                </c:pt>
                <c:pt idx="20">
                  <c:v>15000</c:v>
                </c:pt>
                <c:pt idx="21">
                  <c:v>15000</c:v>
                </c:pt>
                <c:pt idx="22">
                  <c:v>14500</c:v>
                </c:pt>
                <c:pt idx="23">
                  <c:v>16500</c:v>
                </c:pt>
                <c:pt idx="24">
                  <c:v>16000</c:v>
                </c:pt>
                <c:pt idx="25">
                  <c:v>16000</c:v>
                </c:pt>
                <c:pt idx="26">
                  <c:v>15000</c:v>
                </c:pt>
                <c:pt idx="27">
                  <c:v>14000</c:v>
                </c:pt>
                <c:pt idx="28">
                  <c:v>14500</c:v>
                </c:pt>
                <c:pt idx="29">
                  <c:v>15000</c:v>
                </c:pt>
                <c:pt idx="30">
                  <c:v>13500</c:v>
                </c:pt>
                <c:pt idx="31">
                  <c:v>10000</c:v>
                </c:pt>
                <c:pt idx="32">
                  <c:v>11000</c:v>
                </c:pt>
                <c:pt idx="33">
                  <c:v>10000</c:v>
                </c:pt>
                <c:pt idx="34">
                  <c:v>10000</c:v>
                </c:pt>
                <c:pt idx="35">
                  <c:v>10000</c:v>
                </c:pt>
                <c:pt idx="36">
                  <c:v>12000</c:v>
                </c:pt>
                <c:pt idx="39" formatCode="General">
                  <c:v>10500</c:v>
                </c:pt>
                <c:pt idx="40" formatCode="General">
                  <c:v>11000</c:v>
                </c:pt>
                <c:pt idx="41" formatCode="General">
                  <c:v>10000</c:v>
                </c:pt>
                <c:pt idx="42">
                  <c:v>10000</c:v>
                </c:pt>
                <c:pt idx="43" formatCode="General">
                  <c:v>10000</c:v>
                </c:pt>
                <c:pt idx="44" formatCode="General">
                  <c:v>10000</c:v>
                </c:pt>
                <c:pt idx="45" formatCode="_(* #,##0_);_(* \(#,##0\);_(* &quot;-&quot;_);_(@_)">
                  <c:v>10000</c:v>
                </c:pt>
                <c:pt idx="46" formatCode="_(* #,##0_);_(* \(#,##0\);_(* &quot;-&quot;_);_(@_)">
                  <c:v>10000</c:v>
                </c:pt>
              </c:numCache>
            </c:numRef>
          </c:val>
          <c:smooth val="0"/>
          <c:extLst>
            <c:ext xmlns:c16="http://schemas.microsoft.com/office/drawing/2014/chart" uri="{C3380CC4-5D6E-409C-BE32-E72D297353CC}">
              <c16:uniqueId val="{00000000-3457-470D-882F-703DBDF922A1}"/>
            </c:ext>
          </c:extLst>
        </c:ser>
        <c:ser>
          <c:idx val="1"/>
          <c:order val="1"/>
          <c:tx>
            <c:strRef>
              <c:f>'Gráficos mercado nac'!$O$1</c:f>
              <c:strCache>
                <c:ptCount val="1"/>
                <c:pt idx="0">
                  <c:v>Cabernet</c:v>
                </c:pt>
              </c:strCache>
            </c:strRef>
          </c:tx>
          <c:spPr>
            <a:ln w="28575" cap="rnd">
              <a:solidFill>
                <a:schemeClr val="accent2"/>
              </a:solidFill>
              <a:round/>
            </a:ln>
            <a:effectLst/>
          </c:spPr>
          <c:marker>
            <c:symbol val="none"/>
          </c:marker>
          <c:cat>
            <c:numRef>
              <c:f>'Gráficos mercado nac'!$M$4:$M$50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nac'!$O$4:$O$50</c:f>
              <c:numCache>
                <c:formatCode>#,##0</c:formatCode>
                <c:ptCount val="47"/>
                <c:pt idx="0">
                  <c:v>10000</c:v>
                </c:pt>
                <c:pt idx="1">
                  <c:v>12000</c:v>
                </c:pt>
                <c:pt idx="2">
                  <c:v>13000</c:v>
                </c:pt>
                <c:pt idx="3">
                  <c:v>14000</c:v>
                </c:pt>
                <c:pt idx="4">
                  <c:v>13500</c:v>
                </c:pt>
                <c:pt idx="5">
                  <c:v>17500</c:v>
                </c:pt>
                <c:pt idx="6">
                  <c:v>17000</c:v>
                </c:pt>
                <c:pt idx="7">
                  <c:v>18500</c:v>
                </c:pt>
                <c:pt idx="8">
                  <c:v>19000</c:v>
                </c:pt>
                <c:pt idx="9">
                  <c:v>18000</c:v>
                </c:pt>
                <c:pt idx="10">
                  <c:v>18000</c:v>
                </c:pt>
                <c:pt idx="11">
                  <c:v>18500</c:v>
                </c:pt>
                <c:pt idx="12">
                  <c:v>18500</c:v>
                </c:pt>
                <c:pt idx="13">
                  <c:v>17000</c:v>
                </c:pt>
                <c:pt idx="14">
                  <c:v>21000</c:v>
                </c:pt>
                <c:pt idx="15">
                  <c:v>21000</c:v>
                </c:pt>
                <c:pt idx="16">
                  <c:v>22000</c:v>
                </c:pt>
                <c:pt idx="17">
                  <c:v>22000</c:v>
                </c:pt>
                <c:pt idx="18">
                  <c:v>23000</c:v>
                </c:pt>
                <c:pt idx="19">
                  <c:v>22500</c:v>
                </c:pt>
                <c:pt idx="20">
                  <c:v>22500</c:v>
                </c:pt>
                <c:pt idx="21">
                  <c:v>22500</c:v>
                </c:pt>
                <c:pt idx="22">
                  <c:v>22500</c:v>
                </c:pt>
                <c:pt idx="23">
                  <c:v>24000</c:v>
                </c:pt>
                <c:pt idx="24">
                  <c:v>22500</c:v>
                </c:pt>
                <c:pt idx="25">
                  <c:v>22000</c:v>
                </c:pt>
                <c:pt idx="26">
                  <c:v>22500</c:v>
                </c:pt>
                <c:pt idx="27">
                  <c:v>22000</c:v>
                </c:pt>
                <c:pt idx="28">
                  <c:v>22000</c:v>
                </c:pt>
                <c:pt idx="29" formatCode="General">
                  <c:v>21000</c:v>
                </c:pt>
                <c:pt idx="30">
                  <c:v>19500</c:v>
                </c:pt>
                <c:pt idx="31">
                  <c:v>18000</c:v>
                </c:pt>
                <c:pt idx="32">
                  <c:v>17000</c:v>
                </c:pt>
                <c:pt idx="33">
                  <c:v>15500</c:v>
                </c:pt>
                <c:pt idx="34">
                  <c:v>14000</c:v>
                </c:pt>
                <c:pt idx="35">
                  <c:v>14000</c:v>
                </c:pt>
                <c:pt idx="36">
                  <c:v>15000</c:v>
                </c:pt>
                <c:pt idx="39" formatCode="General">
                  <c:v>14000</c:v>
                </c:pt>
                <c:pt idx="40" formatCode="General">
                  <c:v>14000</c:v>
                </c:pt>
                <c:pt idx="41" formatCode="General">
                  <c:v>14000</c:v>
                </c:pt>
                <c:pt idx="42" formatCode="General">
                  <c:v>14000</c:v>
                </c:pt>
                <c:pt idx="43" formatCode="General">
                  <c:v>14000</c:v>
                </c:pt>
                <c:pt idx="44" formatCode="General">
                  <c:v>14000</c:v>
                </c:pt>
                <c:pt idx="45" formatCode="_(* #,##0_);_(* \(#,##0\);_(* &quot;-&quot;_);_(@_)">
                  <c:v>14000</c:v>
                </c:pt>
                <c:pt idx="46" formatCode="_(* #,##0_);_(* \(#,##0\);_(* &quot;-&quot;_);_(@_)">
                  <c:v>14000</c:v>
                </c:pt>
              </c:numCache>
            </c:numRef>
          </c:val>
          <c:smooth val="0"/>
          <c:extLst>
            <c:ext xmlns:c16="http://schemas.microsoft.com/office/drawing/2014/chart" uri="{C3380CC4-5D6E-409C-BE32-E72D297353CC}">
              <c16:uniqueId val="{00000001-3457-470D-882F-703DBDF922A1}"/>
            </c:ext>
          </c:extLst>
        </c:ser>
        <c:ser>
          <c:idx val="2"/>
          <c:order val="2"/>
          <c:tx>
            <c:strRef>
              <c:f>'Gráficos mercado nac'!$P$1</c:f>
              <c:strCache>
                <c:ptCount val="1"/>
                <c:pt idx="0">
                  <c:v>País</c:v>
                </c:pt>
              </c:strCache>
            </c:strRef>
          </c:tx>
          <c:spPr>
            <a:ln w="28575" cap="rnd">
              <a:solidFill>
                <a:schemeClr val="accent3"/>
              </a:solidFill>
              <a:round/>
            </a:ln>
            <a:effectLst/>
          </c:spPr>
          <c:marker>
            <c:symbol val="none"/>
          </c:marker>
          <c:cat>
            <c:numRef>
              <c:f>'Gráficos mercado nac'!$M$4:$M$50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nac'!$P$4:$P$50</c:f>
              <c:numCache>
                <c:formatCode>#,##0</c:formatCode>
                <c:ptCount val="47"/>
                <c:pt idx="0">
                  <c:v>6500</c:v>
                </c:pt>
                <c:pt idx="1">
                  <c:v>7500</c:v>
                </c:pt>
                <c:pt idx="2">
                  <c:v>8750</c:v>
                </c:pt>
                <c:pt idx="3">
                  <c:v>8750</c:v>
                </c:pt>
                <c:pt idx="4">
                  <c:v>8500</c:v>
                </c:pt>
                <c:pt idx="5">
                  <c:v>9000</c:v>
                </c:pt>
                <c:pt idx="6">
                  <c:v>9500</c:v>
                </c:pt>
                <c:pt idx="7">
                  <c:v>9500</c:v>
                </c:pt>
                <c:pt idx="8">
                  <c:v>9000</c:v>
                </c:pt>
                <c:pt idx="9">
                  <c:v>10000</c:v>
                </c:pt>
                <c:pt idx="10">
                  <c:v>9500</c:v>
                </c:pt>
                <c:pt idx="11">
                  <c:v>11000</c:v>
                </c:pt>
                <c:pt idx="12">
                  <c:v>11000</c:v>
                </c:pt>
                <c:pt idx="13">
                  <c:v>12000</c:v>
                </c:pt>
                <c:pt idx="14">
                  <c:v>12500</c:v>
                </c:pt>
                <c:pt idx="15">
                  <c:v>12500</c:v>
                </c:pt>
                <c:pt idx="16">
                  <c:v>13000</c:v>
                </c:pt>
                <c:pt idx="17">
                  <c:v>13000</c:v>
                </c:pt>
                <c:pt idx="18">
                  <c:v>14000</c:v>
                </c:pt>
                <c:pt idx="19">
                  <c:v>14000</c:v>
                </c:pt>
                <c:pt idx="20">
                  <c:v>15000</c:v>
                </c:pt>
                <c:pt idx="21">
                  <c:v>15000</c:v>
                </c:pt>
                <c:pt idx="22">
                  <c:v>14000</c:v>
                </c:pt>
                <c:pt idx="23">
                  <c:v>15000</c:v>
                </c:pt>
                <c:pt idx="24">
                  <c:v>13000</c:v>
                </c:pt>
                <c:pt idx="25">
                  <c:v>13000</c:v>
                </c:pt>
                <c:pt idx="26">
                  <c:v>13000</c:v>
                </c:pt>
                <c:pt idx="27">
                  <c:v>13000</c:v>
                </c:pt>
                <c:pt idx="28">
                  <c:v>13000</c:v>
                </c:pt>
                <c:pt idx="29" formatCode="General">
                  <c:v>11000</c:v>
                </c:pt>
                <c:pt idx="30">
                  <c:v>9000</c:v>
                </c:pt>
                <c:pt idx="31">
                  <c:v>8500</c:v>
                </c:pt>
                <c:pt idx="32">
                  <c:v>8500</c:v>
                </c:pt>
                <c:pt idx="33">
                  <c:v>7500</c:v>
                </c:pt>
                <c:pt idx="34">
                  <c:v>7500</c:v>
                </c:pt>
                <c:pt idx="35">
                  <c:v>7500</c:v>
                </c:pt>
                <c:pt idx="36">
                  <c:v>9000</c:v>
                </c:pt>
                <c:pt idx="39" formatCode="General">
                  <c:v>8500</c:v>
                </c:pt>
                <c:pt idx="40" formatCode="General">
                  <c:v>8500</c:v>
                </c:pt>
                <c:pt idx="41" formatCode="General">
                  <c:v>8500</c:v>
                </c:pt>
                <c:pt idx="42" formatCode="General">
                  <c:v>8000</c:v>
                </c:pt>
                <c:pt idx="43" formatCode="General">
                  <c:v>8500</c:v>
                </c:pt>
                <c:pt idx="44" formatCode="General">
                  <c:v>8000</c:v>
                </c:pt>
                <c:pt idx="45" formatCode="_(* #,##0_);_(* \(#,##0\);_(* &quot;-&quot;_);_(@_)">
                  <c:v>8000</c:v>
                </c:pt>
                <c:pt idx="46" formatCode="_(* #,##0_);_(* \(#,##0\);_(* &quot;-&quot;_);_(@_)">
                  <c:v>7500</c:v>
                </c:pt>
              </c:numCache>
            </c:numRef>
          </c:val>
          <c:smooth val="0"/>
          <c:extLst>
            <c:ext xmlns:c16="http://schemas.microsoft.com/office/drawing/2014/chart" uri="{C3380CC4-5D6E-409C-BE32-E72D297353CC}">
              <c16:uniqueId val="{00000002-3457-470D-882F-703DBDF922A1}"/>
            </c:ext>
          </c:extLst>
        </c:ser>
        <c:ser>
          <c:idx val="3"/>
          <c:order val="3"/>
          <c:tx>
            <c:strRef>
              <c:f>'Gráficos mercado nac'!$Q$1</c:f>
              <c:strCache>
                <c:ptCount val="1"/>
                <c:pt idx="0">
                  <c:v>Semillón</c:v>
                </c:pt>
              </c:strCache>
            </c:strRef>
          </c:tx>
          <c:spPr>
            <a:ln w="28575" cap="rnd">
              <a:solidFill>
                <a:schemeClr val="accent4"/>
              </a:solidFill>
              <a:round/>
            </a:ln>
            <a:effectLst/>
          </c:spPr>
          <c:marker>
            <c:symbol val="none"/>
          </c:marker>
          <c:cat>
            <c:numRef>
              <c:f>'Gráficos mercado nac'!$M$4:$M$50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nac'!$Q$4:$Q$50</c:f>
              <c:numCache>
                <c:formatCode>#,##0</c:formatCode>
                <c:ptCount val="47"/>
                <c:pt idx="0">
                  <c:v>8000</c:v>
                </c:pt>
                <c:pt idx="1">
                  <c:v>12000</c:v>
                </c:pt>
                <c:pt idx="2">
                  <c:v>13500</c:v>
                </c:pt>
                <c:pt idx="3">
                  <c:v>13500</c:v>
                </c:pt>
                <c:pt idx="4">
                  <c:v>12000</c:v>
                </c:pt>
                <c:pt idx="5">
                  <c:v>13500</c:v>
                </c:pt>
                <c:pt idx="10">
                  <c:v>13000</c:v>
                </c:pt>
                <c:pt idx="13">
                  <c:v>16000</c:v>
                </c:pt>
                <c:pt idx="14">
                  <c:v>17500</c:v>
                </c:pt>
                <c:pt idx="15">
                  <c:v>17000</c:v>
                </c:pt>
                <c:pt idx="16">
                  <c:v>18000</c:v>
                </c:pt>
                <c:pt idx="17">
                  <c:v>18000</c:v>
                </c:pt>
                <c:pt idx="19">
                  <c:v>18000</c:v>
                </c:pt>
                <c:pt idx="20">
                  <c:v>18000</c:v>
                </c:pt>
                <c:pt idx="21">
                  <c:v>18500</c:v>
                </c:pt>
                <c:pt idx="22">
                  <c:v>18000</c:v>
                </c:pt>
                <c:pt idx="23">
                  <c:v>18500</c:v>
                </c:pt>
                <c:pt idx="24">
                  <c:v>20000</c:v>
                </c:pt>
                <c:pt idx="25">
                  <c:v>20000</c:v>
                </c:pt>
                <c:pt idx="26">
                  <c:v>19000</c:v>
                </c:pt>
                <c:pt idx="27">
                  <c:v>18000</c:v>
                </c:pt>
                <c:pt idx="28">
                  <c:v>17500</c:v>
                </c:pt>
                <c:pt idx="29" formatCode="General">
                  <c:v>17500</c:v>
                </c:pt>
                <c:pt idx="30">
                  <c:v>15500</c:v>
                </c:pt>
                <c:pt idx="31">
                  <c:v>14000</c:v>
                </c:pt>
                <c:pt idx="32">
                  <c:v>14000</c:v>
                </c:pt>
                <c:pt idx="33">
                  <c:v>12250</c:v>
                </c:pt>
                <c:pt idx="34">
                  <c:v>12000</c:v>
                </c:pt>
                <c:pt idx="35">
                  <c:v>12000</c:v>
                </c:pt>
                <c:pt idx="36">
                  <c:v>12500</c:v>
                </c:pt>
                <c:pt idx="39" formatCode="General">
                  <c:v>12000</c:v>
                </c:pt>
                <c:pt idx="40" formatCode="General">
                  <c:v>11500</c:v>
                </c:pt>
                <c:pt idx="41" formatCode="General">
                  <c:v>11500</c:v>
                </c:pt>
                <c:pt idx="42" formatCode="General">
                  <c:v>9000</c:v>
                </c:pt>
                <c:pt idx="43" formatCode="General">
                  <c:v>12000</c:v>
                </c:pt>
                <c:pt idx="44" formatCode="General">
                  <c:v>10000</c:v>
                </c:pt>
                <c:pt idx="45" formatCode="_(* #,##0_);_(* \(#,##0\);_(* &quot;-&quot;_);_(@_)">
                  <c:v>11000</c:v>
                </c:pt>
                <c:pt idx="46" formatCode="_(* #,##0_);_(* \(#,##0\);_(* &quot;-&quot;_);_(@_)">
                  <c:v>10000</c:v>
                </c:pt>
              </c:numCache>
            </c:numRef>
          </c:val>
          <c:smooth val="0"/>
          <c:extLst>
            <c:ext xmlns:c16="http://schemas.microsoft.com/office/drawing/2014/chart" uri="{C3380CC4-5D6E-409C-BE32-E72D297353CC}">
              <c16:uniqueId val="{00000003-3457-470D-882F-703DBDF922A1}"/>
            </c:ext>
          </c:extLst>
        </c:ser>
        <c:dLbls>
          <c:showLegendKey val="0"/>
          <c:showVal val="0"/>
          <c:showCatName val="0"/>
          <c:showSerName val="0"/>
          <c:showPercent val="0"/>
          <c:showBubbleSize val="0"/>
        </c:dLbls>
        <c:smooth val="0"/>
        <c:axId val="2091278248"/>
        <c:axId val="2091281800"/>
      </c:lineChart>
      <c:dateAx>
        <c:axId val="209127824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281800"/>
        <c:crosses val="autoZero"/>
        <c:auto val="1"/>
        <c:lblOffset val="100"/>
        <c:baseTimeUnit val="months"/>
      </c:dateAx>
      <c:valAx>
        <c:axId val="2091281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 / arroba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278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23. Precios mensuales de vinos en el mercado nacional</a:t>
            </a:r>
            <a:endParaRPr lang="es-CL" sz="1050">
              <a:effectLst/>
            </a:endParaRPr>
          </a:p>
          <a:p>
            <a:pPr>
              <a:defRPr sz="1050"/>
            </a:pPr>
            <a:r>
              <a:rPr lang="en-US" sz="1050" b="0" i="0" baseline="0">
                <a:effectLst/>
              </a:rPr>
              <a:t>$ / litro</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'Gráficos mercado nac'!$S$1</c:f>
              <c:strCache>
                <c:ptCount val="1"/>
                <c:pt idx="0">
                  <c:v>Tinto genérico</c:v>
                </c:pt>
              </c:strCache>
            </c:strRef>
          </c:tx>
          <c:spPr>
            <a:ln w="28575" cap="rnd">
              <a:solidFill>
                <a:schemeClr val="accent1"/>
              </a:solidFill>
              <a:round/>
            </a:ln>
            <a:effectLst/>
          </c:spPr>
          <c:marker>
            <c:symbol val="none"/>
          </c:marker>
          <c:cat>
            <c:numRef>
              <c:f>'Gráficos mercado nac'!$R$4:$R$50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nac'!$S$4:$S$50</c:f>
              <c:numCache>
                <c:formatCode>#,##0</c:formatCode>
                <c:ptCount val="47"/>
                <c:pt idx="0">
                  <c:v>175</c:v>
                </c:pt>
                <c:pt idx="1">
                  <c:v>212.5</c:v>
                </c:pt>
                <c:pt idx="2">
                  <c:v>250</c:v>
                </c:pt>
                <c:pt idx="3">
                  <c:v>262.5</c:v>
                </c:pt>
                <c:pt idx="4">
                  <c:v>250</c:v>
                </c:pt>
                <c:pt idx="5">
                  <c:v>262.5</c:v>
                </c:pt>
                <c:pt idx="6">
                  <c:v>275</c:v>
                </c:pt>
                <c:pt idx="7">
                  <c:v>275</c:v>
                </c:pt>
                <c:pt idx="8">
                  <c:v>275</c:v>
                </c:pt>
                <c:pt idx="9">
                  <c:v>275</c:v>
                </c:pt>
                <c:pt idx="10">
                  <c:v>275</c:v>
                </c:pt>
                <c:pt idx="11">
                  <c:v>275</c:v>
                </c:pt>
                <c:pt idx="12">
                  <c:v>325</c:v>
                </c:pt>
                <c:pt idx="13">
                  <c:v>312.5</c:v>
                </c:pt>
                <c:pt idx="14">
                  <c:v>337.5</c:v>
                </c:pt>
                <c:pt idx="15">
                  <c:v>375</c:v>
                </c:pt>
                <c:pt idx="16">
                  <c:v>362.5</c:v>
                </c:pt>
                <c:pt idx="17">
                  <c:v>362.5</c:v>
                </c:pt>
                <c:pt idx="18">
                  <c:v>387.5</c:v>
                </c:pt>
                <c:pt idx="19">
                  <c:v>375</c:v>
                </c:pt>
                <c:pt idx="20">
                  <c:v>375</c:v>
                </c:pt>
                <c:pt idx="21">
                  <c:v>375</c:v>
                </c:pt>
                <c:pt idx="22">
                  <c:v>362.5</c:v>
                </c:pt>
                <c:pt idx="23">
                  <c:v>412.5</c:v>
                </c:pt>
                <c:pt idx="24">
                  <c:v>400</c:v>
                </c:pt>
                <c:pt idx="25">
                  <c:v>400</c:v>
                </c:pt>
                <c:pt idx="26">
                  <c:v>375</c:v>
                </c:pt>
                <c:pt idx="27">
                  <c:v>350</c:v>
                </c:pt>
                <c:pt idx="28">
                  <c:v>362.5</c:v>
                </c:pt>
                <c:pt idx="29">
                  <c:v>375</c:v>
                </c:pt>
                <c:pt idx="30">
                  <c:v>337.5</c:v>
                </c:pt>
                <c:pt idx="31">
                  <c:v>250</c:v>
                </c:pt>
                <c:pt idx="32">
                  <c:v>275</c:v>
                </c:pt>
                <c:pt idx="33">
                  <c:v>250</c:v>
                </c:pt>
                <c:pt idx="34">
                  <c:v>250</c:v>
                </c:pt>
                <c:pt idx="35">
                  <c:v>250</c:v>
                </c:pt>
                <c:pt idx="36">
                  <c:v>300</c:v>
                </c:pt>
                <c:pt idx="39">
                  <c:v>262.5</c:v>
                </c:pt>
                <c:pt idx="40">
                  <c:v>275</c:v>
                </c:pt>
                <c:pt idx="41">
                  <c:v>250</c:v>
                </c:pt>
                <c:pt idx="42">
                  <c:v>250</c:v>
                </c:pt>
                <c:pt idx="43">
                  <c:v>250</c:v>
                </c:pt>
                <c:pt idx="44">
                  <c:v>250</c:v>
                </c:pt>
                <c:pt idx="45" formatCode="General">
                  <c:v>250</c:v>
                </c:pt>
                <c:pt idx="46" formatCode="General">
                  <c:v>250</c:v>
                </c:pt>
              </c:numCache>
            </c:numRef>
          </c:val>
          <c:smooth val="0"/>
          <c:extLst>
            <c:ext xmlns:c16="http://schemas.microsoft.com/office/drawing/2014/chart" uri="{C3380CC4-5D6E-409C-BE32-E72D297353CC}">
              <c16:uniqueId val="{00000000-4658-4766-9569-8D3A9BFF500D}"/>
            </c:ext>
          </c:extLst>
        </c:ser>
        <c:ser>
          <c:idx val="1"/>
          <c:order val="1"/>
          <c:tx>
            <c:strRef>
              <c:f>'Gráficos mercado nac'!$T$1</c:f>
              <c:strCache>
                <c:ptCount val="1"/>
                <c:pt idx="0">
                  <c:v>Cabernet</c:v>
                </c:pt>
              </c:strCache>
            </c:strRef>
          </c:tx>
          <c:spPr>
            <a:ln w="28575" cap="rnd">
              <a:solidFill>
                <a:schemeClr val="accent2"/>
              </a:solidFill>
              <a:round/>
            </a:ln>
            <a:effectLst/>
          </c:spPr>
          <c:marker>
            <c:symbol val="none"/>
          </c:marker>
          <c:cat>
            <c:numRef>
              <c:f>'Gráficos mercado nac'!$R$4:$R$50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nac'!$T$4:$T$50</c:f>
              <c:numCache>
                <c:formatCode>#,##0</c:formatCode>
                <c:ptCount val="47"/>
                <c:pt idx="0">
                  <c:v>250</c:v>
                </c:pt>
                <c:pt idx="1">
                  <c:v>300</c:v>
                </c:pt>
                <c:pt idx="2">
                  <c:v>325</c:v>
                </c:pt>
                <c:pt idx="3">
                  <c:v>350</c:v>
                </c:pt>
                <c:pt idx="4">
                  <c:v>337.5</c:v>
                </c:pt>
                <c:pt idx="5">
                  <c:v>437.5</c:v>
                </c:pt>
                <c:pt idx="6">
                  <c:v>425</c:v>
                </c:pt>
                <c:pt idx="7">
                  <c:v>462.5</c:v>
                </c:pt>
                <c:pt idx="8">
                  <c:v>475</c:v>
                </c:pt>
                <c:pt idx="9">
                  <c:v>450</c:v>
                </c:pt>
                <c:pt idx="10">
                  <c:v>450</c:v>
                </c:pt>
                <c:pt idx="11">
                  <c:v>462.5</c:v>
                </c:pt>
                <c:pt idx="12">
                  <c:v>462.5</c:v>
                </c:pt>
                <c:pt idx="13">
                  <c:v>425</c:v>
                </c:pt>
                <c:pt idx="14">
                  <c:v>525</c:v>
                </c:pt>
                <c:pt idx="15">
                  <c:v>525</c:v>
                </c:pt>
                <c:pt idx="16">
                  <c:v>550</c:v>
                </c:pt>
                <c:pt idx="17">
                  <c:v>550</c:v>
                </c:pt>
                <c:pt idx="18">
                  <c:v>575</c:v>
                </c:pt>
                <c:pt idx="19">
                  <c:v>562.5</c:v>
                </c:pt>
                <c:pt idx="20">
                  <c:v>562.5</c:v>
                </c:pt>
                <c:pt idx="21">
                  <c:v>562.5</c:v>
                </c:pt>
                <c:pt idx="22">
                  <c:v>562.5</c:v>
                </c:pt>
                <c:pt idx="23">
                  <c:v>600</c:v>
                </c:pt>
                <c:pt idx="24">
                  <c:v>562.5</c:v>
                </c:pt>
                <c:pt idx="25">
                  <c:v>550</c:v>
                </c:pt>
                <c:pt idx="26">
                  <c:v>562.5</c:v>
                </c:pt>
                <c:pt idx="27">
                  <c:v>550</c:v>
                </c:pt>
                <c:pt idx="28">
                  <c:v>550</c:v>
                </c:pt>
                <c:pt idx="29">
                  <c:v>525</c:v>
                </c:pt>
                <c:pt idx="30">
                  <c:v>487.5</c:v>
                </c:pt>
                <c:pt idx="31">
                  <c:v>450</c:v>
                </c:pt>
                <c:pt idx="32">
                  <c:v>425</c:v>
                </c:pt>
                <c:pt idx="33">
                  <c:v>387.5</c:v>
                </c:pt>
                <c:pt idx="34">
                  <c:v>350</c:v>
                </c:pt>
                <c:pt idx="35">
                  <c:v>350</c:v>
                </c:pt>
                <c:pt idx="36">
                  <c:v>375</c:v>
                </c:pt>
                <c:pt idx="39">
                  <c:v>350</c:v>
                </c:pt>
                <c:pt idx="40">
                  <c:v>350</c:v>
                </c:pt>
                <c:pt idx="41">
                  <c:v>350</c:v>
                </c:pt>
                <c:pt idx="42">
                  <c:v>350</c:v>
                </c:pt>
                <c:pt idx="43">
                  <c:v>350</c:v>
                </c:pt>
                <c:pt idx="44">
                  <c:v>350</c:v>
                </c:pt>
                <c:pt idx="45" formatCode="General">
                  <c:v>350</c:v>
                </c:pt>
                <c:pt idx="46" formatCode="General">
                  <c:v>350</c:v>
                </c:pt>
              </c:numCache>
            </c:numRef>
          </c:val>
          <c:smooth val="0"/>
          <c:extLst>
            <c:ext xmlns:c16="http://schemas.microsoft.com/office/drawing/2014/chart" uri="{C3380CC4-5D6E-409C-BE32-E72D297353CC}">
              <c16:uniqueId val="{00000001-4658-4766-9569-8D3A9BFF500D}"/>
            </c:ext>
          </c:extLst>
        </c:ser>
        <c:ser>
          <c:idx val="2"/>
          <c:order val="2"/>
          <c:tx>
            <c:strRef>
              <c:f>'Gráficos mercado nac'!$U$1</c:f>
              <c:strCache>
                <c:ptCount val="1"/>
                <c:pt idx="0">
                  <c:v>País</c:v>
                </c:pt>
              </c:strCache>
            </c:strRef>
          </c:tx>
          <c:spPr>
            <a:ln w="28575" cap="rnd">
              <a:solidFill>
                <a:schemeClr val="accent3"/>
              </a:solidFill>
              <a:round/>
            </a:ln>
            <a:effectLst/>
          </c:spPr>
          <c:marker>
            <c:symbol val="none"/>
          </c:marker>
          <c:cat>
            <c:numRef>
              <c:f>'Gráficos mercado nac'!$R$4:$R$50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nac'!$U$4:$U$50</c:f>
              <c:numCache>
                <c:formatCode>#,##0</c:formatCode>
                <c:ptCount val="47"/>
                <c:pt idx="0">
                  <c:v>162.5</c:v>
                </c:pt>
                <c:pt idx="1">
                  <c:v>187.5</c:v>
                </c:pt>
                <c:pt idx="2">
                  <c:v>218.75</c:v>
                </c:pt>
                <c:pt idx="3">
                  <c:v>218.75</c:v>
                </c:pt>
                <c:pt idx="4">
                  <c:v>212.5</c:v>
                </c:pt>
                <c:pt idx="5">
                  <c:v>225</c:v>
                </c:pt>
                <c:pt idx="6">
                  <c:v>237.5</c:v>
                </c:pt>
                <c:pt idx="7">
                  <c:v>237.5</c:v>
                </c:pt>
                <c:pt idx="8">
                  <c:v>225</c:v>
                </c:pt>
                <c:pt idx="9">
                  <c:v>250</c:v>
                </c:pt>
                <c:pt idx="10">
                  <c:v>237.5</c:v>
                </c:pt>
                <c:pt idx="11">
                  <c:v>275</c:v>
                </c:pt>
                <c:pt idx="12">
                  <c:v>275</c:v>
                </c:pt>
                <c:pt idx="13">
                  <c:v>300</c:v>
                </c:pt>
                <c:pt idx="14">
                  <c:v>312.5</c:v>
                </c:pt>
                <c:pt idx="15">
                  <c:v>312.5</c:v>
                </c:pt>
                <c:pt idx="16">
                  <c:v>325</c:v>
                </c:pt>
                <c:pt idx="17">
                  <c:v>325</c:v>
                </c:pt>
                <c:pt idx="18">
                  <c:v>350</c:v>
                </c:pt>
                <c:pt idx="19">
                  <c:v>350</c:v>
                </c:pt>
                <c:pt idx="20">
                  <c:v>375</c:v>
                </c:pt>
                <c:pt idx="21">
                  <c:v>375</c:v>
                </c:pt>
                <c:pt idx="22">
                  <c:v>350</c:v>
                </c:pt>
                <c:pt idx="23">
                  <c:v>375</c:v>
                </c:pt>
                <c:pt idx="24">
                  <c:v>325</c:v>
                </c:pt>
                <c:pt idx="25">
                  <c:v>325</c:v>
                </c:pt>
                <c:pt idx="26">
                  <c:v>325</c:v>
                </c:pt>
                <c:pt idx="27">
                  <c:v>325</c:v>
                </c:pt>
                <c:pt idx="28">
                  <c:v>325</c:v>
                </c:pt>
                <c:pt idx="29">
                  <c:v>275</c:v>
                </c:pt>
                <c:pt idx="30">
                  <c:v>225</c:v>
                </c:pt>
                <c:pt idx="31">
                  <c:v>212.5</c:v>
                </c:pt>
                <c:pt idx="32">
                  <c:v>212.5</c:v>
                </c:pt>
                <c:pt idx="33">
                  <c:v>187.5</c:v>
                </c:pt>
                <c:pt idx="34">
                  <c:v>187.5</c:v>
                </c:pt>
                <c:pt idx="35">
                  <c:v>187.5</c:v>
                </c:pt>
                <c:pt idx="36">
                  <c:v>225</c:v>
                </c:pt>
                <c:pt idx="39">
                  <c:v>212.5</c:v>
                </c:pt>
                <c:pt idx="40">
                  <c:v>212.5</c:v>
                </c:pt>
                <c:pt idx="41">
                  <c:v>212.5</c:v>
                </c:pt>
                <c:pt idx="42">
                  <c:v>200</c:v>
                </c:pt>
                <c:pt idx="43">
                  <c:v>212.5</c:v>
                </c:pt>
                <c:pt idx="44">
                  <c:v>200</c:v>
                </c:pt>
                <c:pt idx="45" formatCode="General">
                  <c:v>200</c:v>
                </c:pt>
                <c:pt idx="46" formatCode="General">
                  <c:v>187.5</c:v>
                </c:pt>
              </c:numCache>
            </c:numRef>
          </c:val>
          <c:smooth val="0"/>
          <c:extLst>
            <c:ext xmlns:c16="http://schemas.microsoft.com/office/drawing/2014/chart" uri="{C3380CC4-5D6E-409C-BE32-E72D297353CC}">
              <c16:uniqueId val="{00000002-4658-4766-9569-8D3A9BFF500D}"/>
            </c:ext>
          </c:extLst>
        </c:ser>
        <c:ser>
          <c:idx val="3"/>
          <c:order val="3"/>
          <c:tx>
            <c:strRef>
              <c:f>'Gráficos mercado nac'!$V$1</c:f>
              <c:strCache>
                <c:ptCount val="1"/>
                <c:pt idx="0">
                  <c:v>Semillón</c:v>
                </c:pt>
              </c:strCache>
            </c:strRef>
          </c:tx>
          <c:spPr>
            <a:ln w="28575" cap="rnd">
              <a:solidFill>
                <a:schemeClr val="accent4"/>
              </a:solidFill>
              <a:round/>
            </a:ln>
            <a:effectLst/>
          </c:spPr>
          <c:marker>
            <c:symbol val="none"/>
          </c:marker>
          <c:cat>
            <c:numRef>
              <c:f>'Gráficos mercado nac'!$R$4:$R$50</c:f>
              <c:numCache>
                <c:formatCode>mmm\-yy</c:formatCode>
                <c:ptCount val="47"/>
                <c:pt idx="0">
                  <c:v>42430</c:v>
                </c:pt>
                <c:pt idx="1">
                  <c:v>42461</c:v>
                </c:pt>
                <c:pt idx="2">
                  <c:v>42491</c:v>
                </c:pt>
                <c:pt idx="3">
                  <c:v>42522</c:v>
                </c:pt>
                <c:pt idx="4">
                  <c:v>42552</c:v>
                </c:pt>
                <c:pt idx="5">
                  <c:v>42583</c:v>
                </c:pt>
                <c:pt idx="6">
                  <c:v>42614</c:v>
                </c:pt>
                <c:pt idx="7">
                  <c:v>42644</c:v>
                </c:pt>
                <c:pt idx="8">
                  <c:v>42675</c:v>
                </c:pt>
                <c:pt idx="9">
                  <c:v>42705</c:v>
                </c:pt>
                <c:pt idx="10">
                  <c:v>42736</c:v>
                </c:pt>
                <c:pt idx="11">
                  <c:v>42767</c:v>
                </c:pt>
                <c:pt idx="12">
                  <c:v>42795</c:v>
                </c:pt>
                <c:pt idx="13">
                  <c:v>42826</c:v>
                </c:pt>
                <c:pt idx="14">
                  <c:v>42856</c:v>
                </c:pt>
                <c:pt idx="15">
                  <c:v>42887</c:v>
                </c:pt>
                <c:pt idx="16">
                  <c:v>42917</c:v>
                </c:pt>
                <c:pt idx="17">
                  <c:v>42948</c:v>
                </c:pt>
                <c:pt idx="18">
                  <c:v>42979</c:v>
                </c:pt>
                <c:pt idx="19">
                  <c:v>43009</c:v>
                </c:pt>
                <c:pt idx="20">
                  <c:v>43040</c:v>
                </c:pt>
                <c:pt idx="21">
                  <c:v>43070</c:v>
                </c:pt>
                <c:pt idx="22">
                  <c:v>43101</c:v>
                </c:pt>
                <c:pt idx="23">
                  <c:v>43132</c:v>
                </c:pt>
                <c:pt idx="24">
                  <c:v>43160</c:v>
                </c:pt>
                <c:pt idx="25">
                  <c:v>43191</c:v>
                </c:pt>
                <c:pt idx="26">
                  <c:v>43221</c:v>
                </c:pt>
                <c:pt idx="27">
                  <c:v>43252</c:v>
                </c:pt>
                <c:pt idx="28">
                  <c:v>43282</c:v>
                </c:pt>
                <c:pt idx="29">
                  <c:v>43313</c:v>
                </c:pt>
                <c:pt idx="30">
                  <c:v>43344</c:v>
                </c:pt>
                <c:pt idx="31">
                  <c:v>43374</c:v>
                </c:pt>
                <c:pt idx="32">
                  <c:v>43405</c:v>
                </c:pt>
                <c:pt idx="33">
                  <c:v>43435</c:v>
                </c:pt>
                <c:pt idx="34">
                  <c:v>43466</c:v>
                </c:pt>
                <c:pt idx="35">
                  <c:v>43497</c:v>
                </c:pt>
                <c:pt idx="36">
                  <c:v>43525</c:v>
                </c:pt>
                <c:pt idx="37">
                  <c:v>43556</c:v>
                </c:pt>
                <c:pt idx="38">
                  <c:v>43586</c:v>
                </c:pt>
                <c:pt idx="39">
                  <c:v>43617</c:v>
                </c:pt>
                <c:pt idx="40">
                  <c:v>43647</c:v>
                </c:pt>
                <c:pt idx="41">
                  <c:v>43678</c:v>
                </c:pt>
                <c:pt idx="42">
                  <c:v>43709</c:v>
                </c:pt>
                <c:pt idx="43">
                  <c:v>43739</c:v>
                </c:pt>
                <c:pt idx="44">
                  <c:v>43770</c:v>
                </c:pt>
                <c:pt idx="45">
                  <c:v>43800</c:v>
                </c:pt>
                <c:pt idx="46">
                  <c:v>43831</c:v>
                </c:pt>
              </c:numCache>
            </c:numRef>
          </c:cat>
          <c:val>
            <c:numRef>
              <c:f>'Gráficos mercado nac'!$V$4:$V$50</c:f>
              <c:numCache>
                <c:formatCode>#,##0</c:formatCode>
                <c:ptCount val="47"/>
                <c:pt idx="0">
                  <c:v>200</c:v>
                </c:pt>
                <c:pt idx="1">
                  <c:v>300</c:v>
                </c:pt>
                <c:pt idx="2">
                  <c:v>337.5</c:v>
                </c:pt>
                <c:pt idx="3">
                  <c:v>337.5</c:v>
                </c:pt>
                <c:pt idx="4">
                  <c:v>300</c:v>
                </c:pt>
                <c:pt idx="5">
                  <c:v>337.5</c:v>
                </c:pt>
                <c:pt idx="10">
                  <c:v>325</c:v>
                </c:pt>
                <c:pt idx="13">
                  <c:v>400</c:v>
                </c:pt>
                <c:pt idx="14">
                  <c:v>437.5</c:v>
                </c:pt>
                <c:pt idx="15">
                  <c:v>425</c:v>
                </c:pt>
                <c:pt idx="16">
                  <c:v>450</c:v>
                </c:pt>
                <c:pt idx="17">
                  <c:v>450</c:v>
                </c:pt>
                <c:pt idx="19">
                  <c:v>450</c:v>
                </c:pt>
                <c:pt idx="20">
                  <c:v>450</c:v>
                </c:pt>
                <c:pt idx="21">
                  <c:v>462.5</c:v>
                </c:pt>
                <c:pt idx="22">
                  <c:v>450</c:v>
                </c:pt>
                <c:pt idx="23">
                  <c:v>462.5</c:v>
                </c:pt>
                <c:pt idx="24">
                  <c:v>500</c:v>
                </c:pt>
                <c:pt idx="25">
                  <c:v>500</c:v>
                </c:pt>
                <c:pt idx="26">
                  <c:v>475</c:v>
                </c:pt>
                <c:pt idx="27">
                  <c:v>450</c:v>
                </c:pt>
                <c:pt idx="28">
                  <c:v>437.5</c:v>
                </c:pt>
                <c:pt idx="29">
                  <c:v>437.5</c:v>
                </c:pt>
                <c:pt idx="30">
                  <c:v>387.5</c:v>
                </c:pt>
                <c:pt idx="31">
                  <c:v>350</c:v>
                </c:pt>
                <c:pt idx="32">
                  <c:v>350</c:v>
                </c:pt>
                <c:pt idx="33">
                  <c:v>306.25</c:v>
                </c:pt>
                <c:pt idx="34">
                  <c:v>300</c:v>
                </c:pt>
                <c:pt idx="35">
                  <c:v>300</c:v>
                </c:pt>
                <c:pt idx="36">
                  <c:v>312.5</c:v>
                </c:pt>
                <c:pt idx="39">
                  <c:v>300</c:v>
                </c:pt>
                <c:pt idx="40">
                  <c:v>287.5</c:v>
                </c:pt>
                <c:pt idx="41">
                  <c:v>287.5</c:v>
                </c:pt>
                <c:pt idx="42">
                  <c:v>225</c:v>
                </c:pt>
                <c:pt idx="43">
                  <c:v>300</c:v>
                </c:pt>
                <c:pt idx="44">
                  <c:v>250</c:v>
                </c:pt>
                <c:pt idx="45" formatCode="General">
                  <c:v>275</c:v>
                </c:pt>
                <c:pt idx="46" formatCode="General">
                  <c:v>250</c:v>
                </c:pt>
              </c:numCache>
            </c:numRef>
          </c:val>
          <c:smooth val="0"/>
          <c:extLst>
            <c:ext xmlns:c16="http://schemas.microsoft.com/office/drawing/2014/chart" uri="{C3380CC4-5D6E-409C-BE32-E72D297353CC}">
              <c16:uniqueId val="{00000003-4658-4766-9569-8D3A9BFF500D}"/>
            </c:ext>
          </c:extLst>
        </c:ser>
        <c:dLbls>
          <c:showLegendKey val="0"/>
          <c:showVal val="0"/>
          <c:showCatName val="0"/>
          <c:showSerName val="0"/>
          <c:showPercent val="0"/>
          <c:showBubbleSize val="0"/>
        </c:dLbls>
        <c:smooth val="0"/>
        <c:axId val="2045704344"/>
        <c:axId val="-2095931128"/>
      </c:lineChart>
      <c:dateAx>
        <c:axId val="20457043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5931128"/>
        <c:crosses val="autoZero"/>
        <c:auto val="1"/>
        <c:lblOffset val="100"/>
        <c:baseTimeUnit val="months"/>
      </c:dateAx>
      <c:valAx>
        <c:axId val="-2095931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 / litro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704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24. Evolución de la existencia de vinos años 1996 - 2019 </a:t>
            </a:r>
            <a:endParaRPr lang="es-CL" sz="1050">
              <a:effectLst/>
            </a:endParaRPr>
          </a:p>
          <a:p>
            <a:pPr>
              <a:defRPr sz="1050"/>
            </a:pPr>
            <a:r>
              <a:rPr lang="en-US" sz="1050" b="0" i="0" baseline="0">
                <a:effectLst/>
              </a:rPr>
              <a:t>(Litros)</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0"/>
          <c:order val="0"/>
          <c:tx>
            <c:strRef>
              <c:f>Existencias!$S$3</c:f>
              <c:strCache>
                <c:ptCount val="1"/>
                <c:pt idx="0">
                  <c:v>VINOS CON DO</c:v>
                </c:pt>
              </c:strCache>
            </c:strRef>
          </c:tx>
          <c:spPr>
            <a:ln w="28575" cap="rnd">
              <a:solidFill>
                <a:schemeClr val="accent1"/>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Existencias!$S$4:$S$24</c:f>
              <c:numCache>
                <c:formatCode>#,##0</c:formatCode>
                <c:ptCount val="21"/>
                <c:pt idx="0">
                  <c:v>135169804</c:v>
                </c:pt>
                <c:pt idx="1">
                  <c:v>175671044</c:v>
                </c:pt>
                <c:pt idx="2">
                  <c:v>186035029</c:v>
                </c:pt>
                <c:pt idx="3">
                  <c:v>355207662</c:v>
                </c:pt>
                <c:pt idx="4">
                  <c:v>422117624</c:v>
                </c:pt>
                <c:pt idx="5">
                  <c:v>459598864</c:v>
                </c:pt>
                <c:pt idx="6">
                  <c:v>517275967</c:v>
                </c:pt>
                <c:pt idx="7">
                  <c:v>454557377</c:v>
                </c:pt>
                <c:pt idx="8">
                  <c:v>528219123</c:v>
                </c:pt>
                <c:pt idx="9">
                  <c:v>645935956</c:v>
                </c:pt>
                <c:pt idx="10">
                  <c:v>669596858</c:v>
                </c:pt>
                <c:pt idx="11">
                  <c:v>602142263</c:v>
                </c:pt>
                <c:pt idx="12">
                  <c:v>681916797</c:v>
                </c:pt>
                <c:pt idx="13">
                  <c:v>881764871</c:v>
                </c:pt>
                <c:pt idx="14">
                  <c:v>1031461850</c:v>
                </c:pt>
                <c:pt idx="15">
                  <c:v>909784707</c:v>
                </c:pt>
                <c:pt idx="16">
                  <c:v>1050473041</c:v>
                </c:pt>
                <c:pt idx="17">
                  <c:v>957630543</c:v>
                </c:pt>
                <c:pt idx="18" formatCode="General">
                  <c:v>870555453</c:v>
                </c:pt>
                <c:pt idx="19" formatCode="_-* #,##0_-;\-* #,##0_-;_-* &quot;-&quot;??_-;_-@_-">
                  <c:v>1040338369</c:v>
                </c:pt>
                <c:pt idx="20">
                  <c:v>1102141162</c:v>
                </c:pt>
              </c:numCache>
            </c:numRef>
          </c:val>
          <c:smooth val="0"/>
          <c:extLst>
            <c:ext xmlns:c16="http://schemas.microsoft.com/office/drawing/2014/chart" uri="{C3380CC4-5D6E-409C-BE32-E72D297353CC}">
              <c16:uniqueId val="{00000000-2594-4C4B-93DE-AE161C384A1B}"/>
            </c:ext>
          </c:extLst>
        </c:ser>
        <c:ser>
          <c:idx val="1"/>
          <c:order val="1"/>
          <c:tx>
            <c:strRef>
              <c:f>Existencias!$T$3</c:f>
              <c:strCache>
                <c:ptCount val="1"/>
                <c:pt idx="0">
                  <c:v>VINOS SIN DO</c:v>
                </c:pt>
              </c:strCache>
            </c:strRef>
          </c:tx>
          <c:spPr>
            <a:ln w="28575" cap="rnd">
              <a:solidFill>
                <a:schemeClr val="accent2"/>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Existencias!$T$4:$T$24</c:f>
              <c:numCache>
                <c:formatCode>#,##0</c:formatCode>
                <c:ptCount val="21"/>
                <c:pt idx="0">
                  <c:v>87519228</c:v>
                </c:pt>
                <c:pt idx="1">
                  <c:v>99355647</c:v>
                </c:pt>
                <c:pt idx="2">
                  <c:v>107976074</c:v>
                </c:pt>
                <c:pt idx="3">
                  <c:v>120440370</c:v>
                </c:pt>
                <c:pt idx="4">
                  <c:v>121706615</c:v>
                </c:pt>
                <c:pt idx="5">
                  <c:v>95384544</c:v>
                </c:pt>
                <c:pt idx="6">
                  <c:v>70183358</c:v>
                </c:pt>
                <c:pt idx="7">
                  <c:v>62161175</c:v>
                </c:pt>
                <c:pt idx="8">
                  <c:v>90100557</c:v>
                </c:pt>
                <c:pt idx="9">
                  <c:v>93428473</c:v>
                </c:pt>
                <c:pt idx="10">
                  <c:v>125498308</c:v>
                </c:pt>
                <c:pt idx="11">
                  <c:v>75437320</c:v>
                </c:pt>
                <c:pt idx="12">
                  <c:v>94052153</c:v>
                </c:pt>
                <c:pt idx="13">
                  <c:v>114940176</c:v>
                </c:pt>
                <c:pt idx="14">
                  <c:v>129767391</c:v>
                </c:pt>
                <c:pt idx="15">
                  <c:v>120607285</c:v>
                </c:pt>
                <c:pt idx="16">
                  <c:v>145294410</c:v>
                </c:pt>
                <c:pt idx="17">
                  <c:v>153155678</c:v>
                </c:pt>
                <c:pt idx="18" formatCode="General">
                  <c:v>113958000</c:v>
                </c:pt>
                <c:pt idx="19" formatCode="_-* #,##0_-;\-* #,##0_-;_-* &quot;-&quot;??_-;_-@_-">
                  <c:v>160562174</c:v>
                </c:pt>
                <c:pt idx="20">
                  <c:v>166254507</c:v>
                </c:pt>
              </c:numCache>
            </c:numRef>
          </c:val>
          <c:smooth val="0"/>
          <c:extLst>
            <c:ext xmlns:c16="http://schemas.microsoft.com/office/drawing/2014/chart" uri="{C3380CC4-5D6E-409C-BE32-E72D297353CC}">
              <c16:uniqueId val="{00000001-2594-4C4B-93DE-AE161C384A1B}"/>
            </c:ext>
          </c:extLst>
        </c:ser>
        <c:ser>
          <c:idx val="2"/>
          <c:order val="2"/>
          <c:tx>
            <c:strRef>
              <c:f>Existencias!$U$3</c:f>
              <c:strCache>
                <c:ptCount val="1"/>
                <c:pt idx="0">
                  <c:v>VINOS DE MESA</c:v>
                </c:pt>
              </c:strCache>
            </c:strRef>
          </c:tx>
          <c:spPr>
            <a:ln w="28575" cap="rnd">
              <a:solidFill>
                <a:schemeClr val="accent3"/>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Existencias!$U$4:$U$24</c:f>
              <c:numCache>
                <c:formatCode>#,##0</c:formatCode>
                <c:ptCount val="21"/>
                <c:pt idx="0">
                  <c:v>19344140</c:v>
                </c:pt>
                <c:pt idx="1">
                  <c:v>26687277</c:v>
                </c:pt>
                <c:pt idx="2">
                  <c:v>33667102</c:v>
                </c:pt>
                <c:pt idx="3">
                  <c:v>33393302</c:v>
                </c:pt>
                <c:pt idx="4">
                  <c:v>21364383</c:v>
                </c:pt>
                <c:pt idx="5">
                  <c:v>15798762</c:v>
                </c:pt>
                <c:pt idx="6">
                  <c:v>12671888</c:v>
                </c:pt>
                <c:pt idx="7">
                  <c:v>9399397</c:v>
                </c:pt>
                <c:pt idx="8">
                  <c:v>31587725</c:v>
                </c:pt>
                <c:pt idx="9">
                  <c:v>8710391</c:v>
                </c:pt>
                <c:pt idx="10">
                  <c:v>13688181</c:v>
                </c:pt>
                <c:pt idx="11">
                  <c:v>23542006</c:v>
                </c:pt>
                <c:pt idx="12">
                  <c:v>40696383</c:v>
                </c:pt>
                <c:pt idx="13">
                  <c:v>45930007</c:v>
                </c:pt>
                <c:pt idx="14">
                  <c:v>20783176</c:v>
                </c:pt>
                <c:pt idx="15">
                  <c:v>29649575</c:v>
                </c:pt>
                <c:pt idx="16">
                  <c:v>42291177</c:v>
                </c:pt>
                <c:pt idx="17">
                  <c:v>20489291</c:v>
                </c:pt>
                <c:pt idx="18" formatCode="General">
                  <c:v>31442154</c:v>
                </c:pt>
                <c:pt idx="19" formatCode="_-* #,##0_-;\-* #,##0_-;_-* &quot;-&quot;??_-;_-@_-">
                  <c:v>65811070</c:v>
                </c:pt>
                <c:pt idx="20">
                  <c:v>27757545</c:v>
                </c:pt>
              </c:numCache>
            </c:numRef>
          </c:val>
          <c:smooth val="0"/>
          <c:extLst>
            <c:ext xmlns:c16="http://schemas.microsoft.com/office/drawing/2014/chart" uri="{C3380CC4-5D6E-409C-BE32-E72D297353CC}">
              <c16:uniqueId val="{00000002-2594-4C4B-93DE-AE161C384A1B}"/>
            </c:ext>
          </c:extLst>
        </c:ser>
        <c:ser>
          <c:idx val="3"/>
          <c:order val="3"/>
          <c:tx>
            <c:strRef>
              <c:f>Existencias!$V$3</c:f>
              <c:strCache>
                <c:ptCount val="1"/>
                <c:pt idx="0">
                  <c:v>TOTAL</c:v>
                </c:pt>
              </c:strCache>
            </c:strRef>
          </c:tx>
          <c:spPr>
            <a:ln w="28575" cap="rnd">
              <a:solidFill>
                <a:schemeClr val="accent4"/>
              </a:solidFill>
              <a:round/>
            </a:ln>
            <a:effectLst/>
          </c:spPr>
          <c:marker>
            <c:symbol val="none"/>
          </c:marker>
          <c:cat>
            <c:numRef>
              <c:f>Existencias!$R$4:$R$24</c:f>
              <c:numCache>
                <c:formatCode>General</c:formatCode>
                <c:ptCount val="21"/>
                <c:pt idx="0">
                  <c:v>1996</c:v>
                </c:pt>
                <c:pt idx="1">
                  <c:v>1997</c:v>
                </c:pt>
                <c:pt idx="2">
                  <c:v>1999</c:v>
                </c:pt>
                <c:pt idx="3">
                  <c:v>2000</c:v>
                </c:pt>
                <c:pt idx="4">
                  <c:v>2001</c:v>
                </c:pt>
                <c:pt idx="5">
                  <c:v>2002</c:v>
                </c:pt>
                <c:pt idx="6">
                  <c:v>2003</c:v>
                </c:pt>
                <c:pt idx="7">
                  <c:v>2004</c:v>
                </c:pt>
                <c:pt idx="8">
                  <c:v>2005</c:v>
                </c:pt>
                <c:pt idx="9">
                  <c:v>2007</c:v>
                </c:pt>
                <c:pt idx="10">
                  <c:v>2008</c:v>
                </c:pt>
                <c:pt idx="11">
                  <c:v>2010</c:v>
                </c:pt>
                <c:pt idx="12">
                  <c:v>2011</c:v>
                </c:pt>
                <c:pt idx="13">
                  <c:v>2012</c:v>
                </c:pt>
                <c:pt idx="14">
                  <c:v>2013</c:v>
                </c:pt>
                <c:pt idx="15">
                  <c:v>2014</c:v>
                </c:pt>
                <c:pt idx="16">
                  <c:v>2015</c:v>
                </c:pt>
                <c:pt idx="17">
                  <c:v>2016</c:v>
                </c:pt>
                <c:pt idx="18">
                  <c:v>2017</c:v>
                </c:pt>
                <c:pt idx="19">
                  <c:v>2018</c:v>
                </c:pt>
                <c:pt idx="20">
                  <c:v>2019</c:v>
                </c:pt>
              </c:numCache>
            </c:numRef>
          </c:cat>
          <c:val>
            <c:numRef>
              <c:f>Existencias!$V$4:$V$24</c:f>
              <c:numCache>
                <c:formatCode>#,##0</c:formatCode>
                <c:ptCount val="21"/>
                <c:pt idx="0">
                  <c:v>242033172</c:v>
                </c:pt>
                <c:pt idx="1">
                  <c:v>301713968</c:v>
                </c:pt>
                <c:pt idx="2">
                  <c:v>327678205</c:v>
                </c:pt>
                <c:pt idx="3">
                  <c:v>509041334</c:v>
                </c:pt>
                <c:pt idx="4">
                  <c:v>565188622</c:v>
                </c:pt>
                <c:pt idx="5">
                  <c:v>570782170</c:v>
                </c:pt>
                <c:pt idx="6">
                  <c:v>600131213</c:v>
                </c:pt>
                <c:pt idx="7">
                  <c:v>526117949</c:v>
                </c:pt>
                <c:pt idx="8">
                  <c:v>649907405</c:v>
                </c:pt>
                <c:pt idx="9">
                  <c:v>748074820</c:v>
                </c:pt>
                <c:pt idx="10">
                  <c:v>808783347</c:v>
                </c:pt>
                <c:pt idx="11">
                  <c:v>701121589</c:v>
                </c:pt>
                <c:pt idx="12">
                  <c:v>816665333</c:v>
                </c:pt>
                <c:pt idx="13">
                  <c:v>1042635054</c:v>
                </c:pt>
                <c:pt idx="14">
                  <c:v>1182012417</c:v>
                </c:pt>
                <c:pt idx="15">
                  <c:v>1060041567</c:v>
                </c:pt>
                <c:pt idx="16">
                  <c:v>1238058628</c:v>
                </c:pt>
                <c:pt idx="17">
                  <c:v>1131275512</c:v>
                </c:pt>
                <c:pt idx="18" formatCode="_-* #,##0_-;\-* #,##0_-;_-* &quot;-&quot;_-;_-@_-">
                  <c:v>1015955607</c:v>
                </c:pt>
                <c:pt idx="19" formatCode="_-* #,##0_-;\-* #,##0_-;_-* &quot;-&quot;_-;_-@_-">
                  <c:v>1266711613</c:v>
                </c:pt>
                <c:pt idx="20">
                  <c:v>1296153214</c:v>
                </c:pt>
              </c:numCache>
            </c:numRef>
          </c:val>
          <c:smooth val="0"/>
          <c:extLst>
            <c:ext xmlns:c16="http://schemas.microsoft.com/office/drawing/2014/chart" uri="{C3380CC4-5D6E-409C-BE32-E72D297353CC}">
              <c16:uniqueId val="{00000003-2594-4C4B-93DE-AE161C384A1B}"/>
            </c:ext>
          </c:extLst>
        </c:ser>
        <c:dLbls>
          <c:showLegendKey val="0"/>
          <c:showVal val="0"/>
          <c:showCatName val="0"/>
          <c:showSerName val="0"/>
          <c:showPercent val="0"/>
          <c:showBubbleSize val="0"/>
        </c:dLbls>
        <c:smooth val="0"/>
        <c:axId val="-2086869512"/>
        <c:axId val="-2086865960"/>
      </c:lineChart>
      <c:catAx>
        <c:axId val="-208686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865960"/>
        <c:crosses val="autoZero"/>
        <c:auto val="1"/>
        <c:lblAlgn val="ctr"/>
        <c:lblOffset val="100"/>
        <c:noMultiLvlLbl val="0"/>
      </c:catAx>
      <c:valAx>
        <c:axId val="-2086865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686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25. Producción de vinos con DO por variedades. Año 2020</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268598683460818"/>
          <c:y val="0.152982191772075"/>
          <c:w val="0.45163568527426001"/>
          <c:h val="0.6307050844094389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53-4FFD-B49C-8333902170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F53-4FFD-B49C-83339021707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6F53-4FFD-B49C-83339021707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6F53-4FFD-B49C-83339021707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6F53-4FFD-B49C-83339021707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6F53-4FFD-B49C-83339021707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6F53-4FFD-B49C-83339021707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6F53-4FFD-B49C-83339021707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6F53-4FFD-B49C-83339021707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6F53-4FFD-B49C-83339021707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6F53-4FFD-B49C-83339021707F}"/>
              </c:ext>
            </c:extLst>
          </c:dPt>
          <c:dLbls>
            <c:dLbl>
              <c:idx val="0"/>
              <c:layout>
                <c:manualLayout>
                  <c:x val="2.1829119203059501E-2"/>
                  <c:y val="0.103811301672427"/>
                </c:manualLayout>
              </c:layout>
              <c:tx>
                <c:rich>
                  <a:bodyPr/>
                  <a:lstStyle/>
                  <a:p>
                    <a:fld id="{8B5188CB-8369-41C2-A9D1-D1446949F917}" type="CELLRANGE">
                      <a:rPr lang="en-US" baseline="0"/>
                      <a:pPr/>
                      <a:t>[CELLRANGE]</a:t>
                    </a:fld>
                    <a:r>
                      <a:rPr lang="en-US" baseline="0"/>
                      <a:t>; </a:t>
                    </a:r>
                    <a:fld id="{9C7D4D40-7421-46BF-A0EE-2D8495413A18}"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F53-4FFD-B49C-83339021707F}"/>
                </c:ext>
              </c:extLst>
            </c:dLbl>
            <c:dLbl>
              <c:idx val="1"/>
              <c:layout>
                <c:manualLayout>
                  <c:x val="1.0263125283675499E-2"/>
                  <c:y val="-3.8234835392222201E-2"/>
                </c:manualLayout>
              </c:layout>
              <c:tx>
                <c:rich>
                  <a:bodyPr/>
                  <a:lstStyle/>
                  <a:p>
                    <a:fld id="{4091C236-9BBC-401D-A8BC-77A1E7F5EFD1}" type="CELLRANGE">
                      <a:rPr lang="en-US" baseline="0"/>
                      <a:pPr/>
                      <a:t>[CELLRANGE]</a:t>
                    </a:fld>
                    <a:r>
                      <a:rPr lang="en-US" baseline="0"/>
                      <a:t>; </a:t>
                    </a:r>
                    <a:fld id="{D8F4A121-CCED-4C54-A4FF-5744B30648A7}"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6F53-4FFD-B49C-83339021707F}"/>
                </c:ext>
              </c:extLst>
            </c:dLbl>
            <c:dLbl>
              <c:idx val="2"/>
              <c:layout>
                <c:manualLayout>
                  <c:x val="3.6677078492140698E-2"/>
                  <c:y val="-1.13632840956647E-2"/>
                </c:manualLayout>
              </c:layout>
              <c:tx>
                <c:rich>
                  <a:bodyPr/>
                  <a:lstStyle/>
                  <a:p>
                    <a:fld id="{BC96D2AA-458B-46D4-AE13-3ACB9CF15305}" type="CELLRANGE">
                      <a:rPr lang="en-US" baseline="0"/>
                      <a:pPr/>
                      <a:t>[CELLRANGE]</a:t>
                    </a:fld>
                    <a:r>
                      <a:rPr lang="en-US" baseline="0"/>
                      <a:t>; </a:t>
                    </a:r>
                    <a:fld id="{FC6E90C4-0551-4680-980D-188AD67C145D}"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F53-4FFD-B49C-83339021707F}"/>
                </c:ext>
              </c:extLst>
            </c:dLbl>
            <c:dLbl>
              <c:idx val="3"/>
              <c:tx>
                <c:rich>
                  <a:bodyPr/>
                  <a:lstStyle/>
                  <a:p>
                    <a:fld id="{5991E439-4E1E-46DA-B40C-3981732CCBAE}" type="CELLRANGE">
                      <a:rPr lang="es-CL"/>
                      <a:pPr/>
                      <a:t>[CELLRANGE]</a:t>
                    </a:fld>
                    <a:r>
                      <a:rPr lang="es-CL" baseline="0"/>
                      <a:t>; </a:t>
                    </a:r>
                    <a:fld id="{45442D41-EF8C-4FFC-8756-9B3579E66540}"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F53-4FFD-B49C-83339021707F}"/>
                </c:ext>
              </c:extLst>
            </c:dLbl>
            <c:dLbl>
              <c:idx val="4"/>
              <c:layout>
                <c:manualLayout>
                  <c:x val="1.26965715591623E-2"/>
                  <c:y val="-1.4054435265123901E-2"/>
                </c:manualLayout>
              </c:layout>
              <c:tx>
                <c:rich>
                  <a:bodyPr/>
                  <a:lstStyle/>
                  <a:p>
                    <a:fld id="{66CB4A9F-5DDA-4865-B751-0A433E151DA9}" type="CELLRANGE">
                      <a:rPr lang="en-US" baseline="0"/>
                      <a:pPr/>
                      <a:t>[CELLRANGE]</a:t>
                    </a:fld>
                    <a:r>
                      <a:rPr lang="en-US" baseline="0"/>
                      <a:t>; </a:t>
                    </a:r>
                    <a:fld id="{38A26301-24E0-4A03-B55E-9C8256CE2973}"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F53-4FFD-B49C-83339021707F}"/>
                </c:ext>
              </c:extLst>
            </c:dLbl>
            <c:dLbl>
              <c:idx val="5"/>
              <c:layout>
                <c:manualLayout>
                  <c:x val="6.9570691708041197E-3"/>
                  <c:y val="3.0853786598880901E-2"/>
                </c:manualLayout>
              </c:layout>
              <c:tx>
                <c:rich>
                  <a:bodyPr/>
                  <a:lstStyle/>
                  <a:p>
                    <a:fld id="{991FDDE8-A990-441D-B09B-8B0A9E9BB68C}" type="CELLRANGE">
                      <a:rPr lang="en-US" baseline="0"/>
                      <a:pPr/>
                      <a:t>[CELLRANGE]</a:t>
                    </a:fld>
                    <a:r>
                      <a:rPr lang="en-US" baseline="0"/>
                      <a:t>; </a:t>
                    </a:r>
                    <a:fld id="{D5843054-D843-45BD-92C1-38CE56AB0C1D}"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F53-4FFD-B49C-83339021707F}"/>
                </c:ext>
              </c:extLst>
            </c:dLbl>
            <c:dLbl>
              <c:idx val="6"/>
              <c:tx>
                <c:rich>
                  <a:bodyPr/>
                  <a:lstStyle/>
                  <a:p>
                    <a:fld id="{D782B65D-9B63-4864-B5C8-DFB46E7E0E25}" type="CELLRANGE">
                      <a:rPr lang="es-CL"/>
                      <a:pPr/>
                      <a:t>[CELLRANGE]</a:t>
                    </a:fld>
                    <a:r>
                      <a:rPr lang="es-CL" baseline="0"/>
                      <a:t>; </a:t>
                    </a:r>
                    <a:fld id="{421D272C-EAC5-44F0-BE98-250A68415205}"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F53-4FFD-B49C-83339021707F}"/>
                </c:ext>
              </c:extLst>
            </c:dLbl>
            <c:dLbl>
              <c:idx val="7"/>
              <c:tx>
                <c:rich>
                  <a:bodyPr/>
                  <a:lstStyle/>
                  <a:p>
                    <a:fld id="{E332BB05-CD97-4B95-8745-1F64B3AADC5E}" type="CELLRANGE">
                      <a:rPr lang="es-CL"/>
                      <a:pPr/>
                      <a:t>[CELLRANGE]</a:t>
                    </a:fld>
                    <a:r>
                      <a:rPr lang="es-CL" baseline="0"/>
                      <a:t>; </a:t>
                    </a:r>
                    <a:fld id="{6DC7B22E-9A8A-41FC-B5C0-4E862CBFE61F}"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F53-4FFD-B49C-83339021707F}"/>
                </c:ext>
              </c:extLst>
            </c:dLbl>
            <c:dLbl>
              <c:idx val="8"/>
              <c:tx>
                <c:rich>
                  <a:bodyPr/>
                  <a:lstStyle/>
                  <a:p>
                    <a:fld id="{F8312813-C72D-4C7E-A6D4-7F22ECDBBF56}" type="CELLRANGE">
                      <a:rPr lang="es-CL"/>
                      <a:pPr/>
                      <a:t>[CELLRANGE]</a:t>
                    </a:fld>
                    <a:r>
                      <a:rPr lang="es-CL" baseline="0"/>
                      <a:t>; </a:t>
                    </a:r>
                    <a:fld id="{41082B2B-996F-4959-A594-129A6C787619}" type="CATEGORYNAME">
                      <a:rPr lang="es-CL" baseline="0"/>
                      <a:pPr/>
                      <a:t>[NOMBRE DE CATEGORÍA]</a:t>
                    </a:fld>
                    <a:endParaRPr lang="es-CL" baseline="0"/>
                  </a:p>
                </c:rich>
              </c:tx>
              <c:dLblPos val="bestFit"/>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F53-4FFD-B49C-83339021707F}"/>
                </c:ext>
              </c:extLst>
            </c:dLbl>
            <c:dLbl>
              <c:idx val="9"/>
              <c:layout>
                <c:manualLayout>
                  <c:x val="2.05656206534722E-2"/>
                  <c:y val="-6.0128289830587302E-2"/>
                </c:manualLayout>
              </c:layout>
              <c:tx>
                <c:rich>
                  <a:bodyPr/>
                  <a:lstStyle/>
                  <a:p>
                    <a:fld id="{DFA2C7F4-9893-45D6-B482-458C9C8F0E4E}" type="CELLRANGE">
                      <a:rPr lang="en-US" baseline="0"/>
                      <a:pPr/>
                      <a:t>[CELLRANGE]</a:t>
                    </a:fld>
                    <a:r>
                      <a:rPr lang="en-US" baseline="0"/>
                      <a:t>; </a:t>
                    </a:r>
                    <a:fld id="{D4587BDF-6CB9-401E-898D-4E3738486467}"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6F53-4FFD-B49C-83339021707F}"/>
                </c:ext>
              </c:extLst>
            </c:dLbl>
            <c:dLbl>
              <c:idx val="10"/>
              <c:layout>
                <c:manualLayout>
                  <c:x val="0.11043993446568"/>
                  <c:y val="-1.0008989878636699E-2"/>
                </c:manualLayout>
              </c:layout>
              <c:tx>
                <c:rich>
                  <a:bodyPr/>
                  <a:lstStyle/>
                  <a:p>
                    <a:fld id="{D5F97427-CDE9-4C99-B7F7-ADBCB308A0CA}" type="CELLRANGE">
                      <a:rPr lang="en-US" baseline="0"/>
                      <a:pPr/>
                      <a:t>[CELLRANGE]</a:t>
                    </a:fld>
                    <a:r>
                      <a:rPr lang="en-US" baseline="0"/>
                      <a:t>; </a:t>
                    </a:r>
                    <a:fld id="{15F8CF17-FC1C-4FAD-BC8A-882DDB35A330}" type="CATEGORYNAME">
                      <a:rPr lang="en-US" baseline="0"/>
                      <a:pPr/>
                      <a:t>[NOMBRE DE CATEGORÍA]</a:t>
                    </a:fld>
                    <a:endParaRPr lang="en-US" baseline="0"/>
                  </a:p>
                </c:rich>
              </c:tx>
              <c:dLblPos val="bestFit"/>
              <c:showLegendKey val="0"/>
              <c:showVal val="0"/>
              <c:showCatName val="1"/>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6F53-4FFD-B49C-8333902170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bestFit"/>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howDataLabelsRange val="1"/>
              </c:ext>
            </c:extLst>
          </c:dLbls>
          <c:cat>
            <c:strRef>
              <c:f>'Prod vino graf'!$O$2:$O$12</c:f>
              <c:strCache>
                <c:ptCount val="11"/>
                <c:pt idx="0">
                  <c:v>Cabernet Sauvignon</c:v>
                </c:pt>
                <c:pt idx="1">
                  <c:v>Sauvignon Blanc</c:v>
                </c:pt>
                <c:pt idx="2">
                  <c:v>Merlot</c:v>
                </c:pt>
                <c:pt idx="3">
                  <c:v>Chardonnay</c:v>
                </c:pt>
                <c:pt idx="4">
                  <c:v>Syrah</c:v>
                </c:pt>
                <c:pt idx="5">
                  <c:v>Carménère</c:v>
                </c:pt>
                <c:pt idx="6">
                  <c:v>Pedro Jiménez</c:v>
                </c:pt>
                <c:pt idx="7">
                  <c:v>Pinot Noir</c:v>
                </c:pt>
                <c:pt idx="8">
                  <c:v>País - Mission</c:v>
                </c:pt>
                <c:pt idx="9">
                  <c:v>Moscatel de Alejandría</c:v>
                </c:pt>
                <c:pt idx="10">
                  <c:v>Otras </c:v>
                </c:pt>
              </c:strCache>
            </c:strRef>
          </c:cat>
          <c:val>
            <c:numRef>
              <c:f>'Prod vino graf'!$P$2:$P$12</c:f>
              <c:numCache>
                <c:formatCode>#,##0</c:formatCode>
                <c:ptCount val="11"/>
                <c:pt idx="0">
                  <c:v>271975643</c:v>
                </c:pt>
                <c:pt idx="1">
                  <c:v>129387043</c:v>
                </c:pt>
                <c:pt idx="2">
                  <c:v>102890828</c:v>
                </c:pt>
                <c:pt idx="3">
                  <c:v>80426102</c:v>
                </c:pt>
                <c:pt idx="4">
                  <c:v>51358394</c:v>
                </c:pt>
                <c:pt idx="5">
                  <c:v>67269256</c:v>
                </c:pt>
                <c:pt idx="6">
                  <c:v>46031659</c:v>
                </c:pt>
                <c:pt idx="7">
                  <c:v>21013623</c:v>
                </c:pt>
                <c:pt idx="8">
                  <c:v>26794792</c:v>
                </c:pt>
                <c:pt idx="9">
                  <c:v>21472255</c:v>
                </c:pt>
                <c:pt idx="10">
                  <c:v>69587110</c:v>
                </c:pt>
              </c:numCache>
            </c:numRef>
          </c:val>
          <c:extLst>
            <c:ext xmlns:c15="http://schemas.microsoft.com/office/drawing/2012/chart" uri="{02D57815-91ED-43cb-92C2-25804820EDAC}">
              <c15:datalabelsRange>
                <c15:f>'Prod vino graf'!$Q$2:$Q$12</c15:f>
                <c15:dlblRangeCache>
                  <c:ptCount val="11"/>
                  <c:pt idx="0">
                    <c:v>30.6%</c:v>
                  </c:pt>
                  <c:pt idx="1">
                    <c:v>14.6%</c:v>
                  </c:pt>
                  <c:pt idx="2">
                    <c:v>11.6%</c:v>
                  </c:pt>
                  <c:pt idx="3">
                    <c:v>9.1%</c:v>
                  </c:pt>
                  <c:pt idx="4">
                    <c:v>5.8%</c:v>
                  </c:pt>
                  <c:pt idx="5">
                    <c:v>7.6%</c:v>
                  </c:pt>
                  <c:pt idx="6">
                    <c:v>5.2%</c:v>
                  </c:pt>
                  <c:pt idx="7">
                    <c:v>2.4%</c:v>
                  </c:pt>
                  <c:pt idx="8">
                    <c:v>3.0%</c:v>
                  </c:pt>
                  <c:pt idx="9">
                    <c:v>2.4%</c:v>
                  </c:pt>
                  <c:pt idx="10">
                    <c:v>7.8%</c:v>
                  </c:pt>
                </c15:dlblRangeCache>
              </c15:datalabelsRange>
            </c:ext>
            <c:ext xmlns:c16="http://schemas.microsoft.com/office/drawing/2014/chart" uri="{C3380CC4-5D6E-409C-BE32-E72D297353CC}">
              <c16:uniqueId val="{00000000-6F53-4FFD-B49C-83339021707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6016392727661501E-2"/>
          <c:y val="0.82495018342617199"/>
          <c:w val="0.952333487618932"/>
          <c:h val="0.1313851045865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0" i="0" baseline="0">
                <a:effectLst/>
              </a:rPr>
              <a:t>Gráfico 26. Evolución de la producción de vinos por categorías</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7184876973990301"/>
          <c:y val="0.109382427178388"/>
          <c:w val="0.80362503182085498"/>
          <c:h val="0.67547302712887003"/>
        </c:manualLayout>
      </c:layout>
      <c:lineChart>
        <c:grouping val="standard"/>
        <c:varyColors val="0"/>
        <c:ser>
          <c:idx val="0"/>
          <c:order val="0"/>
          <c:tx>
            <c:strRef>
              <c:f>'Prod vino graf'!$P$16</c:f>
              <c:strCache>
                <c:ptCount val="1"/>
                <c:pt idx="0">
                  <c:v>Vinos con D.O.</c:v>
                </c:pt>
              </c:strCache>
            </c:strRef>
          </c:tx>
          <c:spPr>
            <a:ln w="28575" cap="rnd">
              <a:solidFill>
                <a:schemeClr val="accent1"/>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graf'!$P$17:$P$40</c:f>
              <c:numCache>
                <c:formatCode>#,##0</c:formatCode>
                <c:ptCount val="24"/>
                <c:pt idx="0">
                  <c:v>2489287</c:v>
                </c:pt>
                <c:pt idx="1">
                  <c:v>2996983</c:v>
                </c:pt>
                <c:pt idx="2">
                  <c:v>2395729</c:v>
                </c:pt>
                <c:pt idx="3">
                  <c:v>3748213</c:v>
                </c:pt>
                <c:pt idx="4">
                  <c:v>4460397</c:v>
                </c:pt>
                <c:pt idx="5">
                  <c:v>4430500</c:v>
                </c:pt>
                <c:pt idx="6">
                  <c:v>5460865</c:v>
                </c:pt>
                <c:pt idx="7">
                  <c:v>5474888</c:v>
                </c:pt>
                <c:pt idx="8">
                  <c:v>6303212</c:v>
                </c:pt>
                <c:pt idx="9">
                  <c:v>7163043</c:v>
                </c:pt>
                <c:pt idx="10">
                  <c:v>7038874</c:v>
                </c:pt>
                <c:pt idx="11">
                  <c:v>6927908</c:v>
                </c:pt>
                <c:pt idx="12">
                  <c:v>8665659</c:v>
                </c:pt>
                <c:pt idx="13">
                  <c:v>7445528</c:v>
                </c:pt>
                <c:pt idx="14">
                  <c:v>8286392</c:v>
                </c:pt>
                <c:pt idx="15">
                  <c:v>10159853</c:v>
                </c:pt>
                <c:pt idx="16">
                  <c:v>10746399.59</c:v>
                </c:pt>
                <c:pt idx="17">
                  <c:v>8409649</c:v>
                </c:pt>
                <c:pt idx="18">
                  <c:v>10812866.810000001</c:v>
                </c:pt>
                <c:pt idx="19">
                  <c:v>8524838.3000000007</c:v>
                </c:pt>
                <c:pt idx="20">
                  <c:v>8050614.1399999997</c:v>
                </c:pt>
                <c:pt idx="21">
                  <c:v>10527819.439999999</c:v>
                </c:pt>
                <c:pt idx="22">
                  <c:v>10300475</c:v>
                </c:pt>
                <c:pt idx="23">
                  <c:v>8882067</c:v>
                </c:pt>
              </c:numCache>
            </c:numRef>
          </c:val>
          <c:smooth val="0"/>
          <c:extLst>
            <c:ext xmlns:c16="http://schemas.microsoft.com/office/drawing/2014/chart" uri="{C3380CC4-5D6E-409C-BE32-E72D297353CC}">
              <c16:uniqueId val="{00000000-713A-442F-8DC8-E1D6CB83F3F4}"/>
            </c:ext>
          </c:extLst>
        </c:ser>
        <c:ser>
          <c:idx val="1"/>
          <c:order val="1"/>
          <c:tx>
            <c:strRef>
              <c:f>'Prod vino graf'!$Q$16</c:f>
              <c:strCache>
                <c:ptCount val="1"/>
                <c:pt idx="0">
                  <c:v>Vinos sin D.O. (*)</c:v>
                </c:pt>
              </c:strCache>
            </c:strRef>
          </c:tx>
          <c:spPr>
            <a:ln w="28575" cap="rnd">
              <a:solidFill>
                <a:schemeClr val="accent2"/>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graf'!$Q$17:$Q$40</c:f>
              <c:numCache>
                <c:formatCode>#,##0</c:formatCode>
                <c:ptCount val="24"/>
                <c:pt idx="0">
                  <c:v>1330057</c:v>
                </c:pt>
                <c:pt idx="1">
                  <c:v>1443082</c:v>
                </c:pt>
                <c:pt idx="2">
                  <c:v>1318548</c:v>
                </c:pt>
                <c:pt idx="3">
                  <c:v>1956098</c:v>
                </c:pt>
                <c:pt idx="4">
                  <c:v>583290</c:v>
                </c:pt>
                <c:pt idx="5">
                  <c:v>834463</c:v>
                </c:pt>
                <c:pt idx="6">
                  <c:v>947611</c:v>
                </c:pt>
                <c:pt idx="7">
                  <c:v>577173</c:v>
                </c:pt>
                <c:pt idx="8">
                  <c:v>1047796</c:v>
                </c:pt>
                <c:pt idx="9">
                  <c:v>861365</c:v>
                </c:pt>
                <c:pt idx="10">
                  <c:v>879062</c:v>
                </c:pt>
                <c:pt idx="11">
                  <c:v>1318511</c:v>
                </c:pt>
                <c:pt idx="12">
                  <c:v>1152065</c:v>
                </c:pt>
                <c:pt idx="13">
                  <c:v>1271633</c:v>
                </c:pt>
                <c:pt idx="14">
                  <c:v>1180010</c:v>
                </c:pt>
                <c:pt idx="15">
                  <c:v>1716869</c:v>
                </c:pt>
                <c:pt idx="16">
                  <c:v>1361019.94</c:v>
                </c:pt>
                <c:pt idx="17">
                  <c:v>1101227.26</c:v>
                </c:pt>
                <c:pt idx="18">
                  <c:v>1522542.81</c:v>
                </c:pt>
                <c:pt idx="19">
                  <c:v>1217747.5</c:v>
                </c:pt>
                <c:pt idx="20">
                  <c:v>1103298.02</c:v>
                </c:pt>
                <c:pt idx="21">
                  <c:v>1358918.94</c:v>
                </c:pt>
                <c:pt idx="22">
                  <c:v>1339894</c:v>
                </c:pt>
                <c:pt idx="23">
                  <c:v>1219875</c:v>
                </c:pt>
              </c:numCache>
            </c:numRef>
          </c:val>
          <c:smooth val="0"/>
          <c:extLst>
            <c:ext xmlns:c16="http://schemas.microsoft.com/office/drawing/2014/chart" uri="{C3380CC4-5D6E-409C-BE32-E72D297353CC}">
              <c16:uniqueId val="{00000001-713A-442F-8DC8-E1D6CB83F3F4}"/>
            </c:ext>
          </c:extLst>
        </c:ser>
        <c:ser>
          <c:idx val="2"/>
          <c:order val="2"/>
          <c:tx>
            <c:strRef>
              <c:f>'Prod vino graf'!$R$16</c:f>
              <c:strCache>
                <c:ptCount val="1"/>
                <c:pt idx="0">
                  <c:v>Vinos de mesa</c:v>
                </c:pt>
              </c:strCache>
            </c:strRef>
          </c:tx>
          <c:spPr>
            <a:ln w="28575" cap="rnd">
              <a:solidFill>
                <a:schemeClr val="accent3"/>
              </a:solidFill>
              <a:round/>
            </a:ln>
            <a:effectLst/>
          </c:spPr>
          <c:marker>
            <c:symbol val="none"/>
          </c:marker>
          <c:cat>
            <c:numRef>
              <c:f>'Prod vino graf'!$O$17:$O$40</c:f>
              <c:numCache>
                <c:formatCode>General</c:formatCode>
                <c:ptCount val="24"/>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numCache>
            </c:numRef>
          </c:cat>
          <c:val>
            <c:numRef>
              <c:f>'Prod vino graf'!$R$17:$R$40</c:f>
              <c:numCache>
                <c:formatCode>#,##0</c:formatCode>
                <c:ptCount val="24"/>
                <c:pt idx="0">
                  <c:v>490905</c:v>
                </c:pt>
                <c:pt idx="1">
                  <c:v>825438</c:v>
                </c:pt>
                <c:pt idx="2">
                  <c:v>565874</c:v>
                </c:pt>
                <c:pt idx="3">
                  <c:v>715063</c:v>
                </c:pt>
                <c:pt idx="4">
                  <c:v>408098</c:v>
                </c:pt>
                <c:pt idx="5">
                  <c:v>358267</c:v>
                </c:pt>
                <c:pt idx="6">
                  <c:v>273745</c:v>
                </c:pt>
                <c:pt idx="7">
                  <c:v>248675</c:v>
                </c:pt>
                <c:pt idx="8">
                  <c:v>534503</c:v>
                </c:pt>
                <c:pt idx="9">
                  <c:v>424370</c:v>
                </c:pt>
                <c:pt idx="10">
                  <c:v>359524</c:v>
                </c:pt>
                <c:pt idx="11">
                  <c:v>436551</c:v>
                </c:pt>
                <c:pt idx="12">
                  <c:v>275198</c:v>
                </c:pt>
                <c:pt idx="13">
                  <c:v>435221</c:v>
                </c:pt>
                <c:pt idx="14">
                  <c:v>997406</c:v>
                </c:pt>
                <c:pt idx="15">
                  <c:v>676985</c:v>
                </c:pt>
                <c:pt idx="16">
                  <c:v>713532.72</c:v>
                </c:pt>
                <c:pt idx="17">
                  <c:v>385395</c:v>
                </c:pt>
                <c:pt idx="18">
                  <c:v>531451.97</c:v>
                </c:pt>
                <c:pt idx="19">
                  <c:v>401034.54</c:v>
                </c:pt>
                <c:pt idx="20">
                  <c:v>338145.85</c:v>
                </c:pt>
                <c:pt idx="21">
                  <c:v>1012231.45</c:v>
                </c:pt>
                <c:pt idx="22">
                  <c:v>298388</c:v>
                </c:pt>
                <c:pt idx="23">
                  <c:v>235286</c:v>
                </c:pt>
              </c:numCache>
            </c:numRef>
          </c:val>
          <c:smooth val="0"/>
          <c:extLst>
            <c:ext xmlns:c16="http://schemas.microsoft.com/office/drawing/2014/chart" uri="{C3380CC4-5D6E-409C-BE32-E72D297353CC}">
              <c16:uniqueId val="{00000002-713A-442F-8DC8-E1D6CB83F3F4}"/>
            </c:ext>
          </c:extLst>
        </c:ser>
        <c:dLbls>
          <c:showLegendKey val="0"/>
          <c:showVal val="0"/>
          <c:showCatName val="0"/>
          <c:showSerName val="0"/>
          <c:showPercent val="0"/>
          <c:showBubbleSize val="0"/>
        </c:dLbls>
        <c:smooth val="0"/>
        <c:axId val="-2089856648"/>
        <c:axId val="-2089866952"/>
      </c:lineChart>
      <c:catAx>
        <c:axId val="-208985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866952"/>
        <c:crosses val="autoZero"/>
        <c:auto val="1"/>
        <c:lblAlgn val="ctr"/>
        <c:lblOffset val="100"/>
        <c:noMultiLvlLbl val="0"/>
      </c:catAx>
      <c:valAx>
        <c:axId val="-2089866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hectolitros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856648"/>
        <c:crosses val="autoZero"/>
        <c:crossBetween val="between"/>
      </c:valAx>
      <c:spPr>
        <a:noFill/>
        <a:ln>
          <a:noFill/>
        </a:ln>
        <a:effectLst/>
      </c:spPr>
    </c:plotArea>
    <c:legend>
      <c:legendPos val="b"/>
      <c:layout>
        <c:manualLayout>
          <c:xMode val="edge"/>
          <c:yMode val="edge"/>
          <c:x val="0.17751735882513001"/>
          <c:y val="0.90552107376726698"/>
          <c:w val="0.64496528234974004"/>
          <c:h val="5.5901019663979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0" i="0" baseline="0">
                <a:effectLst/>
              </a:rPr>
              <a:t>Gráfico 27. Evolución de la superficie de vides por cepaje</a:t>
            </a:r>
            <a:endParaRPr lang="es-CL" sz="1050">
              <a:effectLst/>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6.5629484353913206E-2"/>
          <c:y val="0.17262323841582899"/>
          <c:w val="0.75617594039955904"/>
          <c:h val="0.67906243218304796"/>
        </c:manualLayout>
      </c:layout>
      <c:barChart>
        <c:barDir val="col"/>
        <c:grouping val="clustered"/>
        <c:varyColors val="0"/>
        <c:ser>
          <c:idx val="0"/>
          <c:order val="0"/>
          <c:tx>
            <c:strRef>
              <c:f>'Sup plantada vides (2)'!$A$4</c:f>
              <c:strCache>
                <c:ptCount val="1"/>
                <c:pt idx="0">
                  <c:v>C.  Sauv.</c:v>
                </c:pt>
              </c:strCache>
            </c:strRef>
          </c:tx>
          <c:spPr>
            <a:solidFill>
              <a:schemeClr val="accent1"/>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(2)'!$C$4:$O$4</c:f>
              <c:numCache>
                <c:formatCode>#,##0</c:formatCode>
                <c:ptCount val="13"/>
                <c:pt idx="0">
                  <c:v>40788.6</c:v>
                </c:pt>
                <c:pt idx="1">
                  <c:v>40765.9</c:v>
                </c:pt>
                <c:pt idx="2">
                  <c:v>38806.269999999997</c:v>
                </c:pt>
                <c:pt idx="3">
                  <c:v>40727.949999999997</c:v>
                </c:pt>
                <c:pt idx="4">
                  <c:v>38425.67</c:v>
                </c:pt>
                <c:pt idx="5">
                  <c:v>40836.949999999997</c:v>
                </c:pt>
                <c:pt idx="6">
                  <c:v>41521.93</c:v>
                </c:pt>
                <c:pt idx="7">
                  <c:v>42195.360000000001</c:v>
                </c:pt>
                <c:pt idx="8">
                  <c:v>44176.37</c:v>
                </c:pt>
                <c:pt idx="9">
                  <c:v>43211.01</c:v>
                </c:pt>
                <c:pt idx="10">
                  <c:v>42408.65</c:v>
                </c:pt>
                <c:pt idx="11">
                  <c:v>41155.97</c:v>
                </c:pt>
                <c:pt idx="12">
                  <c:v>41098.58</c:v>
                </c:pt>
              </c:numCache>
            </c:numRef>
          </c:val>
          <c:extLst>
            <c:ext xmlns:c16="http://schemas.microsoft.com/office/drawing/2014/chart" uri="{C3380CC4-5D6E-409C-BE32-E72D297353CC}">
              <c16:uniqueId val="{00000000-7C20-4829-A8B4-65F5056E7594}"/>
            </c:ext>
          </c:extLst>
        </c:ser>
        <c:ser>
          <c:idx val="1"/>
          <c:order val="1"/>
          <c:tx>
            <c:strRef>
              <c:f>'Sup plantada vides (2)'!$A$5</c:f>
              <c:strCache>
                <c:ptCount val="1"/>
                <c:pt idx="0">
                  <c:v>Merlot</c:v>
                </c:pt>
              </c:strCache>
            </c:strRef>
          </c:tx>
          <c:spPr>
            <a:solidFill>
              <a:schemeClr val="accent2"/>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(2)'!$C$5:$O$5</c:f>
              <c:numCache>
                <c:formatCode>#,##0</c:formatCode>
                <c:ptCount val="13"/>
                <c:pt idx="0">
                  <c:v>13367.7</c:v>
                </c:pt>
                <c:pt idx="1">
                  <c:v>13283</c:v>
                </c:pt>
                <c:pt idx="2">
                  <c:v>9656.2000000000007</c:v>
                </c:pt>
                <c:pt idx="3">
                  <c:v>10040.5</c:v>
                </c:pt>
                <c:pt idx="4">
                  <c:v>10640.15</c:v>
                </c:pt>
                <c:pt idx="5">
                  <c:v>11431.95</c:v>
                </c:pt>
                <c:pt idx="6">
                  <c:v>11649.07</c:v>
                </c:pt>
                <c:pt idx="7">
                  <c:v>11925.19</c:v>
                </c:pt>
                <c:pt idx="8">
                  <c:v>12480.13</c:v>
                </c:pt>
                <c:pt idx="9">
                  <c:v>12242.78</c:v>
                </c:pt>
                <c:pt idx="10">
                  <c:v>12056.67</c:v>
                </c:pt>
                <c:pt idx="11">
                  <c:v>11702.929999999998</c:v>
                </c:pt>
                <c:pt idx="12">
                  <c:v>11843.75</c:v>
                </c:pt>
              </c:numCache>
            </c:numRef>
          </c:val>
          <c:extLst>
            <c:ext xmlns:c16="http://schemas.microsoft.com/office/drawing/2014/chart" uri="{C3380CC4-5D6E-409C-BE32-E72D297353CC}">
              <c16:uniqueId val="{00000001-7C20-4829-A8B4-65F5056E7594}"/>
            </c:ext>
          </c:extLst>
        </c:ser>
        <c:ser>
          <c:idx val="2"/>
          <c:order val="2"/>
          <c:tx>
            <c:strRef>
              <c:f>'Sup plantada vides (2)'!$A$6</c:f>
              <c:strCache>
                <c:ptCount val="1"/>
                <c:pt idx="0">
                  <c:v>Chardonnay</c:v>
                </c:pt>
              </c:strCache>
            </c:strRef>
          </c:tx>
          <c:spPr>
            <a:solidFill>
              <a:schemeClr val="accent3"/>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(2)'!$C$6:$O$6</c:f>
              <c:numCache>
                <c:formatCode>#,##0</c:formatCode>
                <c:ptCount val="13"/>
                <c:pt idx="0">
                  <c:v>8548.4</c:v>
                </c:pt>
                <c:pt idx="1">
                  <c:v>8733.4</c:v>
                </c:pt>
                <c:pt idx="2">
                  <c:v>12739.27</c:v>
                </c:pt>
                <c:pt idx="3">
                  <c:v>13082.29</c:v>
                </c:pt>
                <c:pt idx="4">
                  <c:v>10834.02</c:v>
                </c:pt>
                <c:pt idx="5">
                  <c:v>10970.36</c:v>
                </c:pt>
                <c:pt idx="6">
                  <c:v>10570.91</c:v>
                </c:pt>
                <c:pt idx="7">
                  <c:v>10693.92</c:v>
                </c:pt>
                <c:pt idx="8">
                  <c:v>11633.83</c:v>
                </c:pt>
                <c:pt idx="9">
                  <c:v>11698.3</c:v>
                </c:pt>
                <c:pt idx="10">
                  <c:v>11434.73</c:v>
                </c:pt>
                <c:pt idx="11">
                  <c:v>11297.15</c:v>
                </c:pt>
                <c:pt idx="12">
                  <c:v>11241.53</c:v>
                </c:pt>
              </c:numCache>
            </c:numRef>
          </c:val>
          <c:extLst>
            <c:ext xmlns:c16="http://schemas.microsoft.com/office/drawing/2014/chart" uri="{C3380CC4-5D6E-409C-BE32-E72D297353CC}">
              <c16:uniqueId val="{00000002-7C20-4829-A8B4-65F5056E7594}"/>
            </c:ext>
          </c:extLst>
        </c:ser>
        <c:ser>
          <c:idx val="3"/>
          <c:order val="3"/>
          <c:tx>
            <c:strRef>
              <c:f>'Sup plantada vides (2)'!$A$7</c:f>
              <c:strCache>
                <c:ptCount val="1"/>
                <c:pt idx="0">
                  <c:v>S. Blanc</c:v>
                </c:pt>
              </c:strCache>
            </c:strRef>
          </c:tx>
          <c:spPr>
            <a:solidFill>
              <a:schemeClr val="accent4"/>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(2)'!$C$7:$O$7</c:f>
              <c:numCache>
                <c:formatCode>#,##0</c:formatCode>
                <c:ptCount val="13"/>
                <c:pt idx="0">
                  <c:v>8697.2999999999993</c:v>
                </c:pt>
                <c:pt idx="1">
                  <c:v>8862.2999999999993</c:v>
                </c:pt>
                <c:pt idx="2">
                  <c:v>11243.56</c:v>
                </c:pt>
                <c:pt idx="3">
                  <c:v>12159.06</c:v>
                </c:pt>
                <c:pt idx="4">
                  <c:v>13277.82</c:v>
                </c:pt>
                <c:pt idx="5">
                  <c:v>13922.32</c:v>
                </c:pt>
                <c:pt idx="6">
                  <c:v>14131.97</c:v>
                </c:pt>
                <c:pt idx="7">
                  <c:v>14392.98</c:v>
                </c:pt>
                <c:pt idx="8">
                  <c:v>15142.33</c:v>
                </c:pt>
                <c:pt idx="9">
                  <c:v>15172.99</c:v>
                </c:pt>
                <c:pt idx="10">
                  <c:v>14999.23</c:v>
                </c:pt>
                <c:pt idx="11">
                  <c:v>15161.98</c:v>
                </c:pt>
                <c:pt idx="12">
                  <c:v>15383.48</c:v>
                </c:pt>
              </c:numCache>
            </c:numRef>
          </c:val>
          <c:extLst>
            <c:ext xmlns:c16="http://schemas.microsoft.com/office/drawing/2014/chart" uri="{C3380CC4-5D6E-409C-BE32-E72D297353CC}">
              <c16:uniqueId val="{00000003-7C20-4829-A8B4-65F5056E7594}"/>
            </c:ext>
          </c:extLst>
        </c:ser>
        <c:ser>
          <c:idx val="4"/>
          <c:order val="4"/>
          <c:tx>
            <c:strRef>
              <c:f>'Sup plantada vides (2)'!$A$8</c:f>
              <c:strCache>
                <c:ptCount val="1"/>
                <c:pt idx="0">
                  <c:v>Chenin B.</c:v>
                </c:pt>
              </c:strCache>
            </c:strRef>
          </c:tx>
          <c:spPr>
            <a:solidFill>
              <a:schemeClr val="accent5"/>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(2)'!$C$8:$O$8</c:f>
              <c:numCache>
                <c:formatCode>#,##0</c:formatCode>
                <c:ptCount val="13"/>
                <c:pt idx="0">
                  <c:v>76.400000000000006</c:v>
                </c:pt>
                <c:pt idx="1">
                  <c:v>76.400000000000006</c:v>
                </c:pt>
                <c:pt idx="2">
                  <c:v>56.58</c:v>
                </c:pt>
                <c:pt idx="3">
                  <c:v>56.58</c:v>
                </c:pt>
                <c:pt idx="4">
                  <c:v>55.78</c:v>
                </c:pt>
                <c:pt idx="5">
                  <c:v>55.8</c:v>
                </c:pt>
                <c:pt idx="6">
                  <c:v>55.8</c:v>
                </c:pt>
                <c:pt idx="7">
                  <c:v>55.8</c:v>
                </c:pt>
                <c:pt idx="8">
                  <c:v>56.04</c:v>
                </c:pt>
                <c:pt idx="9">
                  <c:v>45.53</c:v>
                </c:pt>
                <c:pt idx="10">
                  <c:v>39.04</c:v>
                </c:pt>
                <c:pt idx="11">
                  <c:v>35.840000000000003</c:v>
                </c:pt>
                <c:pt idx="12">
                  <c:v>38.090000000000003</c:v>
                </c:pt>
              </c:numCache>
            </c:numRef>
          </c:val>
          <c:extLst>
            <c:ext xmlns:c16="http://schemas.microsoft.com/office/drawing/2014/chart" uri="{C3380CC4-5D6E-409C-BE32-E72D297353CC}">
              <c16:uniqueId val="{00000004-7C20-4829-A8B4-65F5056E7594}"/>
            </c:ext>
          </c:extLst>
        </c:ser>
        <c:ser>
          <c:idx val="5"/>
          <c:order val="5"/>
          <c:tx>
            <c:strRef>
              <c:f>'Sup plantada vides (2)'!$A$9</c:f>
              <c:strCache>
                <c:ptCount val="1"/>
                <c:pt idx="0">
                  <c:v>Pinot Noir</c:v>
                </c:pt>
              </c:strCache>
            </c:strRef>
          </c:tx>
          <c:spPr>
            <a:solidFill>
              <a:schemeClr val="accent6"/>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(2)'!$C$9:$O$9</c:f>
              <c:numCache>
                <c:formatCode>#,##0</c:formatCode>
                <c:ptCount val="13"/>
                <c:pt idx="0">
                  <c:v>1381.9</c:v>
                </c:pt>
                <c:pt idx="1">
                  <c:v>1412.8</c:v>
                </c:pt>
                <c:pt idx="2">
                  <c:v>2597.9899999999998</c:v>
                </c:pt>
                <c:pt idx="3">
                  <c:v>2884.04</c:v>
                </c:pt>
                <c:pt idx="4">
                  <c:v>3306.82</c:v>
                </c:pt>
                <c:pt idx="5">
                  <c:v>3729.32</c:v>
                </c:pt>
                <c:pt idx="6">
                  <c:v>4012.45</c:v>
                </c:pt>
                <c:pt idx="7">
                  <c:v>4059.89</c:v>
                </c:pt>
                <c:pt idx="8">
                  <c:v>4195.8500000000004</c:v>
                </c:pt>
                <c:pt idx="9">
                  <c:v>4148.55</c:v>
                </c:pt>
                <c:pt idx="10">
                  <c:v>4090.53</c:v>
                </c:pt>
                <c:pt idx="11">
                  <c:v>4041.0400000000004</c:v>
                </c:pt>
                <c:pt idx="12">
                  <c:v>4143.6099999999997</c:v>
                </c:pt>
              </c:numCache>
            </c:numRef>
          </c:val>
          <c:extLst>
            <c:ext xmlns:c16="http://schemas.microsoft.com/office/drawing/2014/chart" uri="{C3380CC4-5D6E-409C-BE32-E72D297353CC}">
              <c16:uniqueId val="{00000005-7C20-4829-A8B4-65F5056E7594}"/>
            </c:ext>
          </c:extLst>
        </c:ser>
        <c:ser>
          <c:idx val="6"/>
          <c:order val="6"/>
          <c:tx>
            <c:strRef>
              <c:f>'Sup plantada vides (2)'!$A$10</c:f>
              <c:strCache>
                <c:ptCount val="1"/>
                <c:pt idx="0">
                  <c:v>Riesling</c:v>
                </c:pt>
              </c:strCache>
            </c:strRef>
          </c:tx>
          <c:spPr>
            <a:solidFill>
              <a:schemeClr val="accent1">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(2)'!$C$10:$O$10</c:f>
              <c:numCache>
                <c:formatCode>#,##0</c:formatCode>
                <c:ptCount val="13"/>
                <c:pt idx="0">
                  <c:v>304.5</c:v>
                </c:pt>
                <c:pt idx="1">
                  <c:v>304.5</c:v>
                </c:pt>
                <c:pt idx="2">
                  <c:v>333.22</c:v>
                </c:pt>
                <c:pt idx="3">
                  <c:v>367.17</c:v>
                </c:pt>
                <c:pt idx="4">
                  <c:v>400.25</c:v>
                </c:pt>
                <c:pt idx="5">
                  <c:v>409.36</c:v>
                </c:pt>
                <c:pt idx="6">
                  <c:v>442.21</c:v>
                </c:pt>
                <c:pt idx="7">
                  <c:v>424.37</c:v>
                </c:pt>
                <c:pt idx="8">
                  <c:v>420.1</c:v>
                </c:pt>
                <c:pt idx="9">
                  <c:v>423.34</c:v>
                </c:pt>
                <c:pt idx="10">
                  <c:v>412.81</c:v>
                </c:pt>
                <c:pt idx="11">
                  <c:v>410.95999999999992</c:v>
                </c:pt>
                <c:pt idx="12">
                  <c:v>437.17</c:v>
                </c:pt>
              </c:numCache>
            </c:numRef>
          </c:val>
          <c:extLst>
            <c:ext xmlns:c16="http://schemas.microsoft.com/office/drawing/2014/chart" uri="{C3380CC4-5D6E-409C-BE32-E72D297353CC}">
              <c16:uniqueId val="{00000006-7C20-4829-A8B4-65F5056E7594}"/>
            </c:ext>
          </c:extLst>
        </c:ser>
        <c:ser>
          <c:idx val="7"/>
          <c:order val="7"/>
          <c:tx>
            <c:strRef>
              <c:f>'Sup plantada vides (2)'!$A$11</c:f>
              <c:strCache>
                <c:ptCount val="1"/>
                <c:pt idx="0">
                  <c:v>Semillón</c:v>
                </c:pt>
              </c:strCache>
            </c:strRef>
          </c:tx>
          <c:spPr>
            <a:solidFill>
              <a:schemeClr val="accent2">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(2)'!$C$11:$O$11</c:f>
              <c:numCache>
                <c:formatCode>#,##0</c:formatCode>
                <c:ptCount val="13"/>
                <c:pt idx="0">
                  <c:v>1727.4</c:v>
                </c:pt>
                <c:pt idx="1">
                  <c:v>1719.3</c:v>
                </c:pt>
                <c:pt idx="2">
                  <c:v>779.3</c:v>
                </c:pt>
                <c:pt idx="3">
                  <c:v>846.31</c:v>
                </c:pt>
                <c:pt idx="4">
                  <c:v>929.71</c:v>
                </c:pt>
                <c:pt idx="5">
                  <c:v>958.98</c:v>
                </c:pt>
                <c:pt idx="6">
                  <c:v>920.91</c:v>
                </c:pt>
                <c:pt idx="7">
                  <c:v>902.5</c:v>
                </c:pt>
                <c:pt idx="8">
                  <c:v>968.1</c:v>
                </c:pt>
                <c:pt idx="9">
                  <c:v>958.77</c:v>
                </c:pt>
                <c:pt idx="10">
                  <c:v>849.37</c:v>
                </c:pt>
                <c:pt idx="11">
                  <c:v>818.76</c:v>
                </c:pt>
                <c:pt idx="12">
                  <c:v>798.91</c:v>
                </c:pt>
              </c:numCache>
            </c:numRef>
          </c:val>
          <c:extLst>
            <c:ext xmlns:c16="http://schemas.microsoft.com/office/drawing/2014/chart" uri="{C3380CC4-5D6E-409C-BE32-E72D297353CC}">
              <c16:uniqueId val="{00000007-7C20-4829-A8B4-65F5056E7594}"/>
            </c:ext>
          </c:extLst>
        </c:ser>
        <c:ser>
          <c:idx val="8"/>
          <c:order val="8"/>
          <c:tx>
            <c:strRef>
              <c:f>'Sup plantada vides (2)'!$A$12</c:f>
              <c:strCache>
                <c:ptCount val="1"/>
                <c:pt idx="0">
                  <c:v>País</c:v>
                </c:pt>
              </c:strCache>
            </c:strRef>
          </c:tx>
          <c:spPr>
            <a:solidFill>
              <a:schemeClr val="accent3">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(2)'!$C$12:$O$12</c:f>
              <c:numCache>
                <c:formatCode>#,##0</c:formatCode>
                <c:ptCount val="13"/>
                <c:pt idx="0">
                  <c:v>14955</c:v>
                </c:pt>
                <c:pt idx="1">
                  <c:v>15042</c:v>
                </c:pt>
                <c:pt idx="2">
                  <c:v>3374.27</c:v>
                </c:pt>
                <c:pt idx="3">
                  <c:v>3868.29</c:v>
                </c:pt>
                <c:pt idx="4">
                  <c:v>5855.13</c:v>
                </c:pt>
                <c:pt idx="5">
                  <c:v>7079.16</c:v>
                </c:pt>
                <c:pt idx="6">
                  <c:v>7247.52</c:v>
                </c:pt>
                <c:pt idx="7">
                  <c:v>7338.68</c:v>
                </c:pt>
                <c:pt idx="8">
                  <c:v>7652.58</c:v>
                </c:pt>
                <c:pt idx="9">
                  <c:v>12520.57</c:v>
                </c:pt>
                <c:pt idx="10">
                  <c:v>9684.2000000000007</c:v>
                </c:pt>
                <c:pt idx="11">
                  <c:v>10056.119999999999</c:v>
                </c:pt>
                <c:pt idx="12">
                  <c:v>10236.540000000001</c:v>
                </c:pt>
              </c:numCache>
            </c:numRef>
          </c:val>
          <c:extLst>
            <c:ext xmlns:c16="http://schemas.microsoft.com/office/drawing/2014/chart" uri="{C3380CC4-5D6E-409C-BE32-E72D297353CC}">
              <c16:uniqueId val="{00000008-7C20-4829-A8B4-65F5056E7594}"/>
            </c:ext>
          </c:extLst>
        </c:ser>
        <c:ser>
          <c:idx val="9"/>
          <c:order val="9"/>
          <c:tx>
            <c:strRef>
              <c:f>'Sup plantada vides (2)'!$A$13</c:f>
              <c:strCache>
                <c:ptCount val="1"/>
                <c:pt idx="0">
                  <c:v>Carmenère</c:v>
                </c:pt>
              </c:strCache>
            </c:strRef>
          </c:tx>
          <c:spPr>
            <a:solidFill>
              <a:schemeClr val="accent4">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(2)'!$C$13:$O$13</c:f>
              <c:numCache>
                <c:formatCode>#,##0</c:formatCode>
                <c:ptCount val="13"/>
                <c:pt idx="0">
                  <c:v>7182.7</c:v>
                </c:pt>
                <c:pt idx="1">
                  <c:v>7283.7</c:v>
                </c:pt>
                <c:pt idx="2">
                  <c:v>8248.83</c:v>
                </c:pt>
                <c:pt idx="3">
                  <c:v>8826.7000000000007</c:v>
                </c:pt>
                <c:pt idx="4">
                  <c:v>9501.99</c:v>
                </c:pt>
                <c:pt idx="5">
                  <c:v>10040</c:v>
                </c:pt>
                <c:pt idx="6">
                  <c:v>10418.06</c:v>
                </c:pt>
                <c:pt idx="7">
                  <c:v>10732.48</c:v>
                </c:pt>
                <c:pt idx="8">
                  <c:v>11319.49</c:v>
                </c:pt>
                <c:pt idx="9">
                  <c:v>10860.86</c:v>
                </c:pt>
                <c:pt idx="10">
                  <c:v>10503.29</c:v>
                </c:pt>
                <c:pt idx="11">
                  <c:v>10249.56</c:v>
                </c:pt>
                <c:pt idx="12">
                  <c:v>10646.77</c:v>
                </c:pt>
              </c:numCache>
            </c:numRef>
          </c:val>
          <c:extLst>
            <c:ext xmlns:c16="http://schemas.microsoft.com/office/drawing/2014/chart" uri="{C3380CC4-5D6E-409C-BE32-E72D297353CC}">
              <c16:uniqueId val="{00000009-7C20-4829-A8B4-65F5056E7594}"/>
            </c:ext>
          </c:extLst>
        </c:ser>
        <c:ser>
          <c:idx val="10"/>
          <c:order val="10"/>
          <c:tx>
            <c:strRef>
              <c:f>'Sup plantada vides (2)'!$A$14</c:f>
              <c:strCache>
                <c:ptCount val="1"/>
                <c:pt idx="0">
                  <c:v>Syrah</c:v>
                </c:pt>
              </c:strCache>
            </c:strRef>
          </c:tx>
          <c:spPr>
            <a:solidFill>
              <a:schemeClr val="accent5">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(2)'!$C$14:$O$14</c:f>
              <c:numCache>
                <c:formatCode>#,##0</c:formatCode>
                <c:ptCount val="13"/>
                <c:pt idx="0">
                  <c:v>3369.6</c:v>
                </c:pt>
                <c:pt idx="1">
                  <c:v>3513</c:v>
                </c:pt>
                <c:pt idx="2">
                  <c:v>5390.71</c:v>
                </c:pt>
                <c:pt idx="3">
                  <c:v>6027.01</c:v>
                </c:pt>
                <c:pt idx="4">
                  <c:v>6886.77</c:v>
                </c:pt>
                <c:pt idx="5">
                  <c:v>7393.48</c:v>
                </c:pt>
                <c:pt idx="6">
                  <c:v>7744.63</c:v>
                </c:pt>
                <c:pt idx="7">
                  <c:v>7933.12</c:v>
                </c:pt>
                <c:pt idx="8">
                  <c:v>8432.24</c:v>
                </c:pt>
                <c:pt idx="9">
                  <c:v>8232.68</c:v>
                </c:pt>
                <c:pt idx="10">
                  <c:v>7994.35</c:v>
                </c:pt>
                <c:pt idx="11">
                  <c:v>7737.7099999999982</c:v>
                </c:pt>
                <c:pt idx="12">
                  <c:v>7668.49</c:v>
                </c:pt>
              </c:numCache>
            </c:numRef>
          </c:val>
          <c:extLst>
            <c:ext xmlns:c16="http://schemas.microsoft.com/office/drawing/2014/chart" uri="{C3380CC4-5D6E-409C-BE32-E72D297353CC}">
              <c16:uniqueId val="{0000000A-7C20-4829-A8B4-65F5056E7594}"/>
            </c:ext>
          </c:extLst>
        </c:ser>
        <c:ser>
          <c:idx val="11"/>
          <c:order val="11"/>
          <c:tx>
            <c:strRef>
              <c:f>'Sup plantada vides (2)'!$A$15</c:f>
              <c:strCache>
                <c:ptCount val="1"/>
                <c:pt idx="0">
                  <c:v>C. Franc</c:v>
                </c:pt>
              </c:strCache>
            </c:strRef>
          </c:tx>
          <c:spPr>
            <a:solidFill>
              <a:schemeClr val="accent6">
                <a:lumMod val="6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(2)'!$C$15:$O$15</c:f>
              <c:numCache>
                <c:formatCode>#,##0</c:formatCode>
                <c:ptCount val="13"/>
                <c:pt idx="0">
                  <c:v>1142.9000000000001</c:v>
                </c:pt>
                <c:pt idx="1">
                  <c:v>1177.3</c:v>
                </c:pt>
                <c:pt idx="2">
                  <c:v>1226.1600000000001</c:v>
                </c:pt>
                <c:pt idx="3">
                  <c:v>1320.77</c:v>
                </c:pt>
                <c:pt idx="4">
                  <c:v>1345.01</c:v>
                </c:pt>
                <c:pt idx="5">
                  <c:v>1450.96</c:v>
                </c:pt>
                <c:pt idx="6">
                  <c:v>1533.28</c:v>
                </c:pt>
                <c:pt idx="7">
                  <c:v>1591.26</c:v>
                </c:pt>
                <c:pt idx="8">
                  <c:v>1661.46</c:v>
                </c:pt>
                <c:pt idx="9">
                  <c:v>1671.84</c:v>
                </c:pt>
                <c:pt idx="10">
                  <c:v>1578.39</c:v>
                </c:pt>
                <c:pt idx="11">
                  <c:v>1578.34</c:v>
                </c:pt>
                <c:pt idx="12">
                  <c:v>1646.29</c:v>
                </c:pt>
              </c:numCache>
            </c:numRef>
          </c:val>
          <c:extLst>
            <c:ext xmlns:c16="http://schemas.microsoft.com/office/drawing/2014/chart" uri="{C3380CC4-5D6E-409C-BE32-E72D297353CC}">
              <c16:uniqueId val="{0000000B-7C20-4829-A8B4-65F5056E7594}"/>
            </c:ext>
          </c:extLst>
        </c:ser>
        <c:ser>
          <c:idx val="12"/>
          <c:order val="12"/>
          <c:tx>
            <c:strRef>
              <c:f>'Sup plantada vides (2)'!$A$16</c:f>
              <c:strCache>
                <c:ptCount val="1"/>
                <c:pt idx="0">
                  <c:v>Otros</c:v>
                </c:pt>
              </c:strCache>
            </c:strRef>
          </c:tx>
          <c:spPr>
            <a:solidFill>
              <a:schemeClr val="accent1">
                <a:lumMod val="80000"/>
                <a:lumOff val="20000"/>
              </a:schemeClr>
            </a:solidFill>
            <a:ln>
              <a:noFill/>
            </a:ln>
            <a:effectLst/>
          </c:spPr>
          <c:invertIfNegative val="0"/>
          <c:cat>
            <c:numRef>
              <c:f>'Sup plantada vides (2)'!$C$3:$O$3</c:f>
              <c:numCache>
                <c:formatCode>General</c:formatCode>
                <c:ptCount val="13"/>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numCache>
            </c:numRef>
          </c:cat>
          <c:val>
            <c:numRef>
              <c:f>'Sup plantada vides (2)'!$C$16:$O$16</c:f>
              <c:numCache>
                <c:formatCode>#,##0</c:formatCode>
                <c:ptCount val="13"/>
                <c:pt idx="0">
                  <c:v>15250.1</c:v>
                </c:pt>
                <c:pt idx="1">
                  <c:v>15385.3</c:v>
                </c:pt>
                <c:pt idx="2">
                  <c:v>10264.540000000001</c:v>
                </c:pt>
                <c:pt idx="3">
                  <c:v>11318.29</c:v>
                </c:pt>
                <c:pt idx="4">
                  <c:v>15371.66</c:v>
                </c:pt>
                <c:pt idx="5">
                  <c:v>17667.59</c:v>
                </c:pt>
                <c:pt idx="6">
                  <c:v>18389.13</c:v>
                </c:pt>
                <c:pt idx="7">
                  <c:v>18116.150000000001</c:v>
                </c:pt>
                <c:pt idx="8">
                  <c:v>19453.919999999998</c:v>
                </c:pt>
                <c:pt idx="9">
                  <c:v>20730.900000000001</c:v>
                </c:pt>
                <c:pt idx="10">
                  <c:v>21324.67</c:v>
                </c:pt>
                <c:pt idx="11">
                  <c:v>21661.390000000029</c:v>
                </c:pt>
                <c:pt idx="12">
                  <c:v>22007.379999999997</c:v>
                </c:pt>
              </c:numCache>
            </c:numRef>
          </c:val>
          <c:extLst>
            <c:ext xmlns:c16="http://schemas.microsoft.com/office/drawing/2014/chart" uri="{C3380CC4-5D6E-409C-BE32-E72D297353CC}">
              <c16:uniqueId val="{0000000C-7C20-4829-A8B4-65F5056E7594}"/>
            </c:ext>
          </c:extLst>
        </c:ser>
        <c:dLbls>
          <c:showLegendKey val="0"/>
          <c:showVal val="0"/>
          <c:showCatName val="0"/>
          <c:showSerName val="0"/>
          <c:showPercent val="0"/>
          <c:showBubbleSize val="0"/>
        </c:dLbls>
        <c:gapWidth val="219"/>
        <c:overlap val="-27"/>
        <c:axId val="2045103320"/>
        <c:axId val="2045106888"/>
      </c:barChart>
      <c:catAx>
        <c:axId val="2045103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06888"/>
        <c:crosses val="autoZero"/>
        <c:auto val="1"/>
        <c:lblAlgn val="ctr"/>
        <c:lblOffset val="100"/>
        <c:noMultiLvlLbl val="0"/>
      </c:catAx>
      <c:valAx>
        <c:axId val="2045106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03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paperSize="126" orientation="landscape"/>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0" i="0" baseline="0">
                <a:effectLst/>
              </a:rPr>
              <a:t>Gráfico 28. Comparación de precios de vinos en Chile y Argentina  </a:t>
            </a:r>
            <a:endParaRPr lang="es-CL" sz="1000">
              <a:effectLst/>
            </a:endParaRPr>
          </a:p>
          <a:p>
            <a:pPr>
              <a:defRPr sz="1000"/>
            </a:pPr>
            <a:r>
              <a:rPr lang="en-US" sz="1000" b="0" i="0" baseline="0">
                <a:effectLst/>
              </a:rPr>
              <a:t>(pesos chilenos)</a:t>
            </a:r>
            <a:endParaRPr lang="es-CL" sz="1000">
              <a:effectLst/>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0.15273574957810501"/>
          <c:y val="0.17313840155945401"/>
          <c:w val="0.82253124997786897"/>
          <c:h val="0.55920707280011095"/>
        </c:manualLayout>
      </c:layout>
      <c:lineChart>
        <c:grouping val="standard"/>
        <c:varyColors val="0"/>
        <c:ser>
          <c:idx val="0"/>
          <c:order val="0"/>
          <c:tx>
            <c:strRef>
              <c:f>'Precios comparativos'!$V$3</c:f>
              <c:strCache>
                <c:ptCount val="1"/>
                <c:pt idx="0">
                  <c:v>Chile genérico tinto</c:v>
                </c:pt>
              </c:strCache>
            </c:strRef>
          </c:tx>
          <c:spPr>
            <a:ln w="28575" cap="rnd">
              <a:solidFill>
                <a:schemeClr val="accent1"/>
              </a:solidFill>
              <a:round/>
            </a:ln>
            <a:effectLst/>
          </c:spPr>
          <c:marker>
            <c:symbol val="none"/>
          </c:marker>
          <c:cat>
            <c:numRef>
              <c:f>'Precios comparativos'!$U$6:$U$76</c:f>
              <c:numCache>
                <c:formatCode>mmm\-yy</c:formatCode>
                <c:ptCount val="71"/>
                <c:pt idx="0">
                  <c:v>41699</c:v>
                </c:pt>
                <c:pt idx="1">
                  <c:v>41730</c:v>
                </c:pt>
                <c:pt idx="2">
                  <c:v>41760</c:v>
                </c:pt>
                <c:pt idx="3">
                  <c:v>41791</c:v>
                </c:pt>
                <c:pt idx="4">
                  <c:v>41821</c:v>
                </c:pt>
                <c:pt idx="5">
                  <c:v>41852</c:v>
                </c:pt>
                <c:pt idx="6">
                  <c:v>41883</c:v>
                </c:pt>
                <c:pt idx="7">
                  <c:v>41913</c:v>
                </c:pt>
                <c:pt idx="8">
                  <c:v>41944</c:v>
                </c:pt>
                <c:pt idx="9">
                  <c:v>41974</c:v>
                </c:pt>
                <c:pt idx="10">
                  <c:v>42005</c:v>
                </c:pt>
                <c:pt idx="11">
                  <c:v>42036</c:v>
                </c:pt>
                <c:pt idx="12">
                  <c:v>42064</c:v>
                </c:pt>
                <c:pt idx="13">
                  <c:v>42095</c:v>
                </c:pt>
                <c:pt idx="14">
                  <c:v>42125</c:v>
                </c:pt>
                <c:pt idx="15">
                  <c:v>42156</c:v>
                </c:pt>
                <c:pt idx="16">
                  <c:v>42186</c:v>
                </c:pt>
                <c:pt idx="17">
                  <c:v>42217</c:v>
                </c:pt>
                <c:pt idx="18">
                  <c:v>42248</c:v>
                </c:pt>
                <c:pt idx="19">
                  <c:v>42278</c:v>
                </c:pt>
                <c:pt idx="20">
                  <c:v>42309</c:v>
                </c:pt>
                <c:pt idx="21">
                  <c:v>42339</c:v>
                </c:pt>
                <c:pt idx="22">
                  <c:v>42370</c:v>
                </c:pt>
                <c:pt idx="23">
                  <c:v>42401</c:v>
                </c:pt>
                <c:pt idx="24">
                  <c:v>42430</c:v>
                </c:pt>
                <c:pt idx="25">
                  <c:v>42461</c:v>
                </c:pt>
                <c:pt idx="26">
                  <c:v>42491</c:v>
                </c:pt>
                <c:pt idx="27">
                  <c:v>42522</c:v>
                </c:pt>
                <c:pt idx="28">
                  <c:v>42552</c:v>
                </c:pt>
                <c:pt idx="29">
                  <c:v>42583</c:v>
                </c:pt>
                <c:pt idx="30">
                  <c:v>42614</c:v>
                </c:pt>
                <c:pt idx="31">
                  <c:v>42644</c:v>
                </c:pt>
                <c:pt idx="32">
                  <c:v>42675</c:v>
                </c:pt>
                <c:pt idx="33">
                  <c:v>42705</c:v>
                </c:pt>
                <c:pt idx="34">
                  <c:v>42736</c:v>
                </c:pt>
                <c:pt idx="35">
                  <c:v>42767</c:v>
                </c:pt>
                <c:pt idx="36">
                  <c:v>42795</c:v>
                </c:pt>
                <c:pt idx="37">
                  <c:v>42826</c:v>
                </c:pt>
                <c:pt idx="38">
                  <c:v>42856</c:v>
                </c:pt>
                <c:pt idx="39">
                  <c:v>42887</c:v>
                </c:pt>
                <c:pt idx="40">
                  <c:v>42917</c:v>
                </c:pt>
                <c:pt idx="41">
                  <c:v>42948</c:v>
                </c:pt>
                <c:pt idx="42">
                  <c:v>42979</c:v>
                </c:pt>
                <c:pt idx="43">
                  <c:v>43009</c:v>
                </c:pt>
                <c:pt idx="44">
                  <c:v>43040</c:v>
                </c:pt>
                <c:pt idx="45">
                  <c:v>43070</c:v>
                </c:pt>
                <c:pt idx="46">
                  <c:v>43101</c:v>
                </c:pt>
                <c:pt idx="47">
                  <c:v>43132</c:v>
                </c:pt>
                <c:pt idx="48">
                  <c:v>43160</c:v>
                </c:pt>
                <c:pt idx="49">
                  <c:v>43191</c:v>
                </c:pt>
                <c:pt idx="50">
                  <c:v>43221</c:v>
                </c:pt>
                <c:pt idx="51">
                  <c:v>43252</c:v>
                </c:pt>
                <c:pt idx="52">
                  <c:v>43282</c:v>
                </c:pt>
                <c:pt idx="53">
                  <c:v>43313</c:v>
                </c:pt>
                <c:pt idx="54">
                  <c:v>43344</c:v>
                </c:pt>
                <c:pt idx="55">
                  <c:v>43374</c:v>
                </c:pt>
                <c:pt idx="56">
                  <c:v>43405</c:v>
                </c:pt>
                <c:pt idx="57">
                  <c:v>43435</c:v>
                </c:pt>
                <c:pt idx="58">
                  <c:v>43466</c:v>
                </c:pt>
                <c:pt idx="59">
                  <c:v>43497</c:v>
                </c:pt>
                <c:pt idx="60">
                  <c:v>43525</c:v>
                </c:pt>
                <c:pt idx="61">
                  <c:v>43556</c:v>
                </c:pt>
                <c:pt idx="62">
                  <c:v>43586</c:v>
                </c:pt>
                <c:pt idx="63">
                  <c:v>43617</c:v>
                </c:pt>
                <c:pt idx="64">
                  <c:v>43647</c:v>
                </c:pt>
                <c:pt idx="65">
                  <c:v>43678</c:v>
                </c:pt>
                <c:pt idx="66">
                  <c:v>43709</c:v>
                </c:pt>
                <c:pt idx="67">
                  <c:v>43739</c:v>
                </c:pt>
                <c:pt idx="68">
                  <c:v>43770</c:v>
                </c:pt>
                <c:pt idx="69">
                  <c:v>43800</c:v>
                </c:pt>
                <c:pt idx="70">
                  <c:v>43831</c:v>
                </c:pt>
              </c:numCache>
            </c:numRef>
          </c:cat>
          <c:val>
            <c:numRef>
              <c:f>'Precios comparativos'!$V$6:$V$76</c:f>
              <c:numCache>
                <c:formatCode>#,##0.0</c:formatCode>
                <c:ptCount val="71"/>
                <c:pt idx="0">
                  <c:v>20000</c:v>
                </c:pt>
                <c:pt idx="1">
                  <c:v>20000</c:v>
                </c:pt>
                <c:pt idx="2">
                  <c:v>25000</c:v>
                </c:pt>
                <c:pt idx="3">
                  <c:v>25000</c:v>
                </c:pt>
                <c:pt idx="4">
                  <c:v>23750</c:v>
                </c:pt>
                <c:pt idx="5">
                  <c:v>21250</c:v>
                </c:pt>
                <c:pt idx="6">
                  <c:v>20625</c:v>
                </c:pt>
                <c:pt idx="7">
                  <c:v>20000</c:v>
                </c:pt>
                <c:pt idx="8">
                  <c:v>18750</c:v>
                </c:pt>
                <c:pt idx="9">
                  <c:v>18125</c:v>
                </c:pt>
                <c:pt idx="10">
                  <c:v>18125</c:v>
                </c:pt>
                <c:pt idx="11">
                  <c:v>15625</c:v>
                </c:pt>
                <c:pt idx="12">
                  <c:v>15625</c:v>
                </c:pt>
                <c:pt idx="13">
                  <c:v>17500</c:v>
                </c:pt>
                <c:pt idx="14">
                  <c:v>18750</c:v>
                </c:pt>
                <c:pt idx="15">
                  <c:v>17500</c:v>
                </c:pt>
                <c:pt idx="16">
                  <c:v>17500</c:v>
                </c:pt>
                <c:pt idx="17">
                  <c:v>17500</c:v>
                </c:pt>
                <c:pt idx="18">
                  <c:v>17500</c:v>
                </c:pt>
                <c:pt idx="19">
                  <c:v>17500</c:v>
                </c:pt>
                <c:pt idx="20">
                  <c:v>16250</c:v>
                </c:pt>
                <c:pt idx="21">
                  <c:v>16250</c:v>
                </c:pt>
                <c:pt idx="22">
                  <c:v>16250</c:v>
                </c:pt>
                <c:pt idx="23">
                  <c:v>16250</c:v>
                </c:pt>
                <c:pt idx="24">
                  <c:v>18750</c:v>
                </c:pt>
                <c:pt idx="25">
                  <c:v>21250</c:v>
                </c:pt>
                <c:pt idx="26">
                  <c:v>25000</c:v>
                </c:pt>
                <c:pt idx="27">
                  <c:v>25625</c:v>
                </c:pt>
                <c:pt idx="28">
                  <c:v>25000</c:v>
                </c:pt>
                <c:pt idx="29">
                  <c:v>26250</c:v>
                </c:pt>
                <c:pt idx="30">
                  <c:v>27500</c:v>
                </c:pt>
                <c:pt idx="31">
                  <c:v>27500</c:v>
                </c:pt>
                <c:pt idx="32">
                  <c:v>27500</c:v>
                </c:pt>
                <c:pt idx="33">
                  <c:v>27500</c:v>
                </c:pt>
                <c:pt idx="34">
                  <c:v>27500</c:v>
                </c:pt>
                <c:pt idx="35">
                  <c:v>27500</c:v>
                </c:pt>
                <c:pt idx="36">
                  <c:v>27500</c:v>
                </c:pt>
                <c:pt idx="37">
                  <c:v>30000</c:v>
                </c:pt>
                <c:pt idx="38">
                  <c:v>33750</c:v>
                </c:pt>
                <c:pt idx="39">
                  <c:v>37500</c:v>
                </c:pt>
                <c:pt idx="40">
                  <c:v>36250</c:v>
                </c:pt>
                <c:pt idx="41">
                  <c:v>36250</c:v>
                </c:pt>
                <c:pt idx="42">
                  <c:v>38750</c:v>
                </c:pt>
                <c:pt idx="43">
                  <c:v>37500</c:v>
                </c:pt>
                <c:pt idx="44">
                  <c:v>37500</c:v>
                </c:pt>
                <c:pt idx="45">
                  <c:v>37500</c:v>
                </c:pt>
                <c:pt idx="46">
                  <c:v>36300</c:v>
                </c:pt>
                <c:pt idx="47">
                  <c:v>41300</c:v>
                </c:pt>
                <c:pt idx="48">
                  <c:v>40000</c:v>
                </c:pt>
                <c:pt idx="49">
                  <c:v>40000</c:v>
                </c:pt>
                <c:pt idx="50">
                  <c:v>37500</c:v>
                </c:pt>
                <c:pt idx="51" formatCode="General">
                  <c:v>35000</c:v>
                </c:pt>
                <c:pt idx="52" formatCode="General">
                  <c:v>36250</c:v>
                </c:pt>
                <c:pt idx="53" formatCode="General">
                  <c:v>37500</c:v>
                </c:pt>
                <c:pt idx="54" formatCode="General">
                  <c:v>33750</c:v>
                </c:pt>
                <c:pt idx="55" formatCode="General">
                  <c:v>25000</c:v>
                </c:pt>
                <c:pt idx="56" formatCode="General">
                  <c:v>27500</c:v>
                </c:pt>
                <c:pt idx="57" formatCode="General">
                  <c:v>25000</c:v>
                </c:pt>
                <c:pt idx="58" formatCode="General">
                  <c:v>25000</c:v>
                </c:pt>
                <c:pt idx="59" formatCode="General">
                  <c:v>25000</c:v>
                </c:pt>
                <c:pt idx="60" formatCode="General">
                  <c:v>30000</c:v>
                </c:pt>
                <c:pt idx="63" formatCode="General">
                  <c:v>26250</c:v>
                </c:pt>
                <c:pt idx="64" formatCode="General">
                  <c:v>27500</c:v>
                </c:pt>
                <c:pt idx="65" formatCode="General">
                  <c:v>25000</c:v>
                </c:pt>
                <c:pt idx="66" formatCode="General">
                  <c:v>25000</c:v>
                </c:pt>
                <c:pt idx="67" formatCode="General">
                  <c:v>25000</c:v>
                </c:pt>
                <c:pt idx="68" formatCode="General">
                  <c:v>25000</c:v>
                </c:pt>
                <c:pt idx="69" formatCode="General">
                  <c:v>25000</c:v>
                </c:pt>
                <c:pt idx="70" formatCode="General">
                  <c:v>25000</c:v>
                </c:pt>
              </c:numCache>
            </c:numRef>
          </c:val>
          <c:smooth val="0"/>
          <c:extLst>
            <c:ext xmlns:c16="http://schemas.microsoft.com/office/drawing/2014/chart" uri="{C3380CC4-5D6E-409C-BE32-E72D297353CC}">
              <c16:uniqueId val="{00000000-44A8-47B3-BDDD-B8346BAA5922}"/>
            </c:ext>
          </c:extLst>
        </c:ser>
        <c:ser>
          <c:idx val="1"/>
          <c:order val="1"/>
          <c:tx>
            <c:strRef>
              <c:f>'Precios comparativos'!$W$3</c:f>
              <c:strCache>
                <c:ptCount val="1"/>
                <c:pt idx="0">
                  <c:v>Argentino tinto</c:v>
                </c:pt>
              </c:strCache>
            </c:strRef>
          </c:tx>
          <c:spPr>
            <a:ln w="28575" cap="rnd">
              <a:solidFill>
                <a:schemeClr val="accent2"/>
              </a:solidFill>
              <a:round/>
            </a:ln>
            <a:effectLst/>
          </c:spPr>
          <c:marker>
            <c:symbol val="none"/>
          </c:marker>
          <c:cat>
            <c:numRef>
              <c:f>'Precios comparativos'!$U$6:$U$76</c:f>
              <c:numCache>
                <c:formatCode>mmm\-yy</c:formatCode>
                <c:ptCount val="71"/>
                <c:pt idx="0">
                  <c:v>41699</c:v>
                </c:pt>
                <c:pt idx="1">
                  <c:v>41730</c:v>
                </c:pt>
                <c:pt idx="2">
                  <c:v>41760</c:v>
                </c:pt>
                <c:pt idx="3">
                  <c:v>41791</c:v>
                </c:pt>
                <c:pt idx="4">
                  <c:v>41821</c:v>
                </c:pt>
                <c:pt idx="5">
                  <c:v>41852</c:v>
                </c:pt>
                <c:pt idx="6">
                  <c:v>41883</c:v>
                </c:pt>
                <c:pt idx="7">
                  <c:v>41913</c:v>
                </c:pt>
                <c:pt idx="8">
                  <c:v>41944</c:v>
                </c:pt>
                <c:pt idx="9">
                  <c:v>41974</c:v>
                </c:pt>
                <c:pt idx="10">
                  <c:v>42005</c:v>
                </c:pt>
                <c:pt idx="11">
                  <c:v>42036</c:v>
                </c:pt>
                <c:pt idx="12">
                  <c:v>42064</c:v>
                </c:pt>
                <c:pt idx="13">
                  <c:v>42095</c:v>
                </c:pt>
                <c:pt idx="14">
                  <c:v>42125</c:v>
                </c:pt>
                <c:pt idx="15">
                  <c:v>42156</c:v>
                </c:pt>
                <c:pt idx="16">
                  <c:v>42186</c:v>
                </c:pt>
                <c:pt idx="17">
                  <c:v>42217</c:v>
                </c:pt>
                <c:pt idx="18">
                  <c:v>42248</c:v>
                </c:pt>
                <c:pt idx="19">
                  <c:v>42278</c:v>
                </c:pt>
                <c:pt idx="20">
                  <c:v>42309</c:v>
                </c:pt>
                <c:pt idx="21">
                  <c:v>42339</c:v>
                </c:pt>
                <c:pt idx="22">
                  <c:v>42370</c:v>
                </c:pt>
                <c:pt idx="23">
                  <c:v>42401</c:v>
                </c:pt>
                <c:pt idx="24">
                  <c:v>42430</c:v>
                </c:pt>
                <c:pt idx="25">
                  <c:v>42461</c:v>
                </c:pt>
                <c:pt idx="26">
                  <c:v>42491</c:v>
                </c:pt>
                <c:pt idx="27">
                  <c:v>42522</c:v>
                </c:pt>
                <c:pt idx="28">
                  <c:v>42552</c:v>
                </c:pt>
                <c:pt idx="29">
                  <c:v>42583</c:v>
                </c:pt>
                <c:pt idx="30">
                  <c:v>42614</c:v>
                </c:pt>
                <c:pt idx="31">
                  <c:v>42644</c:v>
                </c:pt>
                <c:pt idx="32">
                  <c:v>42675</c:v>
                </c:pt>
                <c:pt idx="33">
                  <c:v>42705</c:v>
                </c:pt>
                <c:pt idx="34">
                  <c:v>42736</c:v>
                </c:pt>
                <c:pt idx="35">
                  <c:v>42767</c:v>
                </c:pt>
                <c:pt idx="36">
                  <c:v>42795</c:v>
                </c:pt>
                <c:pt idx="37">
                  <c:v>42826</c:v>
                </c:pt>
                <c:pt idx="38">
                  <c:v>42856</c:v>
                </c:pt>
                <c:pt idx="39">
                  <c:v>42887</c:v>
                </c:pt>
                <c:pt idx="40">
                  <c:v>42917</c:v>
                </c:pt>
                <c:pt idx="41">
                  <c:v>42948</c:v>
                </c:pt>
                <c:pt idx="42">
                  <c:v>42979</c:v>
                </c:pt>
                <c:pt idx="43">
                  <c:v>43009</c:v>
                </c:pt>
                <c:pt idx="44">
                  <c:v>43040</c:v>
                </c:pt>
                <c:pt idx="45">
                  <c:v>43070</c:v>
                </c:pt>
                <c:pt idx="46">
                  <c:v>43101</c:v>
                </c:pt>
                <c:pt idx="47">
                  <c:v>43132</c:v>
                </c:pt>
                <c:pt idx="48">
                  <c:v>43160</c:v>
                </c:pt>
                <c:pt idx="49">
                  <c:v>43191</c:v>
                </c:pt>
                <c:pt idx="50">
                  <c:v>43221</c:v>
                </c:pt>
                <c:pt idx="51">
                  <c:v>43252</c:v>
                </c:pt>
                <c:pt idx="52">
                  <c:v>43282</c:v>
                </c:pt>
                <c:pt idx="53">
                  <c:v>43313</c:v>
                </c:pt>
                <c:pt idx="54">
                  <c:v>43344</c:v>
                </c:pt>
                <c:pt idx="55">
                  <c:v>43374</c:v>
                </c:pt>
                <c:pt idx="56">
                  <c:v>43405</c:v>
                </c:pt>
                <c:pt idx="57">
                  <c:v>43435</c:v>
                </c:pt>
                <c:pt idx="58">
                  <c:v>43466</c:v>
                </c:pt>
                <c:pt idx="59">
                  <c:v>43497</c:v>
                </c:pt>
                <c:pt idx="60">
                  <c:v>43525</c:v>
                </c:pt>
                <c:pt idx="61">
                  <c:v>43556</c:v>
                </c:pt>
                <c:pt idx="62">
                  <c:v>43586</c:v>
                </c:pt>
                <c:pt idx="63">
                  <c:v>43617</c:v>
                </c:pt>
                <c:pt idx="64">
                  <c:v>43647</c:v>
                </c:pt>
                <c:pt idx="65">
                  <c:v>43678</c:v>
                </c:pt>
                <c:pt idx="66">
                  <c:v>43709</c:v>
                </c:pt>
                <c:pt idx="67">
                  <c:v>43739</c:v>
                </c:pt>
                <c:pt idx="68">
                  <c:v>43770</c:v>
                </c:pt>
                <c:pt idx="69">
                  <c:v>43800</c:v>
                </c:pt>
                <c:pt idx="70">
                  <c:v>43831</c:v>
                </c:pt>
              </c:numCache>
            </c:numRef>
          </c:cat>
          <c:val>
            <c:numRef>
              <c:f>'Precios comparativos'!$W$6:$W$76</c:f>
              <c:numCache>
                <c:formatCode>#,##0.0</c:formatCode>
                <c:ptCount val="71"/>
                <c:pt idx="0">
                  <c:v>19047.250799999998</c:v>
                </c:pt>
                <c:pt idx="1">
                  <c:v>20439.5255</c:v>
                </c:pt>
                <c:pt idx="2">
                  <c:v>21562.338299999999</c:v>
                </c:pt>
                <c:pt idx="3">
                  <c:v>18646.487600000004</c:v>
                </c:pt>
                <c:pt idx="4">
                  <c:v>19028.456999999999</c:v>
                </c:pt>
                <c:pt idx="5">
                  <c:v>18699.010399999999</c:v>
                </c:pt>
                <c:pt idx="6">
                  <c:v>18042.245000000003</c:v>
                </c:pt>
                <c:pt idx="7">
                  <c:v>18763.847099999999</c:v>
                </c:pt>
                <c:pt idx="8">
                  <c:v>18452.0825</c:v>
                </c:pt>
                <c:pt idx="9">
                  <c:v>18858.785714999998</c:v>
                </c:pt>
                <c:pt idx="10">
                  <c:v>19019.09</c:v>
                </c:pt>
                <c:pt idx="11">
                  <c:v>18806.480599999999</c:v>
                </c:pt>
                <c:pt idx="12">
                  <c:v>18627.123654545445</c:v>
                </c:pt>
                <c:pt idx="13">
                  <c:v>18400.588799999998</c:v>
                </c:pt>
                <c:pt idx="14">
                  <c:v>18408.342999999997</c:v>
                </c:pt>
                <c:pt idx="15">
                  <c:v>19165.2075</c:v>
                </c:pt>
                <c:pt idx="16">
                  <c:v>19728.248800000005</c:v>
                </c:pt>
                <c:pt idx="17">
                  <c:v>21718.919900000001</c:v>
                </c:pt>
                <c:pt idx="18">
                  <c:v>23024.332500000004</c:v>
                </c:pt>
                <c:pt idx="19">
                  <c:v>21046.510600000001</c:v>
                </c:pt>
                <c:pt idx="20">
                  <c:v>20808.6489</c:v>
                </c:pt>
                <c:pt idx="21">
                  <c:v>19204.774399999998</c:v>
                </c:pt>
                <c:pt idx="22">
                  <c:v>16404.849399999999</c:v>
                </c:pt>
                <c:pt idx="23">
                  <c:v>18355.228799999997</c:v>
                </c:pt>
                <c:pt idx="24">
                  <c:v>22154.973700000002</c:v>
                </c:pt>
                <c:pt idx="25">
                  <c:v>23499.468000000001</c:v>
                </c:pt>
                <c:pt idx="26">
                  <c:v>31493.278800000004</c:v>
                </c:pt>
                <c:pt idx="27">
                  <c:v>34831.922200000001</c:v>
                </c:pt>
                <c:pt idx="28">
                  <c:v>33024.550000000003</c:v>
                </c:pt>
                <c:pt idx="29">
                  <c:v>33760.037900000003</c:v>
                </c:pt>
                <c:pt idx="30">
                  <c:v>33680.984000000004</c:v>
                </c:pt>
                <c:pt idx="31">
                  <c:v>45203.2048</c:v>
                </c:pt>
                <c:pt idx="32">
                  <c:v>40027.175999999999</c:v>
                </c:pt>
                <c:pt idx="33">
                  <c:v>49666.2192</c:v>
                </c:pt>
                <c:pt idx="34">
                  <c:v>41923.866599999994</c:v>
                </c:pt>
                <c:pt idx="35">
                  <c:v>47910.157600000006</c:v>
                </c:pt>
                <c:pt idx="36">
                  <c:v>47386.485800000002</c:v>
                </c:pt>
                <c:pt idx="37">
                  <c:v>46925.701430000001</c:v>
                </c:pt>
                <c:pt idx="38">
                  <c:v>43871.711999999992</c:v>
                </c:pt>
                <c:pt idx="39">
                  <c:v>48537.614399999999</c:v>
                </c:pt>
                <c:pt idx="40">
                  <c:v>38655.199800000002</c:v>
                </c:pt>
                <c:pt idx="41">
                  <c:v>38505.667199999996</c:v>
                </c:pt>
                <c:pt idx="42">
                  <c:v>43426.05</c:v>
                </c:pt>
                <c:pt idx="43">
                  <c:v>36885.199999999997</c:v>
                </c:pt>
                <c:pt idx="44">
                  <c:v>37362.699999999997</c:v>
                </c:pt>
                <c:pt idx="45">
                  <c:v>42349.2</c:v>
                </c:pt>
                <c:pt idx="46">
                  <c:v>35410.527000000002</c:v>
                </c:pt>
                <c:pt idx="47">
                  <c:v>32959.599999999999</c:v>
                </c:pt>
                <c:pt idx="48">
                  <c:v>33097.9</c:v>
                </c:pt>
                <c:pt idx="49">
                  <c:v>31842.9</c:v>
                </c:pt>
                <c:pt idx="50">
                  <c:v>28778.6</c:v>
                </c:pt>
                <c:pt idx="51" formatCode="General">
                  <c:v>26036.5</c:v>
                </c:pt>
                <c:pt idx="52" formatCode="General">
                  <c:v>24378</c:v>
                </c:pt>
                <c:pt idx="53" formatCode="General">
                  <c:v>21549</c:v>
                </c:pt>
                <c:pt idx="54" formatCode="General">
                  <c:v>16574.2</c:v>
                </c:pt>
                <c:pt idx="55" formatCode="General">
                  <c:v>17075.5</c:v>
                </c:pt>
                <c:pt idx="56" formatCode="General">
                  <c:v>15981.2</c:v>
                </c:pt>
                <c:pt idx="57" formatCode="General">
                  <c:v>17237.2</c:v>
                </c:pt>
                <c:pt idx="58" formatCode="General">
                  <c:v>16241</c:v>
                </c:pt>
                <c:pt idx="59" formatCode="0">
                  <c:v>15749.8</c:v>
                </c:pt>
                <c:pt idx="60">
                  <c:v>13142</c:v>
                </c:pt>
                <c:pt idx="61">
                  <c:v>11341.8</c:v>
                </c:pt>
                <c:pt idx="62" formatCode="General">
                  <c:v>10455.5</c:v>
                </c:pt>
                <c:pt idx="63" formatCode="General">
                  <c:v>12008.2</c:v>
                </c:pt>
                <c:pt idx="64" formatCode="General">
                  <c:v>11260.3</c:v>
                </c:pt>
                <c:pt idx="65" formatCode="General">
                  <c:v>9868.7000000000007</c:v>
                </c:pt>
                <c:pt idx="66" formatCode="General">
                  <c:v>9904.4</c:v>
                </c:pt>
                <c:pt idx="67" formatCode="General">
                  <c:v>9776</c:v>
                </c:pt>
                <c:pt idx="68" formatCode="General">
                  <c:v>12340.8</c:v>
                </c:pt>
                <c:pt idx="69" formatCode="General">
                  <c:v>10155.6</c:v>
                </c:pt>
                <c:pt idx="70" formatCode="General">
                  <c:v>11188.7</c:v>
                </c:pt>
              </c:numCache>
            </c:numRef>
          </c:val>
          <c:smooth val="0"/>
          <c:extLst>
            <c:ext xmlns:c16="http://schemas.microsoft.com/office/drawing/2014/chart" uri="{C3380CC4-5D6E-409C-BE32-E72D297353CC}">
              <c16:uniqueId val="{00000001-44A8-47B3-BDDD-B8346BAA5922}"/>
            </c:ext>
          </c:extLst>
        </c:ser>
        <c:ser>
          <c:idx val="2"/>
          <c:order val="2"/>
          <c:tx>
            <c:strRef>
              <c:f>'Precios comparativos'!$X$3</c:f>
              <c:strCache>
                <c:ptCount val="1"/>
                <c:pt idx="0">
                  <c:v>Chile Semillón</c:v>
                </c:pt>
              </c:strCache>
            </c:strRef>
          </c:tx>
          <c:spPr>
            <a:ln w="28575" cap="rnd">
              <a:solidFill>
                <a:schemeClr val="accent3"/>
              </a:solidFill>
              <a:round/>
            </a:ln>
            <a:effectLst/>
          </c:spPr>
          <c:marker>
            <c:symbol val="none"/>
          </c:marker>
          <c:cat>
            <c:numRef>
              <c:f>'Precios comparativos'!$U$6:$U$76</c:f>
              <c:numCache>
                <c:formatCode>mmm\-yy</c:formatCode>
                <c:ptCount val="71"/>
                <c:pt idx="0">
                  <c:v>41699</c:v>
                </c:pt>
                <c:pt idx="1">
                  <c:v>41730</c:v>
                </c:pt>
                <c:pt idx="2">
                  <c:v>41760</c:v>
                </c:pt>
                <c:pt idx="3">
                  <c:v>41791</c:v>
                </c:pt>
                <c:pt idx="4">
                  <c:v>41821</c:v>
                </c:pt>
                <c:pt idx="5">
                  <c:v>41852</c:v>
                </c:pt>
                <c:pt idx="6">
                  <c:v>41883</c:v>
                </c:pt>
                <c:pt idx="7">
                  <c:v>41913</c:v>
                </c:pt>
                <c:pt idx="8">
                  <c:v>41944</c:v>
                </c:pt>
                <c:pt idx="9">
                  <c:v>41974</c:v>
                </c:pt>
                <c:pt idx="10">
                  <c:v>42005</c:v>
                </c:pt>
                <c:pt idx="11">
                  <c:v>42036</c:v>
                </c:pt>
                <c:pt idx="12">
                  <c:v>42064</c:v>
                </c:pt>
                <c:pt idx="13">
                  <c:v>42095</c:v>
                </c:pt>
                <c:pt idx="14">
                  <c:v>42125</c:v>
                </c:pt>
                <c:pt idx="15">
                  <c:v>42156</c:v>
                </c:pt>
                <c:pt idx="16">
                  <c:v>42186</c:v>
                </c:pt>
                <c:pt idx="17">
                  <c:v>42217</c:v>
                </c:pt>
                <c:pt idx="18">
                  <c:v>42248</c:v>
                </c:pt>
                <c:pt idx="19">
                  <c:v>42278</c:v>
                </c:pt>
                <c:pt idx="20">
                  <c:v>42309</c:v>
                </c:pt>
                <c:pt idx="21">
                  <c:v>42339</c:v>
                </c:pt>
                <c:pt idx="22">
                  <c:v>42370</c:v>
                </c:pt>
                <c:pt idx="23">
                  <c:v>42401</c:v>
                </c:pt>
                <c:pt idx="24">
                  <c:v>42430</c:v>
                </c:pt>
                <c:pt idx="25">
                  <c:v>42461</c:v>
                </c:pt>
                <c:pt idx="26">
                  <c:v>42491</c:v>
                </c:pt>
                <c:pt idx="27">
                  <c:v>42522</c:v>
                </c:pt>
                <c:pt idx="28">
                  <c:v>42552</c:v>
                </c:pt>
                <c:pt idx="29">
                  <c:v>42583</c:v>
                </c:pt>
                <c:pt idx="30">
                  <c:v>42614</c:v>
                </c:pt>
                <c:pt idx="31">
                  <c:v>42644</c:v>
                </c:pt>
                <c:pt idx="32">
                  <c:v>42675</c:v>
                </c:pt>
                <c:pt idx="33">
                  <c:v>42705</c:v>
                </c:pt>
                <c:pt idx="34">
                  <c:v>42736</c:v>
                </c:pt>
                <c:pt idx="35">
                  <c:v>42767</c:v>
                </c:pt>
                <c:pt idx="36">
                  <c:v>42795</c:v>
                </c:pt>
                <c:pt idx="37">
                  <c:v>42826</c:v>
                </c:pt>
                <c:pt idx="38">
                  <c:v>42856</c:v>
                </c:pt>
                <c:pt idx="39">
                  <c:v>42887</c:v>
                </c:pt>
                <c:pt idx="40">
                  <c:v>42917</c:v>
                </c:pt>
                <c:pt idx="41">
                  <c:v>42948</c:v>
                </c:pt>
                <c:pt idx="42">
                  <c:v>42979</c:v>
                </c:pt>
                <c:pt idx="43">
                  <c:v>43009</c:v>
                </c:pt>
                <c:pt idx="44">
                  <c:v>43040</c:v>
                </c:pt>
                <c:pt idx="45">
                  <c:v>43070</c:v>
                </c:pt>
                <c:pt idx="46">
                  <c:v>43101</c:v>
                </c:pt>
                <c:pt idx="47">
                  <c:v>43132</c:v>
                </c:pt>
                <c:pt idx="48">
                  <c:v>43160</c:v>
                </c:pt>
                <c:pt idx="49">
                  <c:v>43191</c:v>
                </c:pt>
                <c:pt idx="50">
                  <c:v>43221</c:v>
                </c:pt>
                <c:pt idx="51">
                  <c:v>43252</c:v>
                </c:pt>
                <c:pt idx="52">
                  <c:v>43282</c:v>
                </c:pt>
                <c:pt idx="53">
                  <c:v>43313</c:v>
                </c:pt>
                <c:pt idx="54">
                  <c:v>43344</c:v>
                </c:pt>
                <c:pt idx="55">
                  <c:v>43374</c:v>
                </c:pt>
                <c:pt idx="56">
                  <c:v>43405</c:v>
                </c:pt>
                <c:pt idx="57">
                  <c:v>43435</c:v>
                </c:pt>
                <c:pt idx="58">
                  <c:v>43466</c:v>
                </c:pt>
                <c:pt idx="59">
                  <c:v>43497</c:v>
                </c:pt>
                <c:pt idx="60">
                  <c:v>43525</c:v>
                </c:pt>
                <c:pt idx="61">
                  <c:v>43556</c:v>
                </c:pt>
                <c:pt idx="62">
                  <c:v>43586</c:v>
                </c:pt>
                <c:pt idx="63">
                  <c:v>43617</c:v>
                </c:pt>
                <c:pt idx="64">
                  <c:v>43647</c:v>
                </c:pt>
                <c:pt idx="65">
                  <c:v>43678</c:v>
                </c:pt>
                <c:pt idx="66">
                  <c:v>43709</c:v>
                </c:pt>
                <c:pt idx="67">
                  <c:v>43739</c:v>
                </c:pt>
                <c:pt idx="68">
                  <c:v>43770</c:v>
                </c:pt>
                <c:pt idx="69">
                  <c:v>43800</c:v>
                </c:pt>
                <c:pt idx="70">
                  <c:v>43831</c:v>
                </c:pt>
              </c:numCache>
            </c:numRef>
          </c:cat>
          <c:val>
            <c:numRef>
              <c:f>'Precios comparativos'!$X$6:$X$76</c:f>
              <c:numCache>
                <c:formatCode>#,##0.0</c:formatCode>
                <c:ptCount val="71"/>
                <c:pt idx="0">
                  <c:v>25000</c:v>
                </c:pt>
                <c:pt idx="1">
                  <c:v>27500</c:v>
                </c:pt>
                <c:pt idx="12">
                  <c:v>25000</c:v>
                </c:pt>
                <c:pt idx="13">
                  <c:v>25000</c:v>
                </c:pt>
                <c:pt idx="14">
                  <c:v>27500</c:v>
                </c:pt>
                <c:pt idx="15">
                  <c:v>27500</c:v>
                </c:pt>
                <c:pt idx="16">
                  <c:v>27500</c:v>
                </c:pt>
                <c:pt idx="23">
                  <c:v>20000</c:v>
                </c:pt>
                <c:pt idx="24">
                  <c:v>20000</c:v>
                </c:pt>
                <c:pt idx="25">
                  <c:v>30000</c:v>
                </c:pt>
                <c:pt idx="26">
                  <c:v>33750</c:v>
                </c:pt>
                <c:pt idx="27">
                  <c:v>33750</c:v>
                </c:pt>
                <c:pt idx="28">
                  <c:v>30000</c:v>
                </c:pt>
                <c:pt idx="29">
                  <c:v>33750</c:v>
                </c:pt>
                <c:pt idx="34" formatCode="General">
                  <c:v>32500</c:v>
                </c:pt>
                <c:pt idx="37">
                  <c:v>40000</c:v>
                </c:pt>
                <c:pt idx="38">
                  <c:v>43750</c:v>
                </c:pt>
                <c:pt idx="39">
                  <c:v>42500</c:v>
                </c:pt>
                <c:pt idx="40">
                  <c:v>45000</c:v>
                </c:pt>
                <c:pt idx="41">
                  <c:v>45000</c:v>
                </c:pt>
                <c:pt idx="43">
                  <c:v>45000</c:v>
                </c:pt>
                <c:pt idx="44">
                  <c:v>45000</c:v>
                </c:pt>
                <c:pt idx="45">
                  <c:v>46875</c:v>
                </c:pt>
                <c:pt idx="46">
                  <c:v>45000</c:v>
                </c:pt>
                <c:pt idx="47">
                  <c:v>46300</c:v>
                </c:pt>
                <c:pt idx="48">
                  <c:v>50000</c:v>
                </c:pt>
                <c:pt idx="49">
                  <c:v>50000</c:v>
                </c:pt>
                <c:pt idx="50">
                  <c:v>47500</c:v>
                </c:pt>
                <c:pt idx="51" formatCode="General">
                  <c:v>45000</c:v>
                </c:pt>
                <c:pt idx="52" formatCode="General">
                  <c:v>43750</c:v>
                </c:pt>
                <c:pt idx="53" formatCode="General">
                  <c:v>43750</c:v>
                </c:pt>
                <c:pt idx="54" formatCode="General">
                  <c:v>38750</c:v>
                </c:pt>
                <c:pt idx="55" formatCode="General">
                  <c:v>35000</c:v>
                </c:pt>
                <c:pt idx="56" formatCode="General">
                  <c:v>35000</c:v>
                </c:pt>
                <c:pt idx="57" formatCode="General">
                  <c:v>30625</c:v>
                </c:pt>
                <c:pt idx="58" formatCode="General">
                  <c:v>30000</c:v>
                </c:pt>
                <c:pt idx="59" formatCode="General">
                  <c:v>30000</c:v>
                </c:pt>
                <c:pt idx="60" formatCode="General">
                  <c:v>31250</c:v>
                </c:pt>
                <c:pt idx="63" formatCode="General">
                  <c:v>30000</c:v>
                </c:pt>
                <c:pt idx="64" formatCode="General">
                  <c:v>28750</c:v>
                </c:pt>
                <c:pt idx="65" formatCode="General">
                  <c:v>28750</c:v>
                </c:pt>
                <c:pt idx="66" formatCode="General">
                  <c:v>22500</c:v>
                </c:pt>
                <c:pt idx="67" formatCode="General">
                  <c:v>30000</c:v>
                </c:pt>
                <c:pt idx="68" formatCode="General">
                  <c:v>25000</c:v>
                </c:pt>
                <c:pt idx="69" formatCode="General">
                  <c:v>27500</c:v>
                </c:pt>
                <c:pt idx="70" formatCode="General">
                  <c:v>25000</c:v>
                </c:pt>
              </c:numCache>
            </c:numRef>
          </c:val>
          <c:smooth val="0"/>
          <c:extLst>
            <c:ext xmlns:c16="http://schemas.microsoft.com/office/drawing/2014/chart" uri="{C3380CC4-5D6E-409C-BE32-E72D297353CC}">
              <c16:uniqueId val="{00000002-44A8-47B3-BDDD-B8346BAA5922}"/>
            </c:ext>
          </c:extLst>
        </c:ser>
        <c:ser>
          <c:idx val="3"/>
          <c:order val="3"/>
          <c:tx>
            <c:strRef>
              <c:f>'Precios comparativos'!$Y$3</c:f>
              <c:strCache>
                <c:ptCount val="1"/>
                <c:pt idx="0">
                  <c:v>Argentino blanco</c:v>
                </c:pt>
              </c:strCache>
            </c:strRef>
          </c:tx>
          <c:spPr>
            <a:ln w="28575" cap="rnd">
              <a:solidFill>
                <a:schemeClr val="accent4"/>
              </a:solidFill>
              <a:round/>
            </a:ln>
            <a:effectLst/>
          </c:spPr>
          <c:marker>
            <c:symbol val="none"/>
          </c:marker>
          <c:cat>
            <c:numRef>
              <c:f>'Precios comparativos'!$U$6:$U$76</c:f>
              <c:numCache>
                <c:formatCode>mmm\-yy</c:formatCode>
                <c:ptCount val="71"/>
                <c:pt idx="0">
                  <c:v>41699</c:v>
                </c:pt>
                <c:pt idx="1">
                  <c:v>41730</c:v>
                </c:pt>
                <c:pt idx="2">
                  <c:v>41760</c:v>
                </c:pt>
                <c:pt idx="3">
                  <c:v>41791</c:v>
                </c:pt>
                <c:pt idx="4">
                  <c:v>41821</c:v>
                </c:pt>
                <c:pt idx="5">
                  <c:v>41852</c:v>
                </c:pt>
                <c:pt idx="6">
                  <c:v>41883</c:v>
                </c:pt>
                <c:pt idx="7">
                  <c:v>41913</c:v>
                </c:pt>
                <c:pt idx="8">
                  <c:v>41944</c:v>
                </c:pt>
                <c:pt idx="9">
                  <c:v>41974</c:v>
                </c:pt>
                <c:pt idx="10">
                  <c:v>42005</c:v>
                </c:pt>
                <c:pt idx="11">
                  <c:v>42036</c:v>
                </c:pt>
                <c:pt idx="12">
                  <c:v>42064</c:v>
                </c:pt>
                <c:pt idx="13">
                  <c:v>42095</c:v>
                </c:pt>
                <c:pt idx="14">
                  <c:v>42125</c:v>
                </c:pt>
                <c:pt idx="15">
                  <c:v>42156</c:v>
                </c:pt>
                <c:pt idx="16">
                  <c:v>42186</c:v>
                </c:pt>
                <c:pt idx="17">
                  <c:v>42217</c:v>
                </c:pt>
                <c:pt idx="18">
                  <c:v>42248</c:v>
                </c:pt>
                <c:pt idx="19">
                  <c:v>42278</c:v>
                </c:pt>
                <c:pt idx="20">
                  <c:v>42309</c:v>
                </c:pt>
                <c:pt idx="21">
                  <c:v>42339</c:v>
                </c:pt>
                <c:pt idx="22">
                  <c:v>42370</c:v>
                </c:pt>
                <c:pt idx="23">
                  <c:v>42401</c:v>
                </c:pt>
                <c:pt idx="24">
                  <c:v>42430</c:v>
                </c:pt>
                <c:pt idx="25">
                  <c:v>42461</c:v>
                </c:pt>
                <c:pt idx="26">
                  <c:v>42491</c:v>
                </c:pt>
                <c:pt idx="27">
                  <c:v>42522</c:v>
                </c:pt>
                <c:pt idx="28">
                  <c:v>42552</c:v>
                </c:pt>
                <c:pt idx="29">
                  <c:v>42583</c:v>
                </c:pt>
                <c:pt idx="30">
                  <c:v>42614</c:v>
                </c:pt>
                <c:pt idx="31">
                  <c:v>42644</c:v>
                </c:pt>
                <c:pt idx="32">
                  <c:v>42675</c:v>
                </c:pt>
                <c:pt idx="33">
                  <c:v>42705</c:v>
                </c:pt>
                <c:pt idx="34">
                  <c:v>42736</c:v>
                </c:pt>
                <c:pt idx="35">
                  <c:v>42767</c:v>
                </c:pt>
                <c:pt idx="36">
                  <c:v>42795</c:v>
                </c:pt>
                <c:pt idx="37">
                  <c:v>42826</c:v>
                </c:pt>
                <c:pt idx="38">
                  <c:v>42856</c:v>
                </c:pt>
                <c:pt idx="39">
                  <c:v>42887</c:v>
                </c:pt>
                <c:pt idx="40">
                  <c:v>42917</c:v>
                </c:pt>
                <c:pt idx="41">
                  <c:v>42948</c:v>
                </c:pt>
                <c:pt idx="42">
                  <c:v>42979</c:v>
                </c:pt>
                <c:pt idx="43">
                  <c:v>43009</c:v>
                </c:pt>
                <c:pt idx="44">
                  <c:v>43040</c:v>
                </c:pt>
                <c:pt idx="45">
                  <c:v>43070</c:v>
                </c:pt>
                <c:pt idx="46">
                  <c:v>43101</c:v>
                </c:pt>
                <c:pt idx="47">
                  <c:v>43132</c:v>
                </c:pt>
                <c:pt idx="48">
                  <c:v>43160</c:v>
                </c:pt>
                <c:pt idx="49">
                  <c:v>43191</c:v>
                </c:pt>
                <c:pt idx="50">
                  <c:v>43221</c:v>
                </c:pt>
                <c:pt idx="51">
                  <c:v>43252</c:v>
                </c:pt>
                <c:pt idx="52">
                  <c:v>43282</c:v>
                </c:pt>
                <c:pt idx="53">
                  <c:v>43313</c:v>
                </c:pt>
                <c:pt idx="54">
                  <c:v>43344</c:v>
                </c:pt>
                <c:pt idx="55">
                  <c:v>43374</c:v>
                </c:pt>
                <c:pt idx="56">
                  <c:v>43405</c:v>
                </c:pt>
                <c:pt idx="57">
                  <c:v>43435</c:v>
                </c:pt>
                <c:pt idx="58">
                  <c:v>43466</c:v>
                </c:pt>
                <c:pt idx="59">
                  <c:v>43497</c:v>
                </c:pt>
                <c:pt idx="60">
                  <c:v>43525</c:v>
                </c:pt>
                <c:pt idx="61">
                  <c:v>43556</c:v>
                </c:pt>
                <c:pt idx="62">
                  <c:v>43586</c:v>
                </c:pt>
                <c:pt idx="63">
                  <c:v>43617</c:v>
                </c:pt>
                <c:pt idx="64">
                  <c:v>43647</c:v>
                </c:pt>
                <c:pt idx="65">
                  <c:v>43678</c:v>
                </c:pt>
                <c:pt idx="66">
                  <c:v>43709</c:v>
                </c:pt>
                <c:pt idx="67">
                  <c:v>43739</c:v>
                </c:pt>
                <c:pt idx="68">
                  <c:v>43770</c:v>
                </c:pt>
                <c:pt idx="69">
                  <c:v>43800</c:v>
                </c:pt>
                <c:pt idx="70">
                  <c:v>43831</c:v>
                </c:pt>
              </c:numCache>
            </c:numRef>
          </c:cat>
          <c:val>
            <c:numRef>
              <c:f>'Precios comparativos'!$Y$6:$Y$76</c:f>
              <c:numCache>
                <c:formatCode>#,##0.0</c:formatCode>
                <c:ptCount val="71"/>
                <c:pt idx="0">
                  <c:v>16649.610099999998</c:v>
                </c:pt>
                <c:pt idx="1">
                  <c:v>17526.131999999998</c:v>
                </c:pt>
                <c:pt idx="2">
                  <c:v>17191.939699999999</c:v>
                </c:pt>
                <c:pt idx="3">
                  <c:v>17647.1672</c:v>
                </c:pt>
                <c:pt idx="4">
                  <c:v>15966.925799999997</c:v>
                </c:pt>
                <c:pt idx="5">
                  <c:v>15691.023899999998</c:v>
                </c:pt>
                <c:pt idx="6">
                  <c:v>15198.883000000002</c:v>
                </c:pt>
                <c:pt idx="7">
                  <c:v>14504.970500000001</c:v>
                </c:pt>
                <c:pt idx="8">
                  <c:v>13486.731544999999</c:v>
                </c:pt>
                <c:pt idx="9">
                  <c:v>15113.997359999999</c:v>
                </c:pt>
                <c:pt idx="10">
                  <c:v>14656.635</c:v>
                </c:pt>
                <c:pt idx="11">
                  <c:v>12697.661999999998</c:v>
                </c:pt>
                <c:pt idx="12">
                  <c:v>13427.690399999996</c:v>
                </c:pt>
                <c:pt idx="13">
                  <c:v>12170.369828571425</c:v>
                </c:pt>
                <c:pt idx="14">
                  <c:v>11711.4972</c:v>
                </c:pt>
                <c:pt idx="15">
                  <c:v>12200.669999999998</c:v>
                </c:pt>
                <c:pt idx="16">
                  <c:v>20717.650800000003</c:v>
                </c:pt>
                <c:pt idx="17">
                  <c:v>13353.682200000001</c:v>
                </c:pt>
                <c:pt idx="18">
                  <c:v>14292.316500000001</c:v>
                </c:pt>
                <c:pt idx="19">
                  <c:v>13757.509900000001</c:v>
                </c:pt>
                <c:pt idx="20">
                  <c:v>11514.9827</c:v>
                </c:pt>
                <c:pt idx="21">
                  <c:v>11633.686399999999</c:v>
                </c:pt>
                <c:pt idx="22">
                  <c:v>8996.0705999999991</c:v>
                </c:pt>
                <c:pt idx="23">
                  <c:v>9793.6775999999991</c:v>
                </c:pt>
                <c:pt idx="24">
                  <c:v>10140.1101</c:v>
                </c:pt>
                <c:pt idx="25">
                  <c:v>13112.4058</c:v>
                </c:pt>
                <c:pt idx="26">
                  <c:v>15017.762400000001</c:v>
                </c:pt>
                <c:pt idx="27">
                  <c:v>13307.896600000002</c:v>
                </c:pt>
                <c:pt idx="28">
                  <c:v>14442.000199999999</c:v>
                </c:pt>
                <c:pt idx="29">
                  <c:v>14030.451299999999</c:v>
                </c:pt>
                <c:pt idx="30">
                  <c:v>14480.230400000002</c:v>
                </c:pt>
                <c:pt idx="31">
                  <c:v>17100.532799999997</c:v>
                </c:pt>
                <c:pt idx="32">
                  <c:v>16958.081699999999</c:v>
                </c:pt>
                <c:pt idx="33">
                  <c:v>18120.023999999998</c:v>
                </c:pt>
                <c:pt idx="34">
                  <c:v>16397.488799999999</c:v>
                </c:pt>
                <c:pt idx="35">
                  <c:v>16774.370000000003</c:v>
                </c:pt>
                <c:pt idx="36">
                  <c:v>19870.790400000002</c:v>
                </c:pt>
                <c:pt idx="37">
                  <c:v>25764.053500000002</c:v>
                </c:pt>
                <c:pt idx="38">
                  <c:v>31906.115999999998</c:v>
                </c:pt>
                <c:pt idx="39">
                  <c:v>25486.445600000003</c:v>
                </c:pt>
                <c:pt idx="40">
                  <c:v>25972.531200000001</c:v>
                </c:pt>
                <c:pt idx="41">
                  <c:v>23750.126400000001</c:v>
                </c:pt>
                <c:pt idx="42">
                  <c:v>25232.537500000002</c:v>
                </c:pt>
                <c:pt idx="43">
                  <c:v>26190.3</c:v>
                </c:pt>
                <c:pt idx="44">
                  <c:v>23350.2</c:v>
                </c:pt>
                <c:pt idx="45">
                  <c:v>23345.4</c:v>
                </c:pt>
                <c:pt idx="46">
                  <c:v>20134.571800000002</c:v>
                </c:pt>
                <c:pt idx="47">
                  <c:v>21974</c:v>
                </c:pt>
                <c:pt idx="48">
                  <c:v>20207.599999999999</c:v>
                </c:pt>
                <c:pt idx="49">
                  <c:v>19226.099999999999</c:v>
                </c:pt>
                <c:pt idx="50">
                  <c:v>17684.8</c:v>
                </c:pt>
                <c:pt idx="51" formatCode="General">
                  <c:v>16989.900000000001</c:v>
                </c:pt>
                <c:pt idx="52" formatCode="General">
                  <c:v>15691.7</c:v>
                </c:pt>
                <c:pt idx="53" formatCode="General">
                  <c:v>13418.5</c:v>
                </c:pt>
                <c:pt idx="54" formatCode="General">
                  <c:v>10940.1</c:v>
                </c:pt>
                <c:pt idx="55" formatCode="General">
                  <c:v>11494.6</c:v>
                </c:pt>
                <c:pt idx="56" formatCode="General">
                  <c:v>12682</c:v>
                </c:pt>
                <c:pt idx="57" formatCode="General">
                  <c:v>12669.5</c:v>
                </c:pt>
                <c:pt idx="58" formatCode="General">
                  <c:v>11843</c:v>
                </c:pt>
                <c:pt idx="59" formatCode="0">
                  <c:v>10835.7</c:v>
                </c:pt>
                <c:pt idx="60" formatCode="0">
                  <c:v>10658.1</c:v>
                </c:pt>
                <c:pt idx="61" formatCode="0">
                  <c:v>9681.6</c:v>
                </c:pt>
                <c:pt idx="62" formatCode="General">
                  <c:v>8767</c:v>
                </c:pt>
                <c:pt idx="63" formatCode="General">
                  <c:v>10086</c:v>
                </c:pt>
                <c:pt idx="64" formatCode="General">
                  <c:v>10623.4</c:v>
                </c:pt>
                <c:pt idx="65" formatCode="General">
                  <c:v>8526.7999999999993</c:v>
                </c:pt>
                <c:pt idx="66" formatCode="General">
                  <c:v>8096.9</c:v>
                </c:pt>
                <c:pt idx="67" formatCode="General">
                  <c:v>7651.5</c:v>
                </c:pt>
                <c:pt idx="68" formatCode="General">
                  <c:v>9096.9</c:v>
                </c:pt>
                <c:pt idx="69" formatCode="General">
                  <c:v>9119.4</c:v>
                </c:pt>
                <c:pt idx="70" formatCode="General">
                  <c:v>9168.1</c:v>
                </c:pt>
              </c:numCache>
            </c:numRef>
          </c:val>
          <c:smooth val="0"/>
          <c:extLst>
            <c:ext xmlns:c16="http://schemas.microsoft.com/office/drawing/2014/chart" uri="{C3380CC4-5D6E-409C-BE32-E72D297353CC}">
              <c16:uniqueId val="{00000003-44A8-47B3-BDDD-B8346BAA5922}"/>
            </c:ext>
          </c:extLst>
        </c:ser>
        <c:dLbls>
          <c:showLegendKey val="0"/>
          <c:showVal val="0"/>
          <c:showCatName val="0"/>
          <c:showSerName val="0"/>
          <c:showPercent val="0"/>
          <c:showBubbleSize val="0"/>
        </c:dLbls>
        <c:smooth val="0"/>
        <c:axId val="2045129192"/>
        <c:axId val="2045132664"/>
      </c:lineChart>
      <c:dateAx>
        <c:axId val="2045129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32664"/>
        <c:crosses val="autoZero"/>
        <c:auto val="1"/>
        <c:lblOffset val="100"/>
        <c:baseTimeUnit val="months"/>
      </c:dateAx>
      <c:valAx>
        <c:axId val="2045132664"/>
        <c:scaling>
          <c:orientation val="minMax"/>
          <c:min val="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 / hectolitro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129192"/>
        <c:crosses val="autoZero"/>
        <c:crossBetween val="between"/>
      </c:valAx>
      <c:spPr>
        <a:noFill/>
        <a:ln>
          <a:noFill/>
        </a:ln>
        <a:effectLst/>
      </c:spPr>
    </c:plotArea>
    <c:legend>
      <c:legendPos val="b"/>
      <c:layout>
        <c:manualLayout>
          <c:xMode val="edge"/>
          <c:yMode val="edge"/>
          <c:x val="5.2248419177086898E-2"/>
          <c:y val="0.87573053368329001"/>
          <c:w val="0.89999989377379896"/>
          <c:h val="5.92109407376709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3. Evolución de las exportaciones de vino con denominación de origen.</a:t>
            </a:r>
            <a:r>
              <a:rPr lang="es-CL" sz="1100" baseline="0"/>
              <a:t> </a:t>
            </a:r>
          </a:p>
          <a:p>
            <a:pPr>
              <a:defRPr sz="1100"/>
            </a:pPr>
            <a:r>
              <a:rPr lang="es-CL" sz="1100" baseline="0"/>
              <a:t>Período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export'!$O$10:$P$10</c:f>
              <c:strCache>
                <c:ptCount val="2"/>
                <c:pt idx="0">
                  <c:v>Volumen de vino con denominación de origen</c:v>
                </c:pt>
                <c:pt idx="1">
                  <c:v>Mill. Litros</c:v>
                </c:pt>
              </c:strCache>
            </c:strRef>
          </c:tx>
          <c:spPr>
            <a:solidFill>
              <a:schemeClr val="accent1"/>
            </a:solidFill>
            <a:ln>
              <a:noFill/>
            </a:ln>
            <a:effectLst/>
          </c:spPr>
          <c:invertIfNegative val="0"/>
          <c:cat>
            <c:strRef>
              <c:f>'Evol export'!$Q$8:$AJ$9</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export'!$Q$10:$AJ$10</c:f>
              <c:numCache>
                <c:formatCode>#,##0</c:formatCode>
                <c:ptCount val="20"/>
                <c:pt idx="0">
                  <c:v>150.38057900000001</c:v>
                </c:pt>
                <c:pt idx="1">
                  <c:v>158.48778799999999</c:v>
                </c:pt>
                <c:pt idx="2">
                  <c:v>175.49329445519999</c:v>
                </c:pt>
                <c:pt idx="3">
                  <c:v>192.93670056670001</c:v>
                </c:pt>
                <c:pt idx="4">
                  <c:v>233.3400807802</c:v>
                </c:pt>
                <c:pt idx="5">
                  <c:v>242.48022453990001</c:v>
                </c:pt>
                <c:pt idx="6">
                  <c:v>258.75041966539999</c:v>
                </c:pt>
                <c:pt idx="7">
                  <c:v>317.69890552209995</c:v>
                </c:pt>
                <c:pt idx="8">
                  <c:v>326.99190337199997</c:v>
                </c:pt>
                <c:pt idx="9">
                  <c:v>348.41301345569997</c:v>
                </c:pt>
                <c:pt idx="10">
                  <c:v>382.55308354490001</c:v>
                </c:pt>
                <c:pt idx="11">
                  <c:v>396.57615365309999</c:v>
                </c:pt>
                <c:pt idx="12">
                  <c:v>401.84123653259996</c:v>
                </c:pt>
                <c:pt idx="13">
                  <c:v>398.37695106059999</c:v>
                </c:pt>
                <c:pt idx="14">
                  <c:v>413.56919094929998</c:v>
                </c:pt>
                <c:pt idx="15">
                  <c:v>437.84699999999998</c:v>
                </c:pt>
                <c:pt idx="16">
                  <c:v>451.06700000000001</c:v>
                </c:pt>
                <c:pt idx="17">
                  <c:v>477.19299999999998</c:v>
                </c:pt>
                <c:pt idx="18">
                  <c:v>456.7</c:v>
                </c:pt>
                <c:pt idx="19">
                  <c:v>444.00099999999998</c:v>
                </c:pt>
              </c:numCache>
            </c:numRef>
          </c:val>
          <c:extLst>
            <c:ext xmlns:c16="http://schemas.microsoft.com/office/drawing/2014/chart" uri="{C3380CC4-5D6E-409C-BE32-E72D297353CC}">
              <c16:uniqueId val="{00000000-F289-4370-9D45-083C85A1181F}"/>
            </c:ext>
          </c:extLst>
        </c:ser>
        <c:ser>
          <c:idx val="1"/>
          <c:order val="1"/>
          <c:tx>
            <c:strRef>
              <c:f>'Evol export'!$O$11:$P$11</c:f>
              <c:strCache>
                <c:ptCount val="2"/>
                <c:pt idx="0">
                  <c:v>Valor vino con denominación de origen</c:v>
                </c:pt>
                <c:pt idx="1">
                  <c:v>Mill. USD</c:v>
                </c:pt>
              </c:strCache>
            </c:strRef>
          </c:tx>
          <c:spPr>
            <a:solidFill>
              <a:schemeClr val="accent2"/>
            </a:solidFill>
            <a:ln>
              <a:noFill/>
            </a:ln>
            <a:effectLst/>
          </c:spPr>
          <c:invertIfNegative val="0"/>
          <c:cat>
            <c:strRef>
              <c:f>'Evol export'!$Q$8:$AJ$9</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export'!$Q$11:$AJ$11</c:f>
              <c:numCache>
                <c:formatCode>#,##0</c:formatCode>
                <c:ptCount val="20"/>
                <c:pt idx="0">
                  <c:v>434.661993</c:v>
                </c:pt>
                <c:pt idx="1">
                  <c:v>453.87927200000001</c:v>
                </c:pt>
                <c:pt idx="2">
                  <c:v>471.66601617999999</c:v>
                </c:pt>
                <c:pt idx="3">
                  <c:v>524.11470127999996</c:v>
                </c:pt>
                <c:pt idx="4">
                  <c:v>650.14249059000008</c:v>
                </c:pt>
                <c:pt idx="5">
                  <c:v>696.04023954000002</c:v>
                </c:pt>
                <c:pt idx="6">
                  <c:v>772.21546238999997</c:v>
                </c:pt>
                <c:pt idx="7">
                  <c:v>1012.17846896</c:v>
                </c:pt>
                <c:pt idx="8">
                  <c:v>1095.4763609000001</c:v>
                </c:pt>
                <c:pt idx="9">
                  <c:v>1069.12207951</c:v>
                </c:pt>
                <c:pt idx="10">
                  <c:v>1186.4632452799999</c:v>
                </c:pt>
                <c:pt idx="11">
                  <c:v>1321.6412109100002</c:v>
                </c:pt>
                <c:pt idx="12">
                  <c:v>1337.7155418900002</c:v>
                </c:pt>
                <c:pt idx="13">
                  <c:v>1362.5547327000002</c:v>
                </c:pt>
                <c:pt idx="14">
                  <c:v>1422.0179057400001</c:v>
                </c:pt>
                <c:pt idx="15">
                  <c:v>1443.4</c:v>
                </c:pt>
                <c:pt idx="16">
                  <c:v>1427.481</c:v>
                </c:pt>
                <c:pt idx="17">
                  <c:v>1520.2370000000001</c:v>
                </c:pt>
                <c:pt idx="18">
                  <c:v>1507.3</c:v>
                </c:pt>
                <c:pt idx="19">
                  <c:v>1444.989</c:v>
                </c:pt>
              </c:numCache>
            </c:numRef>
          </c:val>
          <c:extLst>
            <c:ext xmlns:c16="http://schemas.microsoft.com/office/drawing/2014/chart" uri="{C3380CC4-5D6E-409C-BE32-E72D297353CC}">
              <c16:uniqueId val="{00000001-F289-4370-9D45-083C85A1181F}"/>
            </c:ext>
          </c:extLst>
        </c:ser>
        <c:dLbls>
          <c:showLegendKey val="0"/>
          <c:showVal val="0"/>
          <c:showCatName val="0"/>
          <c:showSerName val="0"/>
          <c:showPercent val="0"/>
          <c:showBubbleSize val="0"/>
        </c:dLbls>
        <c:gapWidth val="219"/>
        <c:overlap val="-27"/>
        <c:axId val="-2091727048"/>
        <c:axId val="-2091734200"/>
      </c:barChart>
      <c:catAx>
        <c:axId val="-209172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34200"/>
        <c:crosses val="autoZero"/>
        <c:auto val="1"/>
        <c:lblAlgn val="ctr"/>
        <c:lblOffset val="100"/>
        <c:noMultiLvlLbl val="0"/>
      </c:catAx>
      <c:valAx>
        <c:axId val="-2091734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i="0"/>
                  <a:t>Millones de litros - Millones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2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4. Evolución de las exportaciones de vino a granel. </a:t>
            </a:r>
          </a:p>
          <a:p>
            <a:pPr>
              <a:defRPr sz="1100"/>
            </a:pPr>
            <a:r>
              <a:rPr lang="es-CL" sz="1100"/>
              <a:t>Período</a:t>
            </a:r>
            <a:r>
              <a:rPr lang="es-CL" sz="1100" baseline="0"/>
              <a:t>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export'!$O$15:$P$15</c:f>
              <c:strCache>
                <c:ptCount val="2"/>
                <c:pt idx="0">
                  <c:v>Volumen a granel</c:v>
                </c:pt>
                <c:pt idx="1">
                  <c:v>Mill. Litros</c:v>
                </c:pt>
              </c:strCache>
            </c:strRef>
          </c:tx>
          <c:spPr>
            <a:solidFill>
              <a:schemeClr val="accent1"/>
            </a:solidFill>
            <a:ln>
              <a:noFill/>
            </a:ln>
            <a:effectLst/>
          </c:spPr>
          <c:invertIfNegative val="0"/>
          <c:cat>
            <c:strRef>
              <c:f>'Evol export'!$Q$13:$AJ$14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export'!$Q$15:$AJ$15</c:f>
              <c:numCache>
                <c:formatCode>#,##0</c:formatCode>
                <c:ptCount val="20"/>
                <c:pt idx="0">
                  <c:v>72.910036000000005</c:v>
                </c:pt>
                <c:pt idx="1">
                  <c:v>109.110247</c:v>
                </c:pt>
                <c:pt idx="2">
                  <c:v>118.40353100519999</c:v>
                </c:pt>
                <c:pt idx="3">
                  <c:v>149.88732758360001</c:v>
                </c:pt>
                <c:pt idx="4">
                  <c:v>188.22032426440001</c:v>
                </c:pt>
                <c:pt idx="5">
                  <c:v>131.14229065469999</c:v>
                </c:pt>
                <c:pt idx="6">
                  <c:v>161.83011181999998</c:v>
                </c:pt>
                <c:pt idx="7">
                  <c:v>233.30518985</c:v>
                </c:pt>
                <c:pt idx="8">
                  <c:v>208.40995900999999</c:v>
                </c:pt>
                <c:pt idx="9">
                  <c:v>289.61965530000003</c:v>
                </c:pt>
                <c:pt idx="10">
                  <c:v>290.92445788999999</c:v>
                </c:pt>
                <c:pt idx="11">
                  <c:v>210.15477798930002</c:v>
                </c:pt>
                <c:pt idx="12">
                  <c:v>290.69355034739999</c:v>
                </c:pt>
                <c:pt idx="13">
                  <c:v>410.26098474999998</c:v>
                </c:pt>
                <c:pt idx="14">
                  <c:v>329.41743557000001</c:v>
                </c:pt>
                <c:pt idx="15">
                  <c:v>385.04199999999997</c:v>
                </c:pt>
                <c:pt idx="16">
                  <c:v>401.93400000000003</c:v>
                </c:pt>
                <c:pt idx="17">
                  <c:v>393.92899999999997</c:v>
                </c:pt>
                <c:pt idx="18">
                  <c:v>319.5</c:v>
                </c:pt>
                <c:pt idx="19">
                  <c:v>360.04599999999999</c:v>
                </c:pt>
              </c:numCache>
            </c:numRef>
          </c:val>
          <c:extLst>
            <c:ext xmlns:c16="http://schemas.microsoft.com/office/drawing/2014/chart" uri="{C3380CC4-5D6E-409C-BE32-E72D297353CC}">
              <c16:uniqueId val="{00000000-94BC-42DF-A0F0-1A8FE42DAD90}"/>
            </c:ext>
          </c:extLst>
        </c:ser>
        <c:ser>
          <c:idx val="1"/>
          <c:order val="1"/>
          <c:tx>
            <c:strRef>
              <c:f>'Evol export'!$O$16:$P$16</c:f>
              <c:strCache>
                <c:ptCount val="2"/>
                <c:pt idx="0">
                  <c:v>Valor a granel</c:v>
                </c:pt>
                <c:pt idx="1">
                  <c:v>Mill. USD</c:v>
                </c:pt>
              </c:strCache>
            </c:strRef>
          </c:tx>
          <c:spPr>
            <a:solidFill>
              <a:schemeClr val="accent2"/>
            </a:solidFill>
            <a:ln>
              <a:noFill/>
            </a:ln>
            <a:effectLst/>
          </c:spPr>
          <c:invertIfNegative val="0"/>
          <c:cat>
            <c:strRef>
              <c:f>'Evol export'!$Q$13:$AJ$14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export'!$Q$16:$AJ$16</c:f>
              <c:numCache>
                <c:formatCode>#,##0</c:formatCode>
                <c:ptCount val="20"/>
                <c:pt idx="0">
                  <c:v>66.290965999999997</c:v>
                </c:pt>
                <c:pt idx="1">
                  <c:v>69.168778000000003</c:v>
                </c:pt>
                <c:pt idx="2">
                  <c:v>54.666370960000002</c:v>
                </c:pt>
                <c:pt idx="3">
                  <c:v>74.318585330000005</c:v>
                </c:pt>
                <c:pt idx="4">
                  <c:v>116.18971509000001</c:v>
                </c:pt>
                <c:pt idx="5">
                  <c:v>114.17217457</c:v>
                </c:pt>
                <c:pt idx="6">
                  <c:v>114.31705675000001</c:v>
                </c:pt>
                <c:pt idx="7">
                  <c:v>150.5098686</c:v>
                </c:pt>
                <c:pt idx="8">
                  <c:v>182.46038066</c:v>
                </c:pt>
                <c:pt idx="9">
                  <c:v>211.21099818000002</c:v>
                </c:pt>
                <c:pt idx="10">
                  <c:v>243.25538308</c:v>
                </c:pt>
                <c:pt idx="11">
                  <c:v>245.24177114</c:v>
                </c:pt>
                <c:pt idx="12">
                  <c:v>330.16294305999998</c:v>
                </c:pt>
                <c:pt idx="13">
                  <c:v>390.96416416000005</c:v>
                </c:pt>
                <c:pt idx="14">
                  <c:v>296.75839437000002</c:v>
                </c:pt>
                <c:pt idx="15">
                  <c:v>292.47399999999999</c:v>
                </c:pt>
                <c:pt idx="16">
                  <c:v>303.22699999999998</c:v>
                </c:pt>
                <c:pt idx="17">
                  <c:v>340.12900000000002</c:v>
                </c:pt>
                <c:pt idx="18">
                  <c:v>327.2</c:v>
                </c:pt>
                <c:pt idx="19">
                  <c:v>335.96699999999998</c:v>
                </c:pt>
              </c:numCache>
            </c:numRef>
          </c:val>
          <c:extLst>
            <c:ext xmlns:c16="http://schemas.microsoft.com/office/drawing/2014/chart" uri="{C3380CC4-5D6E-409C-BE32-E72D297353CC}">
              <c16:uniqueId val="{00000001-94BC-42DF-A0F0-1A8FE42DAD90}"/>
            </c:ext>
          </c:extLst>
        </c:ser>
        <c:dLbls>
          <c:showLegendKey val="0"/>
          <c:showVal val="0"/>
          <c:showCatName val="0"/>
          <c:showSerName val="0"/>
          <c:showPercent val="0"/>
          <c:showBubbleSize val="0"/>
        </c:dLbls>
        <c:gapWidth val="219"/>
        <c:overlap val="-27"/>
        <c:axId val="2045025304"/>
        <c:axId val="2044938968"/>
      </c:barChart>
      <c:catAx>
        <c:axId val="204502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38968"/>
        <c:crosses val="autoZero"/>
        <c:auto val="1"/>
        <c:lblAlgn val="ctr"/>
        <c:lblOffset val="100"/>
        <c:noMultiLvlLbl val="0"/>
      </c:catAx>
      <c:valAx>
        <c:axId val="2044938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Open Sans Light" panose="020B0306030504020204" pitchFamily="34" charset="0"/>
                    <a:cs typeface="Open Sans Light" panose="020B0306030504020204" pitchFamily="34" charset="0"/>
                  </a:defRPr>
                </a:pPr>
                <a:r>
                  <a:rPr lang="es-CL" b="1">
                    <a:latin typeface="+mn-lt"/>
                    <a:ea typeface="Open Sans Light" panose="020B0306030504020204" pitchFamily="34" charset="0"/>
                    <a:cs typeface="Open Sans Light" panose="020B0306030504020204" pitchFamily="34" charset="0"/>
                  </a:rPr>
                  <a:t>Millones de litros - Millones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Open Sans Light" panose="020B0306030504020204" pitchFamily="34" charset="0"/>
                  <a:cs typeface="Open Sans Light" panose="020B0306030504020204" pitchFamily="34" charset="0"/>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502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5. Evolución de las exportaciones de los demás</a:t>
            </a:r>
            <a:r>
              <a:rPr lang="es-CL" sz="1100" baseline="0"/>
              <a:t> vinos envasados. </a:t>
            </a:r>
          </a:p>
          <a:p>
            <a:pPr>
              <a:defRPr sz="1100"/>
            </a:pPr>
            <a:r>
              <a:rPr lang="es-CL" sz="1100" baseline="0"/>
              <a:t>Período 2000 - 2019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export'!$O$20:$P$20</c:f>
              <c:strCache>
                <c:ptCount val="2"/>
                <c:pt idx="0">
                  <c:v>Volumen los demás envasados</c:v>
                </c:pt>
                <c:pt idx="1">
                  <c:v>Mill. Litros</c:v>
                </c:pt>
              </c:strCache>
            </c:strRef>
          </c:tx>
          <c:spPr>
            <a:solidFill>
              <a:schemeClr val="accent1"/>
            </a:solidFill>
            <a:ln>
              <a:noFill/>
            </a:ln>
            <a:effectLst/>
          </c:spPr>
          <c:invertIfNegative val="0"/>
          <c:cat>
            <c:strRef>
              <c:f>'Evol export'!$Q$18:$AJ$19</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export'!$Q$20:$AJ$20</c:f>
              <c:numCache>
                <c:formatCode>#,##0</c:formatCode>
                <c:ptCount val="20"/>
                <c:pt idx="0">
                  <c:v>39.981855000000003</c:v>
                </c:pt>
                <c:pt idx="1">
                  <c:v>40.052982999999998</c:v>
                </c:pt>
                <c:pt idx="2">
                  <c:v>49.388238392700003</c:v>
                </c:pt>
                <c:pt idx="3">
                  <c:v>47.342706783399997</c:v>
                </c:pt>
                <c:pt idx="4">
                  <c:v>42.646569212499998</c:v>
                </c:pt>
                <c:pt idx="5">
                  <c:v>38.658926530000002</c:v>
                </c:pt>
                <c:pt idx="6">
                  <c:v>47.957571909999999</c:v>
                </c:pt>
                <c:pt idx="7">
                  <c:v>46.841828729999996</c:v>
                </c:pt>
                <c:pt idx="8">
                  <c:v>43.590714210000002</c:v>
                </c:pt>
                <c:pt idx="9">
                  <c:v>47.185891670000004</c:v>
                </c:pt>
                <c:pt idx="10">
                  <c:v>48.600438652000001</c:v>
                </c:pt>
                <c:pt idx="11">
                  <c:v>49.518246762000004</c:v>
                </c:pt>
                <c:pt idx="12">
                  <c:v>47.411845679999999</c:v>
                </c:pt>
                <c:pt idx="13">
                  <c:v>61.3923323</c:v>
                </c:pt>
                <c:pt idx="14">
                  <c:v>49.354199690000002</c:v>
                </c:pt>
                <c:pt idx="15">
                  <c:v>47.796999999999997</c:v>
                </c:pt>
                <c:pt idx="16">
                  <c:v>48.23</c:v>
                </c:pt>
                <c:pt idx="17">
                  <c:v>43.374000000000002</c:v>
                </c:pt>
                <c:pt idx="18">
                  <c:v>43.8</c:v>
                </c:pt>
                <c:pt idx="19">
                  <c:v>41.093000000000004</c:v>
                </c:pt>
              </c:numCache>
            </c:numRef>
          </c:val>
          <c:extLst>
            <c:ext xmlns:c16="http://schemas.microsoft.com/office/drawing/2014/chart" uri="{C3380CC4-5D6E-409C-BE32-E72D297353CC}">
              <c16:uniqueId val="{00000000-BE1C-42FE-AF1E-5146C2EDEB6E}"/>
            </c:ext>
          </c:extLst>
        </c:ser>
        <c:ser>
          <c:idx val="1"/>
          <c:order val="1"/>
          <c:tx>
            <c:strRef>
              <c:f>'Evol export'!$O$21:$P$21</c:f>
              <c:strCache>
                <c:ptCount val="2"/>
                <c:pt idx="0">
                  <c:v>Valor los demás envasados</c:v>
                </c:pt>
                <c:pt idx="1">
                  <c:v>Mill. USD</c:v>
                </c:pt>
              </c:strCache>
            </c:strRef>
          </c:tx>
          <c:spPr>
            <a:solidFill>
              <a:schemeClr val="accent2"/>
            </a:solidFill>
            <a:ln>
              <a:noFill/>
            </a:ln>
            <a:effectLst/>
          </c:spPr>
          <c:invertIfNegative val="0"/>
          <c:cat>
            <c:strRef>
              <c:f>'Evol export'!$Q$18:$AJ$19</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export'!$Q$21:$AJ$21</c:f>
              <c:numCache>
                <c:formatCode>#,##0</c:formatCode>
                <c:ptCount val="20"/>
                <c:pt idx="0">
                  <c:v>64.322484000000003</c:v>
                </c:pt>
                <c:pt idx="1">
                  <c:v>61.564771999999998</c:v>
                </c:pt>
                <c:pt idx="2">
                  <c:v>70.012456389999997</c:v>
                </c:pt>
                <c:pt idx="3">
                  <c:v>65.760063479999999</c:v>
                </c:pt>
                <c:pt idx="4">
                  <c:v>63.218226420000001</c:v>
                </c:pt>
                <c:pt idx="5">
                  <c:v>58.501507850000003</c:v>
                </c:pt>
                <c:pt idx="6">
                  <c:v>66.993644709999998</c:v>
                </c:pt>
                <c:pt idx="7">
                  <c:v>78.070875520000001</c:v>
                </c:pt>
                <c:pt idx="8">
                  <c:v>78.936040340000005</c:v>
                </c:pt>
                <c:pt idx="9">
                  <c:v>82.32576641</c:v>
                </c:pt>
                <c:pt idx="10">
                  <c:v>90.073937659999999</c:v>
                </c:pt>
                <c:pt idx="11">
                  <c:v>98.660379769999992</c:v>
                </c:pt>
                <c:pt idx="12">
                  <c:v>93.425791289999992</c:v>
                </c:pt>
                <c:pt idx="13">
                  <c:v>98.948317870000011</c:v>
                </c:pt>
                <c:pt idx="14">
                  <c:v>98.224757839999995</c:v>
                </c:pt>
                <c:pt idx="15">
                  <c:v>89.888999999999996</c:v>
                </c:pt>
                <c:pt idx="16">
                  <c:v>92.328000000000003</c:v>
                </c:pt>
                <c:pt idx="17">
                  <c:v>87.179000000000002</c:v>
                </c:pt>
                <c:pt idx="18">
                  <c:v>90.2</c:v>
                </c:pt>
                <c:pt idx="19">
                  <c:v>87.796000000000006</c:v>
                </c:pt>
              </c:numCache>
            </c:numRef>
          </c:val>
          <c:extLst>
            <c:ext xmlns:c16="http://schemas.microsoft.com/office/drawing/2014/chart" uri="{C3380CC4-5D6E-409C-BE32-E72D297353CC}">
              <c16:uniqueId val="{00000001-BE1C-42FE-AF1E-5146C2EDEB6E}"/>
            </c:ext>
          </c:extLst>
        </c:ser>
        <c:dLbls>
          <c:showLegendKey val="0"/>
          <c:showVal val="0"/>
          <c:showCatName val="0"/>
          <c:showSerName val="0"/>
          <c:showPercent val="0"/>
          <c:showBubbleSize val="0"/>
        </c:dLbls>
        <c:gapWidth val="219"/>
        <c:overlap val="-27"/>
        <c:axId val="2042663032"/>
        <c:axId val="2042666520"/>
      </c:barChart>
      <c:catAx>
        <c:axId val="204266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666520"/>
        <c:crosses val="autoZero"/>
        <c:auto val="1"/>
        <c:lblAlgn val="ctr"/>
        <c:lblOffset val="100"/>
        <c:noMultiLvlLbl val="0"/>
      </c:catAx>
      <c:valAx>
        <c:axId val="2042666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de USD</a:t>
                </a:r>
              </a:p>
            </c:rich>
          </c:tx>
          <c:layout>
            <c:manualLayout>
              <c:xMode val="edge"/>
              <c:yMode val="edge"/>
              <c:x val="2.72614622057001E-2"/>
              <c:y val="0.19115740740740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2663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 6. Evolución de las exportaciones de vino espumante.</a:t>
            </a:r>
          </a:p>
          <a:p>
            <a:pPr>
              <a:defRPr sz="1100"/>
            </a:pPr>
            <a:r>
              <a:rPr lang="es-CL" sz="1100"/>
              <a:t>Período 2000 - 2019</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export'!$O$25:$P$25</c:f>
              <c:strCache>
                <c:ptCount val="2"/>
                <c:pt idx="0">
                  <c:v>Volumen espumante</c:v>
                </c:pt>
                <c:pt idx="1">
                  <c:v>Mill. Litros</c:v>
                </c:pt>
              </c:strCache>
            </c:strRef>
          </c:tx>
          <c:spPr>
            <a:solidFill>
              <a:schemeClr val="accent1"/>
            </a:solidFill>
            <a:ln>
              <a:noFill/>
            </a:ln>
            <a:effectLst/>
          </c:spPr>
          <c:invertIfNegative val="0"/>
          <c:cat>
            <c:strRef>
              <c:f>'Evol export'!$Q$23:$AJ$24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export'!$Q$25:$AJ$25</c:f>
              <c:numCache>
                <c:formatCode>#,##0</c:formatCode>
                <c:ptCount val="20"/>
                <c:pt idx="0">
                  <c:v>1.4779500000000001</c:v>
                </c:pt>
                <c:pt idx="1">
                  <c:v>1.2912380000000001</c:v>
                </c:pt>
                <c:pt idx="2">
                  <c:v>0.78024550000000004</c:v>
                </c:pt>
                <c:pt idx="3">
                  <c:v>0.79339510000000002</c:v>
                </c:pt>
                <c:pt idx="4">
                  <c:v>1.1323433000000001</c:v>
                </c:pt>
                <c:pt idx="5">
                  <c:v>1.3746780000000001</c:v>
                </c:pt>
                <c:pt idx="6">
                  <c:v>1.5564555</c:v>
                </c:pt>
                <c:pt idx="7">
                  <c:v>1.9405427</c:v>
                </c:pt>
                <c:pt idx="8">
                  <c:v>2.7278942499999999</c:v>
                </c:pt>
                <c:pt idx="9">
                  <c:v>2.4381650000000001</c:v>
                </c:pt>
                <c:pt idx="10">
                  <c:v>3.3065371800000003</c:v>
                </c:pt>
                <c:pt idx="11">
                  <c:v>3.7969488</c:v>
                </c:pt>
                <c:pt idx="12">
                  <c:v>4.0014485999999998</c:v>
                </c:pt>
                <c:pt idx="13">
                  <c:v>3.4850324800000001</c:v>
                </c:pt>
                <c:pt idx="14">
                  <c:v>4.0899954695999998</c:v>
                </c:pt>
                <c:pt idx="15">
                  <c:v>4.3470000000000004</c:v>
                </c:pt>
                <c:pt idx="16">
                  <c:v>5.0970000000000004</c:v>
                </c:pt>
                <c:pt idx="17">
                  <c:v>5.444</c:v>
                </c:pt>
                <c:pt idx="18">
                  <c:v>4.5999999999999996</c:v>
                </c:pt>
                <c:pt idx="19">
                  <c:v>4.6079999999999997</c:v>
                </c:pt>
              </c:numCache>
            </c:numRef>
          </c:val>
          <c:extLst>
            <c:ext xmlns:c16="http://schemas.microsoft.com/office/drawing/2014/chart" uri="{C3380CC4-5D6E-409C-BE32-E72D297353CC}">
              <c16:uniqueId val="{00000000-CDA9-419B-8F9E-976F81E8796E}"/>
            </c:ext>
          </c:extLst>
        </c:ser>
        <c:ser>
          <c:idx val="1"/>
          <c:order val="1"/>
          <c:tx>
            <c:strRef>
              <c:f>'Evol export'!$O$26:$P$26</c:f>
              <c:strCache>
                <c:ptCount val="2"/>
                <c:pt idx="0">
                  <c:v>Valor espumante</c:v>
                </c:pt>
                <c:pt idx="1">
                  <c:v>Mill. USD</c:v>
                </c:pt>
              </c:strCache>
            </c:strRef>
          </c:tx>
          <c:spPr>
            <a:solidFill>
              <a:schemeClr val="accent2"/>
            </a:solidFill>
            <a:ln>
              <a:noFill/>
            </a:ln>
            <a:effectLst/>
          </c:spPr>
          <c:invertIfNegative val="0"/>
          <c:cat>
            <c:strRef>
              <c:f>'Evol export'!$Q$23:$AJ$24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'Evol export'!$Q$26:$AJ$26</c:f>
              <c:numCache>
                <c:formatCode>#,##0</c:formatCode>
                <c:ptCount val="20"/>
                <c:pt idx="0">
                  <c:v>3.6506919999999998</c:v>
                </c:pt>
                <c:pt idx="1">
                  <c:v>3.1876060000000002</c:v>
                </c:pt>
                <c:pt idx="2">
                  <c:v>2.0284767399999999</c:v>
                </c:pt>
                <c:pt idx="3">
                  <c:v>2.0935631699999999</c:v>
                </c:pt>
                <c:pt idx="4">
                  <c:v>3.0063805000000001</c:v>
                </c:pt>
                <c:pt idx="5">
                  <c:v>3.7762350599999999</c:v>
                </c:pt>
                <c:pt idx="6">
                  <c:v>4.5938774800000006</c:v>
                </c:pt>
                <c:pt idx="7">
                  <c:v>5.7537796200000004</c:v>
                </c:pt>
                <c:pt idx="8">
                  <c:v>9.8845079600000005</c:v>
                </c:pt>
                <c:pt idx="9">
                  <c:v>9.5663100600000011</c:v>
                </c:pt>
                <c:pt idx="10">
                  <c:v>12.871086029999999</c:v>
                </c:pt>
                <c:pt idx="11">
                  <c:v>14.653130470000001</c:v>
                </c:pt>
                <c:pt idx="12">
                  <c:v>15.92671947</c:v>
                </c:pt>
                <c:pt idx="13">
                  <c:v>14.577530269999999</c:v>
                </c:pt>
                <c:pt idx="14">
                  <c:v>17.259489590000001</c:v>
                </c:pt>
                <c:pt idx="15">
                  <c:v>17.762</c:v>
                </c:pt>
                <c:pt idx="16">
                  <c:v>20.472999999999999</c:v>
                </c:pt>
                <c:pt idx="17">
                  <c:v>21.908999999999999</c:v>
                </c:pt>
                <c:pt idx="18">
                  <c:v>19.2</c:v>
                </c:pt>
                <c:pt idx="19">
                  <c:v>18.536999999999999</c:v>
                </c:pt>
              </c:numCache>
            </c:numRef>
          </c:val>
          <c:extLst>
            <c:ext xmlns:c16="http://schemas.microsoft.com/office/drawing/2014/chart" uri="{C3380CC4-5D6E-409C-BE32-E72D297353CC}">
              <c16:uniqueId val="{00000001-CDA9-419B-8F9E-976F81E8796E}"/>
            </c:ext>
          </c:extLst>
        </c:ser>
        <c:dLbls>
          <c:showLegendKey val="0"/>
          <c:showVal val="0"/>
          <c:showCatName val="0"/>
          <c:showSerName val="0"/>
          <c:showPercent val="0"/>
          <c:showBubbleSize val="0"/>
        </c:dLbls>
        <c:gapWidth val="219"/>
        <c:overlap val="-27"/>
        <c:axId val="2089097288"/>
        <c:axId val="2089110728"/>
      </c:barChart>
      <c:catAx>
        <c:axId val="208909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110728"/>
        <c:crosses val="autoZero"/>
        <c:auto val="1"/>
        <c:lblAlgn val="ctr"/>
        <c:lblOffset val="100"/>
        <c:noMultiLvlLbl val="0"/>
      </c:catAx>
      <c:valAx>
        <c:axId val="2089110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a:t>
                </a:r>
                <a:r>
                  <a:rPr lang="es-CL" b="1" baseline="0"/>
                  <a:t> de litros - Millones de USD</a:t>
                </a:r>
                <a:endParaRPr lang="es-CL"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89097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CL" sz="1100"/>
              <a:t>Gráfico</a:t>
            </a:r>
            <a:r>
              <a:rPr lang="es-CL" sz="1100" baseline="0"/>
              <a:t> 7. Evolución de las exportaciones de vino en envases entre 2 y 10 litros.</a:t>
            </a:r>
          </a:p>
          <a:p>
            <a:pPr>
              <a:defRPr sz="1100"/>
            </a:pPr>
            <a:r>
              <a:rPr lang="es-CL" sz="1100" baseline="0"/>
              <a:t>Período 2017 - 2019</a:t>
            </a:r>
            <a:endParaRPr lang="es-CL" sz="1100"/>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tx>
            <c:strRef>
              <c:f>'Evol export'!$O$30:$P$30</c:f>
              <c:strCache>
                <c:ptCount val="2"/>
                <c:pt idx="0">
                  <c:v>Volumen</c:v>
                </c:pt>
                <c:pt idx="1">
                  <c:v>Mill. Litros</c:v>
                </c:pt>
              </c:strCache>
            </c:strRef>
          </c:tx>
          <c:spPr>
            <a:solidFill>
              <a:schemeClr val="accent1"/>
            </a:solidFill>
            <a:ln>
              <a:noFill/>
            </a:ln>
            <a:effectLst/>
          </c:spPr>
          <c:invertIfNegative val="0"/>
          <c:cat>
            <c:strRef>
              <c:f>'Evol export'!$AH$28:$AJ$29</c:f>
              <c:strCache>
                <c:ptCount val="3"/>
                <c:pt idx="0">
                  <c:v>2017</c:v>
                </c:pt>
                <c:pt idx="1">
                  <c:v>2018</c:v>
                </c:pt>
                <c:pt idx="2">
                  <c:v>2019</c:v>
                </c:pt>
              </c:strCache>
            </c:strRef>
          </c:cat>
          <c:val>
            <c:numRef>
              <c:f>'Evol export'!$AH$30:$AJ$30</c:f>
              <c:numCache>
                <c:formatCode>#,##0</c:formatCode>
                <c:ptCount val="3"/>
                <c:pt idx="0">
                  <c:v>19.600000000000001</c:v>
                </c:pt>
                <c:pt idx="1">
                  <c:v>20.100000000000001</c:v>
                </c:pt>
                <c:pt idx="2">
                  <c:v>18.007000000000001</c:v>
                </c:pt>
              </c:numCache>
            </c:numRef>
          </c:val>
          <c:extLst>
            <c:ext xmlns:c16="http://schemas.microsoft.com/office/drawing/2014/chart" uri="{C3380CC4-5D6E-409C-BE32-E72D297353CC}">
              <c16:uniqueId val="{00000000-398C-48B9-BD10-23A7B5CBB94A}"/>
            </c:ext>
          </c:extLst>
        </c:ser>
        <c:ser>
          <c:idx val="1"/>
          <c:order val="1"/>
          <c:tx>
            <c:strRef>
              <c:f>'Evol export'!$O$31:$P$31</c:f>
              <c:strCache>
                <c:ptCount val="2"/>
                <c:pt idx="0">
                  <c:v>Valor</c:v>
                </c:pt>
                <c:pt idx="1">
                  <c:v>Mill. USD</c:v>
                </c:pt>
              </c:strCache>
            </c:strRef>
          </c:tx>
          <c:spPr>
            <a:solidFill>
              <a:schemeClr val="accent2"/>
            </a:solidFill>
            <a:ln>
              <a:noFill/>
            </a:ln>
            <a:effectLst/>
          </c:spPr>
          <c:invertIfNegative val="0"/>
          <c:cat>
            <c:strRef>
              <c:f>'Evol export'!$AH$28:$AJ$29</c:f>
              <c:strCache>
                <c:ptCount val="3"/>
                <c:pt idx="0">
                  <c:v>2017</c:v>
                </c:pt>
                <c:pt idx="1">
                  <c:v>2018</c:v>
                </c:pt>
                <c:pt idx="2">
                  <c:v>2019</c:v>
                </c:pt>
              </c:strCache>
            </c:strRef>
          </c:cat>
          <c:val>
            <c:numRef>
              <c:f>'Evol export'!$AH$31:$AJ$31</c:f>
              <c:numCache>
                <c:formatCode>#,##0</c:formatCode>
                <c:ptCount val="3"/>
                <c:pt idx="0">
                  <c:v>36.9</c:v>
                </c:pt>
                <c:pt idx="1">
                  <c:v>39.700000000000003</c:v>
                </c:pt>
                <c:pt idx="2">
                  <c:v>33.814999999999998</c:v>
                </c:pt>
              </c:numCache>
            </c:numRef>
          </c:val>
          <c:extLst>
            <c:ext xmlns:c16="http://schemas.microsoft.com/office/drawing/2014/chart" uri="{C3380CC4-5D6E-409C-BE32-E72D297353CC}">
              <c16:uniqueId val="{00000001-398C-48B9-BD10-23A7B5CBB94A}"/>
            </c:ext>
          </c:extLst>
        </c:ser>
        <c:dLbls>
          <c:showLegendKey val="0"/>
          <c:showVal val="0"/>
          <c:showCatName val="0"/>
          <c:showSerName val="0"/>
          <c:showPercent val="0"/>
          <c:showBubbleSize val="0"/>
        </c:dLbls>
        <c:gapWidth val="219"/>
        <c:overlap val="-27"/>
        <c:axId val="2091713368"/>
        <c:axId val="2091716856"/>
      </c:barChart>
      <c:catAx>
        <c:axId val="209171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16856"/>
        <c:crosses val="autoZero"/>
        <c:auto val="1"/>
        <c:lblAlgn val="ctr"/>
        <c:lblOffset val="100"/>
        <c:noMultiLvlLbl val="0"/>
      </c:catAx>
      <c:valAx>
        <c:axId val="209171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CL" b="1"/>
                  <a:t>Millones de litros - Millones USD</a:t>
                </a:r>
              </a:p>
            </c:rich>
          </c:tx>
          <c:layout>
            <c:manualLayout>
              <c:xMode val="edge"/>
              <c:yMode val="edge"/>
              <c:x val="2.6862026862026898E-2"/>
              <c:y val="0.2467129629629629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C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13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Gráfico 8. Exportaciones de vino embotellado por rangos de precios</a:t>
            </a:r>
            <a:endParaRPr lang="es-CL" sz="1100">
              <a:effectLst/>
            </a:endParaRPr>
          </a:p>
          <a:p>
            <a:pPr>
              <a:defRPr sz="1100"/>
            </a:pPr>
            <a:r>
              <a:rPr lang="en-US" sz="1100" b="1" i="0" baseline="0">
                <a:effectLst/>
              </a:rPr>
              <a:t>2017 - 2018 - 2019</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8.1217519685039402E-2"/>
          <c:y val="0.17430870743931801"/>
          <c:w val="0.83043996062992098"/>
          <c:h val="0.57252918999093205"/>
        </c:manualLayout>
      </c:layout>
      <c:barChart>
        <c:barDir val="col"/>
        <c:grouping val="clustered"/>
        <c:varyColors val="0"/>
        <c:ser>
          <c:idx val="1"/>
          <c:order val="1"/>
          <c:tx>
            <c:strRef>
              <c:f>'expo rango precios'!$C$3</c:f>
              <c:strCache>
                <c:ptCount val="1"/>
                <c:pt idx="0">
                  <c:v>Vol 2017</c:v>
                </c:pt>
              </c:strCache>
            </c:strRef>
          </c:tx>
          <c:spPr>
            <a:solidFill>
              <a:schemeClr val="accent2"/>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precios'!$C$4:$C$9</c:f>
              <c:numCache>
                <c:formatCode>0.0</c:formatCode>
                <c:ptCount val="6"/>
                <c:pt idx="0">
                  <c:v>13.939080000000001</c:v>
                </c:pt>
                <c:pt idx="1">
                  <c:v>23.424492999999998</c:v>
                </c:pt>
                <c:pt idx="2">
                  <c:v>9.042897</c:v>
                </c:pt>
                <c:pt idx="3">
                  <c:v>4.4704420000000002</c:v>
                </c:pt>
                <c:pt idx="4">
                  <c:v>1.688949</c:v>
                </c:pt>
                <c:pt idx="5">
                  <c:v>0.45560400000000001</c:v>
                </c:pt>
              </c:numCache>
            </c:numRef>
          </c:val>
          <c:extLst>
            <c:ext xmlns:c16="http://schemas.microsoft.com/office/drawing/2014/chart" uri="{C3380CC4-5D6E-409C-BE32-E72D297353CC}">
              <c16:uniqueId val="{00000001-994B-4969-B6B1-C1B36E0E93BD}"/>
            </c:ext>
          </c:extLst>
        </c:ser>
        <c:ser>
          <c:idx val="4"/>
          <c:order val="3"/>
          <c:tx>
            <c:strRef>
              <c:f>'expo rango precios'!$F$3</c:f>
              <c:strCache>
                <c:ptCount val="1"/>
                <c:pt idx="0">
                  <c:v>Vol 2018</c:v>
                </c:pt>
              </c:strCache>
            </c:strRef>
          </c:tx>
          <c:spPr>
            <a:solidFill>
              <a:schemeClr val="accent5"/>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precios'!$F$4:$F$9</c:f>
              <c:numCache>
                <c:formatCode>0.0</c:formatCode>
                <c:ptCount val="6"/>
                <c:pt idx="0">
                  <c:v>13.23848180888889</c:v>
                </c:pt>
                <c:pt idx="1">
                  <c:v>22.187995882222221</c:v>
                </c:pt>
                <c:pt idx="2">
                  <c:v>8.6860669644444428</c:v>
                </c:pt>
                <c:pt idx="3">
                  <c:v>4.5181583822222233</c:v>
                </c:pt>
                <c:pt idx="4">
                  <c:v>1.6813224044444444</c:v>
                </c:pt>
                <c:pt idx="5">
                  <c:v>0.42508647111111103</c:v>
                </c:pt>
              </c:numCache>
            </c:numRef>
          </c:val>
          <c:extLst>
            <c:ext xmlns:c16="http://schemas.microsoft.com/office/drawing/2014/chart" uri="{C3380CC4-5D6E-409C-BE32-E72D297353CC}">
              <c16:uniqueId val="{00000004-994B-4969-B6B1-C1B36E0E93BD}"/>
            </c:ext>
          </c:extLst>
        </c:ser>
        <c:ser>
          <c:idx val="7"/>
          <c:order val="5"/>
          <c:tx>
            <c:strRef>
              <c:f>'expo rango precios'!$I$3</c:f>
              <c:strCache>
                <c:ptCount val="1"/>
                <c:pt idx="0">
                  <c:v>Vol 2019</c:v>
                </c:pt>
              </c:strCache>
            </c:strRef>
          </c:tx>
          <c:spPr>
            <a:solidFill>
              <a:schemeClr val="accent2">
                <a:lumMod val="60000"/>
              </a:schemeClr>
            </a:solidFill>
            <a:ln>
              <a:noFill/>
            </a:ln>
            <a:effectLst/>
          </c:spPr>
          <c:invertIfNegative val="0"/>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precios'!$I$4:$I$9</c:f>
              <c:numCache>
                <c:formatCode>0.0</c:formatCode>
                <c:ptCount val="6"/>
                <c:pt idx="0">
                  <c:v>12.419422000000001</c:v>
                </c:pt>
                <c:pt idx="1">
                  <c:v>22.222055000000001</c:v>
                </c:pt>
                <c:pt idx="2">
                  <c:v>8.2078319999999998</c:v>
                </c:pt>
                <c:pt idx="3">
                  <c:v>4.4205009999999998</c:v>
                </c:pt>
                <c:pt idx="4">
                  <c:v>1.6102890000000001</c:v>
                </c:pt>
                <c:pt idx="5">
                  <c:v>0.45341700000000001</c:v>
                </c:pt>
              </c:numCache>
            </c:numRef>
          </c:val>
          <c:extLst>
            <c:ext xmlns:c16="http://schemas.microsoft.com/office/drawing/2014/chart" uri="{C3380CC4-5D6E-409C-BE32-E72D297353CC}">
              <c16:uniqueId val="{00000007-994B-4969-B6B1-C1B36E0E93BD}"/>
            </c:ext>
          </c:extLst>
        </c:ser>
        <c:dLbls>
          <c:showLegendKey val="0"/>
          <c:showVal val="0"/>
          <c:showCatName val="0"/>
          <c:showSerName val="0"/>
          <c:showPercent val="0"/>
          <c:showBubbleSize val="0"/>
        </c:dLbls>
        <c:gapWidth val="219"/>
        <c:overlap val="-27"/>
        <c:axId val="-2091795448"/>
        <c:axId val="-2091791976"/>
      </c:barChart>
      <c:lineChart>
        <c:grouping val="standard"/>
        <c:varyColors val="0"/>
        <c:ser>
          <c:idx val="0"/>
          <c:order val="0"/>
          <c:tx>
            <c:strRef>
              <c:f>'expo rango precios'!$B$3</c:f>
              <c:strCache>
                <c:ptCount val="1"/>
                <c:pt idx="0">
                  <c:v>Val 2017</c:v>
                </c:pt>
              </c:strCache>
            </c:strRef>
          </c:tx>
          <c:spPr>
            <a:ln w="28575" cap="rnd">
              <a:solidFill>
                <a:schemeClr val="accent1"/>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precios'!$B$4:$B$9</c:f>
              <c:numCache>
                <c:formatCode>0.0</c:formatCode>
                <c:ptCount val="6"/>
                <c:pt idx="0">
                  <c:v>238.87979799999999</c:v>
                </c:pt>
                <c:pt idx="1">
                  <c:v>540.98604499999999</c:v>
                </c:pt>
                <c:pt idx="2">
                  <c:v>311.54905200000002</c:v>
                </c:pt>
                <c:pt idx="3">
                  <c:v>206.610738</c:v>
                </c:pt>
                <c:pt idx="4">
                  <c:v>125.53328999999999</c:v>
                </c:pt>
                <c:pt idx="5">
                  <c:v>96.678217000000004</c:v>
                </c:pt>
              </c:numCache>
            </c:numRef>
          </c:val>
          <c:smooth val="0"/>
          <c:extLst>
            <c:ext xmlns:c16="http://schemas.microsoft.com/office/drawing/2014/chart" uri="{C3380CC4-5D6E-409C-BE32-E72D297353CC}">
              <c16:uniqueId val="{00000000-994B-4969-B6B1-C1B36E0E93BD}"/>
            </c:ext>
          </c:extLst>
        </c:ser>
        <c:ser>
          <c:idx val="3"/>
          <c:order val="2"/>
          <c:tx>
            <c:strRef>
              <c:f>'expo rango precios'!$E$3</c:f>
              <c:strCache>
                <c:ptCount val="1"/>
                <c:pt idx="0">
                  <c:v>Val 2018</c:v>
                </c:pt>
              </c:strCache>
            </c:strRef>
          </c:tx>
          <c:spPr>
            <a:ln w="28575" cap="rnd">
              <a:solidFill>
                <a:schemeClr val="accent4"/>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precios'!$E$4:$E$9</c:f>
              <c:numCache>
                <c:formatCode>0.0</c:formatCode>
                <c:ptCount val="6"/>
                <c:pt idx="0">
                  <c:v>235.29123353999992</c:v>
                </c:pt>
                <c:pt idx="1">
                  <c:v>527.40607547999969</c:v>
                </c:pt>
                <c:pt idx="2">
                  <c:v>303.35164530999998</c:v>
                </c:pt>
                <c:pt idx="3">
                  <c:v>210.33013243000008</c:v>
                </c:pt>
                <c:pt idx="4">
                  <c:v>126.51553557000008</c:v>
                </c:pt>
                <c:pt idx="5">
                  <c:v>105.03870619999999</c:v>
                </c:pt>
              </c:numCache>
            </c:numRef>
          </c:val>
          <c:smooth val="0"/>
          <c:extLst>
            <c:ext xmlns:c16="http://schemas.microsoft.com/office/drawing/2014/chart" uri="{C3380CC4-5D6E-409C-BE32-E72D297353CC}">
              <c16:uniqueId val="{00000003-994B-4969-B6B1-C1B36E0E93BD}"/>
            </c:ext>
          </c:extLst>
        </c:ser>
        <c:ser>
          <c:idx val="6"/>
          <c:order val="4"/>
          <c:tx>
            <c:strRef>
              <c:f>'expo rango precios'!$H$3</c:f>
              <c:strCache>
                <c:ptCount val="1"/>
                <c:pt idx="0">
                  <c:v>Val 2019</c:v>
                </c:pt>
              </c:strCache>
            </c:strRef>
          </c:tx>
          <c:spPr>
            <a:ln w="28575" cap="rnd">
              <a:solidFill>
                <a:schemeClr val="accent1">
                  <a:lumMod val="60000"/>
                </a:schemeClr>
              </a:solidFill>
              <a:round/>
            </a:ln>
            <a:effectLst/>
          </c:spPr>
          <c:marker>
            <c:symbol val="none"/>
          </c:marker>
          <c:cat>
            <c:strRef>
              <c:f>'expo rango precios'!$A$4:$A$9</c:f>
              <c:strCache>
                <c:ptCount val="6"/>
                <c:pt idx="0">
                  <c:v>Menor a USD 20 por caja</c:v>
                </c:pt>
                <c:pt idx="1">
                  <c:v>Entre USD 20 y USD 29,9 por caja</c:v>
                </c:pt>
                <c:pt idx="2">
                  <c:v>Entre USD 30 y USD 39,9 por caja</c:v>
                </c:pt>
                <c:pt idx="3">
                  <c:v>Entre USD 40 y USD 59,9 por caja</c:v>
                </c:pt>
                <c:pt idx="4">
                  <c:v>Entre USD 60 y USD 99,9 por caja</c:v>
                </c:pt>
                <c:pt idx="5">
                  <c:v>Mayor a USD 100 por caja</c:v>
                </c:pt>
              </c:strCache>
            </c:strRef>
          </c:cat>
          <c:val>
            <c:numRef>
              <c:f>'expo rango precios'!$H$4:$H$9</c:f>
              <c:numCache>
                <c:formatCode>0.0</c:formatCode>
                <c:ptCount val="6"/>
                <c:pt idx="0">
                  <c:v>213.44108900000001</c:v>
                </c:pt>
                <c:pt idx="1">
                  <c:v>517.40012100000001</c:v>
                </c:pt>
                <c:pt idx="2">
                  <c:v>281.08668599999999</c:v>
                </c:pt>
                <c:pt idx="3">
                  <c:v>204.20909800000001</c:v>
                </c:pt>
                <c:pt idx="4">
                  <c:v>120.66380599999999</c:v>
                </c:pt>
                <c:pt idx="5">
                  <c:v>108.188372</c:v>
                </c:pt>
              </c:numCache>
            </c:numRef>
          </c:val>
          <c:smooth val="0"/>
          <c:extLst>
            <c:ext xmlns:c16="http://schemas.microsoft.com/office/drawing/2014/chart" uri="{C3380CC4-5D6E-409C-BE32-E72D297353CC}">
              <c16:uniqueId val="{00000006-994B-4969-B6B1-C1B36E0E93BD}"/>
            </c:ext>
          </c:extLst>
        </c:ser>
        <c:dLbls>
          <c:showLegendKey val="0"/>
          <c:showVal val="0"/>
          <c:showCatName val="0"/>
          <c:showSerName val="0"/>
          <c:showPercent val="0"/>
          <c:showBubbleSize val="0"/>
        </c:dLbls>
        <c:marker val="1"/>
        <c:smooth val="0"/>
        <c:axId val="2044859976"/>
        <c:axId val="-2091805704"/>
      </c:lineChart>
      <c:catAx>
        <c:axId val="-209179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91976"/>
        <c:crosses val="autoZero"/>
        <c:auto val="1"/>
        <c:lblAlgn val="ctr"/>
        <c:lblOffset val="100"/>
        <c:noMultiLvlLbl val="0"/>
      </c:catAx>
      <c:valAx>
        <c:axId val="-20917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cajas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91795448"/>
        <c:crosses val="autoZero"/>
        <c:crossBetween val="between"/>
      </c:valAx>
      <c:valAx>
        <c:axId val="-2091805704"/>
        <c:scaling>
          <c:orientation val="minMax"/>
          <c:max val="550"/>
          <c:min val="5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859976"/>
        <c:crosses val="max"/>
        <c:crossBetween val="between"/>
      </c:valAx>
      <c:catAx>
        <c:axId val="2044859976"/>
        <c:scaling>
          <c:orientation val="minMax"/>
        </c:scaling>
        <c:delete val="1"/>
        <c:axPos val="b"/>
        <c:numFmt formatCode="General" sourceLinked="1"/>
        <c:majorTickMark val="out"/>
        <c:minorTickMark val="none"/>
        <c:tickLblPos val="nextTo"/>
        <c:crossAx val="-2091805704"/>
        <c:crosses val="autoZero"/>
        <c:auto val="1"/>
        <c:lblAlgn val="ctr"/>
        <c:lblOffset val="100"/>
        <c:noMultiLvlLbl val="0"/>
      </c:catAx>
      <c:spPr>
        <a:noFill/>
        <a:ln>
          <a:noFill/>
        </a:ln>
        <a:effectLst/>
      </c:spPr>
    </c:plotArea>
    <c:legend>
      <c:legendPos val="b"/>
      <c:layout>
        <c:manualLayout>
          <c:xMode val="edge"/>
          <c:yMode val="edge"/>
          <c:x val="0.185153912401575"/>
          <c:y val="0.87290228822068405"/>
          <c:w val="0.62969217519684995"/>
          <c:h val="5.66279131215981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paperSize="126" orientation="landscape"/>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baseline="0">
                <a:effectLst/>
              </a:rPr>
              <a:t>Gráfico 8. Exportaciones de vino a granel por rangos de precios</a:t>
            </a:r>
            <a:endParaRPr lang="es-CL" sz="1100">
              <a:effectLst/>
            </a:endParaRPr>
          </a:p>
          <a:p>
            <a:pPr>
              <a:defRPr sz="1100"/>
            </a:pPr>
            <a:r>
              <a:rPr lang="en-US" sz="1100" b="1" i="0" baseline="0">
                <a:effectLst/>
              </a:rPr>
              <a:t>2017 - 2018-2019</a:t>
            </a:r>
            <a:endParaRPr lang="es-CL"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8.9155127871320197E-2"/>
          <c:y val="0.15970461508075401"/>
          <c:w val="0.82168974425735897"/>
          <c:h val="0.58719640875141399"/>
        </c:manualLayout>
      </c:layout>
      <c:barChart>
        <c:barDir val="col"/>
        <c:grouping val="clustered"/>
        <c:varyColors val="0"/>
        <c:ser>
          <c:idx val="1"/>
          <c:order val="1"/>
          <c:tx>
            <c:strRef>
              <c:f>'expo rango precios'!$C$31</c:f>
              <c:strCache>
                <c:ptCount val="1"/>
                <c:pt idx="0">
                  <c:v>Vol 2017</c:v>
                </c:pt>
              </c:strCache>
            </c:strRef>
          </c:tx>
          <c:spPr>
            <a:solidFill>
              <a:schemeClr val="accent2"/>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precios'!$C$32:$C$37</c:f>
              <c:numCache>
                <c:formatCode>0.0</c:formatCode>
                <c:ptCount val="6"/>
                <c:pt idx="0">
                  <c:v>193.623526</c:v>
                </c:pt>
                <c:pt idx="1">
                  <c:v>127.400583</c:v>
                </c:pt>
                <c:pt idx="2">
                  <c:v>53.504049000000002</c:v>
                </c:pt>
                <c:pt idx="3">
                  <c:v>18.101331999999999</c:v>
                </c:pt>
                <c:pt idx="4">
                  <c:v>1.2915220000000001</c:v>
                </c:pt>
                <c:pt idx="5">
                  <c:v>8.489E-3</c:v>
                </c:pt>
              </c:numCache>
            </c:numRef>
          </c:val>
          <c:extLst>
            <c:ext xmlns:c16="http://schemas.microsoft.com/office/drawing/2014/chart" uri="{C3380CC4-5D6E-409C-BE32-E72D297353CC}">
              <c16:uniqueId val="{00000001-22A2-4EF9-9199-25D20E91EC04}"/>
            </c:ext>
          </c:extLst>
        </c:ser>
        <c:ser>
          <c:idx val="4"/>
          <c:order val="3"/>
          <c:tx>
            <c:strRef>
              <c:f>'expo rango precios'!$F$31</c:f>
              <c:strCache>
                <c:ptCount val="1"/>
                <c:pt idx="0">
                  <c:v>Vol 2018</c:v>
                </c:pt>
              </c:strCache>
            </c:strRef>
          </c:tx>
          <c:spPr>
            <a:solidFill>
              <a:schemeClr val="accent5"/>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precios'!$F$32:$F$37</c:f>
              <c:numCache>
                <c:formatCode>0.0</c:formatCode>
                <c:ptCount val="6"/>
                <c:pt idx="0">
                  <c:v>99.618221000000005</c:v>
                </c:pt>
                <c:pt idx="1">
                  <c:v>95.318815999999998</c:v>
                </c:pt>
                <c:pt idx="2">
                  <c:v>139.8292386</c:v>
                </c:pt>
                <c:pt idx="3">
                  <c:v>19.646652</c:v>
                </c:pt>
                <c:pt idx="4">
                  <c:v>1.3886400000000001</c:v>
                </c:pt>
                <c:pt idx="5">
                  <c:v>2.5500000000000002E-4</c:v>
                </c:pt>
              </c:numCache>
            </c:numRef>
          </c:val>
          <c:extLst>
            <c:ext xmlns:c16="http://schemas.microsoft.com/office/drawing/2014/chart" uri="{C3380CC4-5D6E-409C-BE32-E72D297353CC}">
              <c16:uniqueId val="{00000004-22A2-4EF9-9199-25D20E91EC04}"/>
            </c:ext>
          </c:extLst>
        </c:ser>
        <c:ser>
          <c:idx val="7"/>
          <c:order val="5"/>
          <c:tx>
            <c:strRef>
              <c:f>'expo rango precios'!$I$31</c:f>
              <c:strCache>
                <c:ptCount val="1"/>
                <c:pt idx="0">
                  <c:v>Vol 2019</c:v>
                </c:pt>
              </c:strCache>
            </c:strRef>
          </c:tx>
          <c:spPr>
            <a:solidFill>
              <a:schemeClr val="accent2">
                <a:lumMod val="60000"/>
              </a:schemeClr>
            </a:solidFill>
            <a:ln>
              <a:noFill/>
            </a:ln>
            <a:effectLst/>
          </c:spPr>
          <c:invertIfNegative val="0"/>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precios'!$I$32:$I$37</c:f>
              <c:numCache>
                <c:formatCode>0.0</c:formatCode>
                <c:ptCount val="6"/>
                <c:pt idx="0">
                  <c:v>140.716948</c:v>
                </c:pt>
                <c:pt idx="1">
                  <c:v>86.941073000000003</c:v>
                </c:pt>
                <c:pt idx="2">
                  <c:v>109.39868300000001</c:v>
                </c:pt>
                <c:pt idx="3">
                  <c:v>40.163291999999998</c:v>
                </c:pt>
                <c:pt idx="4">
                  <c:v>2.3683730000000001</c:v>
                </c:pt>
                <c:pt idx="5">
                  <c:v>3.1947999999999997E-2</c:v>
                </c:pt>
              </c:numCache>
            </c:numRef>
          </c:val>
          <c:extLst>
            <c:ext xmlns:c16="http://schemas.microsoft.com/office/drawing/2014/chart" uri="{C3380CC4-5D6E-409C-BE32-E72D297353CC}">
              <c16:uniqueId val="{00000007-22A2-4EF9-9199-25D20E91EC04}"/>
            </c:ext>
          </c:extLst>
        </c:ser>
        <c:dLbls>
          <c:showLegendKey val="0"/>
          <c:showVal val="0"/>
          <c:showCatName val="0"/>
          <c:showSerName val="0"/>
          <c:showPercent val="0"/>
          <c:showBubbleSize val="0"/>
        </c:dLbls>
        <c:gapWidth val="219"/>
        <c:overlap val="-27"/>
        <c:axId val="2044897224"/>
        <c:axId val="2044900696"/>
      </c:barChart>
      <c:lineChart>
        <c:grouping val="standard"/>
        <c:varyColors val="0"/>
        <c:ser>
          <c:idx val="0"/>
          <c:order val="0"/>
          <c:tx>
            <c:strRef>
              <c:f>'expo rango precios'!$B$31</c:f>
              <c:strCache>
                <c:ptCount val="1"/>
                <c:pt idx="0">
                  <c:v>Val 2017</c:v>
                </c:pt>
              </c:strCache>
            </c:strRef>
          </c:tx>
          <c:spPr>
            <a:ln w="28575" cap="rnd">
              <a:solidFill>
                <a:schemeClr val="accent1"/>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precios'!$B$32:$B$37</c:f>
              <c:numCache>
                <c:formatCode>0.0</c:formatCode>
                <c:ptCount val="6"/>
                <c:pt idx="0">
                  <c:v>126.27732399999999</c:v>
                </c:pt>
                <c:pt idx="1">
                  <c:v>112.588087</c:v>
                </c:pt>
                <c:pt idx="2">
                  <c:v>62.229281</c:v>
                </c:pt>
                <c:pt idx="3">
                  <c:v>33.604339000000003</c:v>
                </c:pt>
                <c:pt idx="4">
                  <c:v>4.9439719999999996</c:v>
                </c:pt>
                <c:pt idx="5">
                  <c:v>0.48635099999999998</c:v>
                </c:pt>
              </c:numCache>
            </c:numRef>
          </c:val>
          <c:smooth val="0"/>
          <c:extLst>
            <c:ext xmlns:c16="http://schemas.microsoft.com/office/drawing/2014/chart" uri="{C3380CC4-5D6E-409C-BE32-E72D297353CC}">
              <c16:uniqueId val="{00000000-22A2-4EF9-9199-25D20E91EC04}"/>
            </c:ext>
          </c:extLst>
        </c:ser>
        <c:ser>
          <c:idx val="3"/>
          <c:order val="2"/>
          <c:tx>
            <c:strRef>
              <c:f>'expo rango precios'!$E$31</c:f>
              <c:strCache>
                <c:ptCount val="1"/>
                <c:pt idx="0">
                  <c:v>Val 2018</c:v>
                </c:pt>
              </c:strCache>
            </c:strRef>
          </c:tx>
          <c:spPr>
            <a:ln w="28575" cap="rnd">
              <a:solidFill>
                <a:schemeClr val="accent4"/>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precios'!$E$32:$E$37</c:f>
              <c:numCache>
                <c:formatCode>0.0</c:formatCode>
                <c:ptCount val="6"/>
                <c:pt idx="0">
                  <c:v>74.585945950000038</c:v>
                </c:pt>
                <c:pt idx="1">
                  <c:v>85.707667139999998</c:v>
                </c:pt>
                <c:pt idx="2">
                  <c:v>157.57347421999998</c:v>
                </c:pt>
                <c:pt idx="3">
                  <c:v>35.111726320000002</c:v>
                </c:pt>
                <c:pt idx="4">
                  <c:v>5.2016067400000008</c:v>
                </c:pt>
                <c:pt idx="5">
                  <c:v>2.2926489999999997E-2</c:v>
                </c:pt>
              </c:numCache>
            </c:numRef>
          </c:val>
          <c:smooth val="0"/>
          <c:extLst>
            <c:ext xmlns:c16="http://schemas.microsoft.com/office/drawing/2014/chart" uri="{C3380CC4-5D6E-409C-BE32-E72D297353CC}">
              <c16:uniqueId val="{00000003-22A2-4EF9-9199-25D20E91EC04}"/>
            </c:ext>
          </c:extLst>
        </c:ser>
        <c:ser>
          <c:idx val="6"/>
          <c:order val="4"/>
          <c:tx>
            <c:strRef>
              <c:f>'expo rango precios'!$H$31</c:f>
              <c:strCache>
                <c:ptCount val="1"/>
                <c:pt idx="0">
                  <c:v>Val 2019</c:v>
                </c:pt>
              </c:strCache>
            </c:strRef>
          </c:tx>
          <c:spPr>
            <a:ln w="28575" cap="rnd">
              <a:solidFill>
                <a:schemeClr val="accent1">
                  <a:lumMod val="60000"/>
                </a:schemeClr>
              </a:solidFill>
              <a:round/>
            </a:ln>
            <a:effectLst/>
          </c:spPr>
          <c:marker>
            <c:symbol val="none"/>
          </c:marker>
          <c:cat>
            <c:strRef>
              <c:f>'expo rango precios'!$A$32:$A$37</c:f>
              <c:strCache>
                <c:ptCount val="6"/>
                <c:pt idx="0">
                  <c:v>Menor que USD 0,8 por litro</c:v>
                </c:pt>
                <c:pt idx="1">
                  <c:v>Entre USD 0,8 y USD 0,99 por litro</c:v>
                </c:pt>
                <c:pt idx="2">
                  <c:v>Entre USD 1,0 y USD 1,49</c:v>
                </c:pt>
                <c:pt idx="3">
                  <c:v>Entre USD 1,5 y USD 2,99 por litro</c:v>
                </c:pt>
                <c:pt idx="4">
                  <c:v>Entre USD 3 y USD 9,99 por litro</c:v>
                </c:pt>
                <c:pt idx="5">
                  <c:v>Mayor USD 10 por litro</c:v>
                </c:pt>
              </c:strCache>
            </c:strRef>
          </c:cat>
          <c:val>
            <c:numRef>
              <c:f>'expo rango precios'!$H$32:$H$37</c:f>
              <c:numCache>
                <c:formatCode>0.0</c:formatCode>
                <c:ptCount val="6"/>
                <c:pt idx="0">
                  <c:v>87.236891999999997</c:v>
                </c:pt>
                <c:pt idx="1">
                  <c:v>76.575999999999993</c:v>
                </c:pt>
                <c:pt idx="2">
                  <c:v>121.524142</c:v>
                </c:pt>
                <c:pt idx="3">
                  <c:v>62.097760999999998</c:v>
                </c:pt>
                <c:pt idx="4">
                  <c:v>14.746649</c:v>
                </c:pt>
                <c:pt idx="5">
                  <c:v>0.45255600000000001</c:v>
                </c:pt>
              </c:numCache>
            </c:numRef>
          </c:val>
          <c:smooth val="0"/>
          <c:extLst>
            <c:ext xmlns:c16="http://schemas.microsoft.com/office/drawing/2014/chart" uri="{C3380CC4-5D6E-409C-BE32-E72D297353CC}">
              <c16:uniqueId val="{00000006-22A2-4EF9-9199-25D20E91EC04}"/>
            </c:ext>
          </c:extLst>
        </c:ser>
        <c:dLbls>
          <c:showLegendKey val="0"/>
          <c:showVal val="0"/>
          <c:showCatName val="0"/>
          <c:showSerName val="0"/>
          <c:showPercent val="0"/>
          <c:showBubbleSize val="0"/>
        </c:dLbls>
        <c:marker val="1"/>
        <c:smooth val="0"/>
        <c:axId val="2044914248"/>
        <c:axId val="2044907512"/>
      </c:lineChart>
      <c:catAx>
        <c:axId val="204489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00696"/>
        <c:crosses val="autoZero"/>
        <c:auto val="1"/>
        <c:lblAlgn val="ctr"/>
        <c:lblOffset val="100"/>
        <c:noMultiLvlLbl val="0"/>
      </c:catAx>
      <c:valAx>
        <c:axId val="2044900696"/>
        <c:scaling>
          <c:orientation val="minMax"/>
          <c:max val="200"/>
          <c:min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 de litros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897224"/>
        <c:crosses val="autoZero"/>
        <c:crossBetween val="between"/>
      </c:valAx>
      <c:valAx>
        <c:axId val="2044907512"/>
        <c:scaling>
          <c:orientation val="minMax"/>
          <c:max val="160"/>
          <c:min val="-1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Millones</a:t>
                </a:r>
                <a:r>
                  <a:rPr lang="es-CL" baseline="0"/>
                  <a:t> de USD</a:t>
                </a:r>
                <a:endParaRPr lang="es-CL"/>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044914248"/>
        <c:crosses val="max"/>
        <c:crossBetween val="between"/>
      </c:valAx>
      <c:catAx>
        <c:axId val="2044914248"/>
        <c:scaling>
          <c:orientation val="minMax"/>
        </c:scaling>
        <c:delete val="1"/>
        <c:axPos val="b"/>
        <c:numFmt formatCode="General" sourceLinked="1"/>
        <c:majorTickMark val="out"/>
        <c:minorTickMark val="none"/>
        <c:tickLblPos val="nextTo"/>
        <c:crossAx val="2044907512"/>
        <c:crosses val="autoZero"/>
        <c:auto val="1"/>
        <c:lblAlgn val="ctr"/>
        <c:lblOffset val="100"/>
        <c:noMultiLvlLbl val="0"/>
      </c:catAx>
      <c:spPr>
        <a:noFill/>
        <a:ln>
          <a:noFill/>
        </a:ln>
        <a:effectLst/>
      </c:spPr>
    </c:plotArea>
    <c:legend>
      <c:legendPos val="b"/>
      <c:layout>
        <c:manualLayout>
          <c:xMode val="edge"/>
          <c:yMode val="edge"/>
          <c:x val="0.182257775936852"/>
          <c:y val="0.86750883964972003"/>
          <c:w val="0.63548432396311005"/>
          <c:h val="5.751246782410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9525</xdr:colOff>
      <xdr:row>44</xdr:row>
      <xdr:rowOff>9525</xdr:rowOff>
    </xdr:from>
    <xdr:to>
      <xdr:col>2</xdr:col>
      <xdr:colOff>180975</xdr:colOff>
      <xdr:row>44</xdr:row>
      <xdr:rowOff>133350</xdr:rowOff>
    </xdr:to>
    <xdr:pic>
      <xdr:nvPicPr>
        <xdr:cNvPr id="3" name="Picture 1" descr="LOGO_FUCOA">
          <a:extLst>
            <a:ext uri="{FF2B5EF4-FFF2-40B4-BE49-F238E27FC236}">
              <a16:creationId xmlns:a16="http://schemas.microsoft.com/office/drawing/2014/main" id="{C7A78573-5C51-47D2-B8D5-CC584C5333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9525" y="8410575"/>
          <a:ext cx="1809750" cy="1238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0</xdr:col>
      <xdr:colOff>114300</xdr:colOff>
      <xdr:row>0</xdr:row>
      <xdr:rowOff>95250</xdr:rowOff>
    </xdr:from>
    <xdr:to>
      <xdr:col>2</xdr:col>
      <xdr:colOff>28575</xdr:colOff>
      <xdr:row>7</xdr:row>
      <xdr:rowOff>171450</xdr:rowOff>
    </xdr:to>
    <xdr:pic>
      <xdr:nvPicPr>
        <xdr:cNvPr id="4" name="Imagen 3">
          <a:extLst>
            <a:ext uri="{FF2B5EF4-FFF2-40B4-BE49-F238E27FC236}">
              <a16:creationId xmlns:a16="http://schemas.microsoft.com/office/drawing/2014/main" id="{AE489DDD-30EB-4FEE-85A8-BFF189B10609}"/>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95250"/>
          <a:ext cx="1552575" cy="14097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771524</xdr:colOff>
      <xdr:row>14</xdr:row>
      <xdr:rowOff>171450</xdr:rowOff>
    </xdr:to>
    <xdr:graphicFrame macro="">
      <xdr:nvGraphicFramePr>
        <xdr:cNvPr id="2" name="Gráfico 1">
          <a:extLst>
            <a:ext uri="{FF2B5EF4-FFF2-40B4-BE49-F238E27FC236}">
              <a16:creationId xmlns:a16="http://schemas.microsoft.com/office/drawing/2014/main" id="{C1372E6B-CC93-4FF8-85A5-4068F8EB9E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14287</xdr:rowOff>
    </xdr:from>
    <xdr:to>
      <xdr:col>6</xdr:col>
      <xdr:colOff>781050</xdr:colOff>
      <xdr:row>30</xdr:row>
      <xdr:rowOff>180975</xdr:rowOff>
    </xdr:to>
    <xdr:graphicFrame macro="">
      <xdr:nvGraphicFramePr>
        <xdr:cNvPr id="3" name="Gráfico 2">
          <a:extLst>
            <a:ext uri="{FF2B5EF4-FFF2-40B4-BE49-F238E27FC236}">
              <a16:creationId xmlns:a16="http://schemas.microsoft.com/office/drawing/2014/main" id="{0AFE151C-5876-46EC-AF14-F1A3575B6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9526</xdr:rowOff>
    </xdr:from>
    <xdr:to>
      <xdr:col>6</xdr:col>
      <xdr:colOff>742950</xdr:colOff>
      <xdr:row>46</xdr:row>
      <xdr:rowOff>123825</xdr:rowOff>
    </xdr:to>
    <xdr:graphicFrame macro="">
      <xdr:nvGraphicFramePr>
        <xdr:cNvPr id="4" name="Gráfico 3">
          <a:extLst>
            <a:ext uri="{FF2B5EF4-FFF2-40B4-BE49-F238E27FC236}">
              <a16:creationId xmlns:a16="http://schemas.microsoft.com/office/drawing/2014/main" id="{BD7064A5-3D4B-4F7E-8D26-96268EF3A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752474</xdr:colOff>
      <xdr:row>15</xdr:row>
      <xdr:rowOff>0</xdr:rowOff>
    </xdr:to>
    <xdr:graphicFrame macro="">
      <xdr:nvGraphicFramePr>
        <xdr:cNvPr id="2" name="Gráfico 1">
          <a:extLst>
            <a:ext uri="{FF2B5EF4-FFF2-40B4-BE49-F238E27FC236}">
              <a16:creationId xmlns:a16="http://schemas.microsoft.com/office/drawing/2014/main" id="{6F706CF1-9A5A-4F86-AF3E-3E24C619B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4761</xdr:rowOff>
    </xdr:from>
    <xdr:to>
      <xdr:col>6</xdr:col>
      <xdr:colOff>762000</xdr:colOff>
      <xdr:row>30</xdr:row>
      <xdr:rowOff>180974</xdr:rowOff>
    </xdr:to>
    <xdr:graphicFrame macro="">
      <xdr:nvGraphicFramePr>
        <xdr:cNvPr id="3" name="Gráfico 2">
          <a:extLst>
            <a:ext uri="{FF2B5EF4-FFF2-40B4-BE49-F238E27FC236}">
              <a16:creationId xmlns:a16="http://schemas.microsoft.com/office/drawing/2014/main" id="{53C4CE1F-1075-4427-B648-0CA9546C2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31</xdr:row>
      <xdr:rowOff>180975</xdr:rowOff>
    </xdr:from>
    <xdr:to>
      <xdr:col>6</xdr:col>
      <xdr:colOff>771524</xdr:colOff>
      <xdr:row>46</xdr:row>
      <xdr:rowOff>157162</xdr:rowOff>
    </xdr:to>
    <xdr:graphicFrame macro="">
      <xdr:nvGraphicFramePr>
        <xdr:cNvPr id="4" name="Gráfico 3">
          <a:extLst>
            <a:ext uri="{FF2B5EF4-FFF2-40B4-BE49-F238E27FC236}">
              <a16:creationId xmlns:a16="http://schemas.microsoft.com/office/drawing/2014/main" id="{78BA50DD-5EA9-4374-B242-FF7AE2647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695324</xdr:colOff>
      <xdr:row>15</xdr:row>
      <xdr:rowOff>180974</xdr:rowOff>
    </xdr:to>
    <xdr:graphicFrame macro="">
      <xdr:nvGraphicFramePr>
        <xdr:cNvPr id="2" name="Gráfico 1">
          <a:extLst>
            <a:ext uri="{FF2B5EF4-FFF2-40B4-BE49-F238E27FC236}">
              <a16:creationId xmlns:a16="http://schemas.microsoft.com/office/drawing/2014/main" id="{389FA05F-FAB8-4875-8458-CDDBF801F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9524</xdr:colOff>
      <xdr:row>17</xdr:row>
      <xdr:rowOff>9526</xdr:rowOff>
    </xdr:from>
    <xdr:to>
      <xdr:col>11</xdr:col>
      <xdr:colOff>695325</xdr:colOff>
      <xdr:row>34</xdr:row>
      <xdr:rowOff>161926</xdr:rowOff>
    </xdr:to>
    <xdr:graphicFrame macro="">
      <xdr:nvGraphicFramePr>
        <xdr:cNvPr id="3" name="Gráfico 2">
          <a:extLst>
            <a:ext uri="{FF2B5EF4-FFF2-40B4-BE49-F238E27FC236}">
              <a16:creationId xmlns:a16="http://schemas.microsoft.com/office/drawing/2014/main" id="{98EA9AD7-3574-4A9A-9925-6A32CA5C8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xdr:colOff>
      <xdr:row>21</xdr:row>
      <xdr:rowOff>119063</xdr:rowOff>
    </xdr:from>
    <xdr:to>
      <xdr:col>12</xdr:col>
      <xdr:colOff>619125</xdr:colOff>
      <xdr:row>34</xdr:row>
      <xdr:rowOff>114301</xdr:rowOff>
    </xdr:to>
    <xdr:graphicFrame macro="">
      <xdr:nvGraphicFramePr>
        <xdr:cNvPr id="2" name="Gráfico 1">
          <a:extLst>
            <a:ext uri="{FF2B5EF4-FFF2-40B4-BE49-F238E27FC236}">
              <a16:creationId xmlns:a16="http://schemas.microsoft.com/office/drawing/2014/main" id="{4A7DF215-9657-499B-A288-970E13E893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14287</xdr:rowOff>
    </xdr:from>
    <xdr:to>
      <xdr:col>6</xdr:col>
      <xdr:colOff>771524</xdr:colOff>
      <xdr:row>20</xdr:row>
      <xdr:rowOff>266700</xdr:rowOff>
    </xdr:to>
    <xdr:graphicFrame macro="">
      <xdr:nvGraphicFramePr>
        <xdr:cNvPr id="2" name="Gráfico 1">
          <a:extLst>
            <a:ext uri="{FF2B5EF4-FFF2-40B4-BE49-F238E27FC236}">
              <a16:creationId xmlns:a16="http://schemas.microsoft.com/office/drawing/2014/main" id="{E4385D9E-059E-45B2-84D3-54AE87B3B1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0</xdr:rowOff>
    </xdr:from>
    <xdr:to>
      <xdr:col>6</xdr:col>
      <xdr:colOff>781050</xdr:colOff>
      <xdr:row>42</xdr:row>
      <xdr:rowOff>109537</xdr:rowOff>
    </xdr:to>
    <xdr:graphicFrame macro="">
      <xdr:nvGraphicFramePr>
        <xdr:cNvPr id="3" name="Gráfico 2">
          <a:extLst>
            <a:ext uri="{FF2B5EF4-FFF2-40B4-BE49-F238E27FC236}">
              <a16:creationId xmlns:a16="http://schemas.microsoft.com/office/drawing/2014/main" id="{4E02DEC7-1494-43CC-968B-FBD9768ED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66675</xdr:rowOff>
    </xdr:from>
    <xdr:to>
      <xdr:col>6</xdr:col>
      <xdr:colOff>752475</xdr:colOff>
      <xdr:row>42</xdr:row>
      <xdr:rowOff>87854</xdr:rowOff>
    </xdr:to>
    <xdr:sp macro="" textlink="">
      <xdr:nvSpPr>
        <xdr:cNvPr id="4" name="CuadroTexto 1">
          <a:extLst>
            <a:ext uri="{FF2B5EF4-FFF2-40B4-BE49-F238E27FC236}">
              <a16:creationId xmlns:a16="http://schemas.microsoft.com/office/drawing/2014/main" id="{54A7B121-522F-4DB3-AEF2-A7D9D8C2B097}"/>
            </a:ext>
          </a:extLst>
        </xdr:cNvPr>
        <xdr:cNvSpPr txBox="1"/>
      </xdr:nvSpPr>
      <xdr:spPr>
        <a:xfrm>
          <a:off x="0" y="8143875"/>
          <a:ext cx="5667375" cy="211679"/>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s-CL" sz="900"/>
            <a:t>Fuente: elaborado por Odepa con información del SAG.</a:t>
          </a:r>
        </a:p>
      </xdr:txBody>
    </xdr:sp>
    <xdr:clientData/>
  </xdr:twoCellAnchor>
</xdr:wsDr>
</file>

<file path=xl/drawings/drawing15.xml><?xml version="1.0" encoding="utf-8"?>
<c:userShapes xmlns:c="http://schemas.openxmlformats.org/drawingml/2006/chart">
  <cdr:relSizeAnchor xmlns:cdr="http://schemas.openxmlformats.org/drawingml/2006/chartDrawing">
    <cdr:from>
      <cdr:x>0</cdr:x>
      <cdr:y>0.95049</cdr:y>
    </cdr:from>
    <cdr:to>
      <cdr:x>0.98571</cdr:x>
      <cdr:y>0.99449</cdr:y>
    </cdr:to>
    <cdr:sp macro="" textlink="">
      <cdr:nvSpPr>
        <cdr:cNvPr id="2" name="1 CuadroTexto">
          <a:extLst xmlns:a="http://schemas.openxmlformats.org/drawingml/2006/main">
            <a:ext uri="{FF2B5EF4-FFF2-40B4-BE49-F238E27FC236}">
              <a16:creationId xmlns:a16="http://schemas.microsoft.com/office/drawing/2014/main" id="{3F95081F-C92F-44EC-937F-A570CBE6D6E2}"/>
            </a:ext>
          </a:extLst>
        </cdr:cNvPr>
        <cdr:cNvSpPr txBox="1"/>
      </cdr:nvSpPr>
      <cdr:spPr>
        <a:xfrm xmlns:a="http://schemas.openxmlformats.org/drawingml/2006/main">
          <a:off x="0" y="3870325"/>
          <a:ext cx="5605175" cy="179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ES" sz="900" i="1"/>
            <a:t>Fuente</a:t>
          </a:r>
          <a:r>
            <a:rPr lang="es-ES" sz="900"/>
            <a:t>: elaborado por Odepa con antecedentes del</a:t>
          </a:r>
          <a:r>
            <a:rPr lang="es-ES" sz="900" baseline="0"/>
            <a:t> SAG</a:t>
          </a:r>
          <a:endParaRPr lang="es-ES" sz="900"/>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0</xdr:colOff>
      <xdr:row>28</xdr:row>
      <xdr:rowOff>185737</xdr:rowOff>
    </xdr:from>
    <xdr:to>
      <xdr:col>14</xdr:col>
      <xdr:colOff>400050</xdr:colOff>
      <xdr:row>41</xdr:row>
      <xdr:rowOff>123825</xdr:rowOff>
    </xdr:to>
    <xdr:graphicFrame macro="">
      <xdr:nvGraphicFramePr>
        <xdr:cNvPr id="2" name="Gráfico 1">
          <a:extLst>
            <a:ext uri="{FF2B5EF4-FFF2-40B4-BE49-F238E27FC236}">
              <a16:creationId xmlns:a16="http://schemas.microsoft.com/office/drawing/2014/main" id="{29D88B63-46BE-4759-BD7F-EDDF182E8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cdr:x>
      <cdr:y>0.92186</cdr:y>
    </cdr:from>
    <cdr:to>
      <cdr:x>1</cdr:x>
      <cdr:y>1</cdr:y>
    </cdr:to>
    <cdr:sp macro="" textlink="">
      <cdr:nvSpPr>
        <cdr:cNvPr id="2" name="CuadroTexto 1">
          <a:extLst xmlns:a="http://schemas.openxmlformats.org/drawingml/2006/main">
            <a:ext uri="{FF2B5EF4-FFF2-40B4-BE49-F238E27FC236}">
              <a16:creationId xmlns:a16="http://schemas.microsoft.com/office/drawing/2014/main" id="{22AC58A5-0470-41DD-B593-4B0BFC76527F}"/>
            </a:ext>
          </a:extLst>
        </cdr:cNvPr>
        <cdr:cNvSpPr txBox="1"/>
      </cdr:nvSpPr>
      <cdr:spPr>
        <a:xfrm xmlns:a="http://schemas.openxmlformats.org/drawingml/2006/main">
          <a:off x="0" y="2528850"/>
          <a:ext cx="4572000" cy="2143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Fuente: elaborado por Odepa con información del SAG.</a:t>
          </a:r>
        </a:p>
      </cdr:txBody>
    </cdr:sp>
  </cdr:relSizeAnchor>
</c:userShapes>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733424</xdr:colOff>
      <xdr:row>19</xdr:row>
      <xdr:rowOff>0</xdr:rowOff>
    </xdr:to>
    <xdr:graphicFrame macro="">
      <xdr:nvGraphicFramePr>
        <xdr:cNvPr id="3" name="Gráfico 2">
          <a:extLst>
            <a:ext uri="{FF2B5EF4-FFF2-40B4-BE49-F238E27FC236}">
              <a16:creationId xmlns:a16="http://schemas.microsoft.com/office/drawing/2014/main" id="{EAD0BA2E-DD51-40B3-8495-FF6AE7B48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9524</xdr:rowOff>
    </xdr:from>
    <xdr:to>
      <xdr:col>6</xdr:col>
      <xdr:colOff>762000</xdr:colOff>
      <xdr:row>31</xdr:row>
      <xdr:rowOff>161925</xdr:rowOff>
    </xdr:to>
    <xdr:sp macro="" textlink="">
      <xdr:nvSpPr>
        <xdr:cNvPr id="4" name="2 CuadroTexto">
          <a:extLst>
            <a:ext uri="{FF2B5EF4-FFF2-40B4-BE49-F238E27FC236}">
              <a16:creationId xmlns:a16="http://schemas.microsoft.com/office/drawing/2014/main" id="{34F82A19-F4B3-4117-9CF4-28147721B1B9}"/>
            </a:ext>
          </a:extLst>
        </xdr:cNvPr>
        <xdr:cNvSpPr txBox="1"/>
      </xdr:nvSpPr>
      <xdr:spPr>
        <a:xfrm>
          <a:off x="0" y="4200524"/>
          <a:ext cx="5676900" cy="1866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000">
              <a:latin typeface="+mn-lt"/>
            </a:rPr>
            <a:t>El gráfico </a:t>
          </a:r>
          <a:r>
            <a:rPr lang="es-ES" sz="1000" baseline="0">
              <a:latin typeface="+mn-lt"/>
            </a:rPr>
            <a:t>adjunto está basado en información disponible de precios de vinos a granel, tanto en Chile como en Argentina. La comparación se realiza haciendo la transformación de los precios de vinos argentinos a valores expresados en pesos chilenos, considerando el tipo de cambio oficial (peso chileno</a:t>
          </a:r>
          <a:r>
            <a:rPr lang="es-ES" sz="1000" i="1" baseline="0">
              <a:latin typeface="+mn-lt"/>
            </a:rPr>
            <a:t> / </a:t>
          </a:r>
          <a:r>
            <a:rPr lang="es-ES" sz="1000" baseline="0">
              <a:latin typeface="+mn-lt"/>
            </a:rPr>
            <a:t>peso argentino) vigente en el período en que se registró cada precio.</a:t>
          </a:r>
        </a:p>
        <a:p>
          <a:pPr algn="just"/>
          <a:r>
            <a:rPr lang="es-ES" sz="1000" baseline="0">
              <a:latin typeface="+mn-lt"/>
            </a:rPr>
            <a:t>Se advierte que esta comparación puede no resultar efectiva ni real en términos de los niveles registrados en cada caso, toda vez que probablemente las calidades de los vinos son diferentes  y podrían no ser directamente comparables. No obstante, se estima que  permite analizar las trayectorias o evolución que han seguido los precios de cada tipo de vino en ambos mercados, desde el momento en que comienzan todas las series (enero de 2010). En consecuencia, se recomienda ser bastante cautelosos al momento de emitir juicios respecto a estos antecedentes, particularmente en relación con los niveles de precios registrados en uno y otro mercado, e interpretar más bien las variaciones que se observan en cada caso.</a:t>
          </a:r>
          <a:endParaRPr lang="es-ES" sz="1000">
            <a:latin typeface="+mn-lt"/>
          </a:endParaRPr>
        </a:p>
      </xdr:txBody>
    </xdr:sp>
    <xdr:clientData/>
  </xdr:twoCellAnchor>
</xdr:wsDr>
</file>

<file path=xl/drawings/drawing19.xml><?xml version="1.0" encoding="utf-8"?>
<c:userShapes xmlns:c="http://schemas.openxmlformats.org/drawingml/2006/chart">
  <cdr:relSizeAnchor xmlns:cdr="http://schemas.openxmlformats.org/drawingml/2006/chartDrawing">
    <cdr:from>
      <cdr:x>0</cdr:x>
      <cdr:y>0.92335</cdr:y>
    </cdr:from>
    <cdr:to>
      <cdr:x>1</cdr:x>
      <cdr:y>1</cdr:y>
    </cdr:to>
    <cdr:sp macro="" textlink="">
      <cdr:nvSpPr>
        <cdr:cNvPr id="2" name="CuadroTexto 1">
          <a:extLst xmlns:a="http://schemas.openxmlformats.org/drawingml/2006/main">
            <a:ext uri="{FF2B5EF4-FFF2-40B4-BE49-F238E27FC236}">
              <a16:creationId xmlns:a16="http://schemas.microsoft.com/office/drawing/2014/main" id="{54B63A92-2AC6-4B5C-8383-1E09C2B551FB}"/>
            </a:ext>
          </a:extLst>
        </cdr:cNvPr>
        <cdr:cNvSpPr txBox="1"/>
      </cdr:nvSpPr>
      <cdr:spPr>
        <a:xfrm xmlns:a="http://schemas.openxmlformats.org/drawingml/2006/main">
          <a:off x="0" y="2532930"/>
          <a:ext cx="4572000" cy="2102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s-CL" sz="900"/>
            <a:t>Fuente: elaborado por Odepa con antecedentes de</a:t>
          </a:r>
          <a:r>
            <a:rPr lang="es-CL" sz="900" baseline="0"/>
            <a:t> la Seremi Región del Maule y la Bolsa de Comercio de Mendoza.</a:t>
          </a:r>
          <a:endParaRPr lang="es-CL" sz="9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15875</xdr:colOff>
      <xdr:row>43</xdr:row>
      <xdr:rowOff>118491</xdr:rowOff>
    </xdr:from>
    <xdr:to>
      <xdr:col>2</xdr:col>
      <xdr:colOff>187325</xdr:colOff>
      <xdr:row>44</xdr:row>
      <xdr:rowOff>51816</xdr:rowOff>
    </xdr:to>
    <xdr:pic>
      <xdr:nvPicPr>
        <xdr:cNvPr id="2" name="Picture 1" descr="LOGO_FUCOA">
          <a:extLst>
            <a:ext uri="{FF2B5EF4-FFF2-40B4-BE49-F238E27FC236}">
              <a16:creationId xmlns:a16="http://schemas.microsoft.com/office/drawing/2014/main" id="{02DE9F50-7F1F-49AA-8F8A-D1B3044FF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45157" b="48161"/>
        <a:stretch>
          <a:fillRect/>
        </a:stretch>
      </xdr:blipFill>
      <xdr:spPr bwMode="auto">
        <a:xfrm>
          <a:off x="15875" y="8579866"/>
          <a:ext cx="1822450" cy="1238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xdr:col>
      <xdr:colOff>61343</xdr:colOff>
      <xdr:row>40</xdr:row>
      <xdr:rowOff>48190</xdr:rowOff>
    </xdr:from>
    <xdr:to>
      <xdr:col>6</xdr:col>
      <xdr:colOff>739774</xdr:colOff>
      <xdr:row>44</xdr:row>
      <xdr:rowOff>78465</xdr:rowOff>
    </xdr:to>
    <xdr:pic>
      <xdr:nvPicPr>
        <xdr:cNvPr id="3" name="Imagen 5">
          <a:extLst>
            <a:ext uri="{FF2B5EF4-FFF2-40B4-BE49-F238E27FC236}">
              <a16:creationId xmlns:a16="http://schemas.microsoft.com/office/drawing/2014/main" id="{D2AF8FD6-40F1-4FD0-B8C2-A150C4EAF56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V="1">
          <a:off x="2537843" y="7938065"/>
          <a:ext cx="3154931" cy="7922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733425</xdr:colOff>
      <xdr:row>34</xdr:row>
      <xdr:rowOff>123825</xdr:rowOff>
    </xdr:to>
    <xdr:sp macro="" textlink="">
      <xdr:nvSpPr>
        <xdr:cNvPr id="2" name="CuadroTexto 1">
          <a:extLst>
            <a:ext uri="{FF2B5EF4-FFF2-40B4-BE49-F238E27FC236}">
              <a16:creationId xmlns:a16="http://schemas.microsoft.com/office/drawing/2014/main" id="{7D292B62-B2A3-49E9-B7F0-595F73DBD27E}"/>
            </a:ext>
          </a:extLst>
        </xdr:cNvPr>
        <xdr:cNvSpPr txBox="1"/>
      </xdr:nvSpPr>
      <xdr:spPr>
        <a:xfrm>
          <a:off x="0" y="0"/>
          <a:ext cx="5305425" cy="67151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b="1"/>
            <a:t>Comentarios y noticias del sector</a:t>
          </a:r>
        </a:p>
        <a:p>
          <a:endParaRPr lang="es-CL" sz="1100" baseline="0"/>
        </a:p>
        <a:p>
          <a:r>
            <a:rPr lang="es-CL" sz="1100" b="1"/>
            <a:t>1.  Exportaciones 2020</a:t>
          </a:r>
        </a:p>
        <a:p>
          <a:endParaRPr lang="es-CL" sz="1100" b="1"/>
        </a:p>
        <a:p>
          <a:pPr algn="just"/>
          <a:r>
            <a:rPr lang="es-CL" sz="1100">
              <a:solidFill>
                <a:schemeClr val="dk1"/>
              </a:solidFill>
              <a:effectLst/>
              <a:latin typeface="+mn-lt"/>
              <a:ea typeface="+mn-ea"/>
              <a:cs typeface="+mn-cs"/>
            </a:rPr>
            <a:t>Las exportaciones totales de vino de este año llegan a 721,14 millones de litros por un valor total de USD 1.529,3 millones, lo que representa un aumento de 1,4% en volumen y una reducción de 4,8% en valor en relación con igual periodo del año anterior.</a:t>
          </a:r>
        </a:p>
        <a:p>
          <a:pPr algn="just"/>
          <a:endParaRPr lang="es-CL" sz="1100">
            <a:solidFill>
              <a:schemeClr val="dk1"/>
            </a:solidFill>
            <a:effectLst/>
            <a:latin typeface="+mn-lt"/>
            <a:ea typeface="+mn-ea"/>
            <a:cs typeface="+mn-cs"/>
          </a:endParaRPr>
        </a:p>
        <a:p>
          <a:pPr algn="just"/>
          <a:r>
            <a:rPr lang="es-CL" sz="1100">
              <a:solidFill>
                <a:schemeClr val="dk1"/>
              </a:solidFill>
              <a:effectLst/>
              <a:latin typeface="+mn-lt"/>
              <a:ea typeface="+mn-ea"/>
              <a:cs typeface="+mn-cs"/>
            </a:rPr>
            <a:t>Las exportaciones de vino con denominación de origen durante 2020 han acumulado 374,8 millones de litros por un monto total de USD 1.170,4 millones, lo que representa un aumento de 0,9% en volumen y reducción de 3,3% en valor, en comparación con lo exportado en el mismo periodo de 2019.</a:t>
          </a:r>
        </a:p>
        <a:p>
          <a:pPr algn="just"/>
          <a:endParaRPr lang="es-CL" sz="1100">
            <a:solidFill>
              <a:schemeClr val="dk1"/>
            </a:solidFill>
            <a:effectLst/>
            <a:latin typeface="+mn-lt"/>
            <a:ea typeface="+mn-ea"/>
            <a:cs typeface="+mn-cs"/>
          </a:endParaRPr>
        </a:p>
        <a:p>
          <a:pPr algn="just"/>
          <a:r>
            <a:rPr lang="es-CL" sz="1100">
              <a:solidFill>
                <a:schemeClr val="dk1"/>
              </a:solidFill>
              <a:effectLst/>
              <a:latin typeface="+mn-lt"/>
              <a:ea typeface="+mn-ea"/>
              <a:cs typeface="+mn-cs"/>
            </a:rPr>
            <a:t>El Vino a granel también aumenta sus volúmenes exportados en el periodo llegando a 291,4 millones de litros (0,6% superior a lo exportado en el mismo periodo 2019), por un monto de USD 241,2 millones (12,3% inferior al año anterior).</a:t>
          </a:r>
        </a:p>
        <a:p>
          <a:pPr algn="just"/>
          <a:endParaRPr lang="es-CL" sz="1100">
            <a:solidFill>
              <a:schemeClr val="dk1"/>
            </a:solidFill>
            <a:effectLst/>
            <a:latin typeface="+mn-lt"/>
            <a:ea typeface="+mn-ea"/>
            <a:cs typeface="+mn-cs"/>
          </a:endParaRPr>
        </a:p>
        <a:p>
          <a:pPr algn="just"/>
          <a:r>
            <a:rPr lang="es-CL" sz="1100">
              <a:solidFill>
                <a:schemeClr val="dk1"/>
              </a:solidFill>
              <a:effectLst/>
              <a:latin typeface="+mn-lt"/>
              <a:ea typeface="+mn-ea"/>
              <a:cs typeface="+mn-cs"/>
            </a:rPr>
            <a:t>La categoría de Vinos en recipientes con capacidad superior a 2 litros, pero inferior o igual a 10 litros, es la categoría con mayores alzas en el periodo. Entre enero y octubre 2020 se exportaron 20,0 millones de litros (28,9% superior al año anterior), por un monto total de USD 36,9 millones (25,6% superior al año anterior). </a:t>
          </a:r>
        </a:p>
        <a:p>
          <a:pPr algn="just"/>
          <a:endParaRPr lang="es-CL" sz="1100">
            <a:solidFill>
              <a:schemeClr val="dk1"/>
            </a:solidFill>
            <a:effectLst/>
            <a:latin typeface="+mn-lt"/>
            <a:ea typeface="+mn-ea"/>
            <a:cs typeface="+mn-cs"/>
          </a:endParaRPr>
        </a:p>
        <a:p>
          <a:pPr algn="just"/>
          <a:r>
            <a:rPr lang="es-CL" sz="1100">
              <a:solidFill>
                <a:schemeClr val="dk1"/>
              </a:solidFill>
              <a:effectLst/>
              <a:latin typeface="+mn-lt"/>
              <a:ea typeface="+mn-ea"/>
              <a:cs typeface="+mn-cs"/>
            </a:rPr>
            <a:t>Los vinos espumosos han sido los mas afectados del periodo con bajas de 29,3% en volumen y 25,1% en valor en relación con igual periodo del año 2019.</a:t>
          </a:r>
        </a:p>
        <a:p>
          <a:endParaRPr lang="es-CL" sz="1100" b="0" baseline="0"/>
        </a:p>
        <a:p>
          <a:pPr marL="0" marR="0" lvl="0" indent="0" algn="just" defTabSz="914400" eaLnBrk="1" fontAlgn="auto" latinLnBrk="0" hangingPunct="1">
            <a:lnSpc>
              <a:spcPct val="100000"/>
            </a:lnSpc>
            <a:spcBef>
              <a:spcPts val="0"/>
            </a:spcBef>
            <a:spcAft>
              <a:spcPts val="0"/>
            </a:spcAft>
            <a:buClrTx/>
            <a:buSzTx/>
            <a:buFontTx/>
            <a:buNone/>
            <a:tabLst/>
            <a:defRPr/>
          </a:pPr>
          <a:endParaRPr lang="es-CL" sz="1100" b="0" baseline="0"/>
        </a:p>
        <a:p>
          <a:endParaRPr lang="es-CL" sz="1100" b="0" i="0" u="none" strike="noStrike" baseline="0">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0</xdr:rowOff>
    </xdr:from>
    <xdr:to>
      <xdr:col>6</xdr:col>
      <xdr:colOff>714376</xdr:colOff>
      <xdr:row>14</xdr:row>
      <xdr:rowOff>174625</xdr:rowOff>
    </xdr:to>
    <xdr:graphicFrame macro="">
      <xdr:nvGraphicFramePr>
        <xdr:cNvPr id="2" name="Gráfico 1">
          <a:extLst>
            <a:ext uri="{FF2B5EF4-FFF2-40B4-BE49-F238E27FC236}">
              <a16:creationId xmlns:a16="http://schemas.microsoft.com/office/drawing/2014/main" id="{DDA22EBE-F8A2-42A6-9938-A5E84876C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35719</xdr:colOff>
      <xdr:row>15</xdr:row>
      <xdr:rowOff>184156</xdr:rowOff>
    </xdr:from>
    <xdr:to>
      <xdr:col>6</xdr:col>
      <xdr:colOff>730250</xdr:colOff>
      <xdr:row>31</xdr:row>
      <xdr:rowOff>15875</xdr:rowOff>
    </xdr:to>
    <xdr:graphicFrame macro="">
      <xdr:nvGraphicFramePr>
        <xdr:cNvPr id="3" name="Gráfico 2">
          <a:extLst>
            <a:ext uri="{FF2B5EF4-FFF2-40B4-BE49-F238E27FC236}">
              <a16:creationId xmlns:a16="http://schemas.microsoft.com/office/drawing/2014/main" id="{166B92AD-BCCC-450E-BEC9-01D8CA7D1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21432</xdr:colOff>
      <xdr:row>31</xdr:row>
      <xdr:rowOff>181768</xdr:rowOff>
    </xdr:from>
    <xdr:to>
      <xdr:col>6</xdr:col>
      <xdr:colOff>768350</xdr:colOff>
      <xdr:row>46</xdr:row>
      <xdr:rowOff>183356</xdr:rowOff>
    </xdr:to>
    <xdr:graphicFrame macro="">
      <xdr:nvGraphicFramePr>
        <xdr:cNvPr id="4" name="Gráfico 3">
          <a:extLst>
            <a:ext uri="{FF2B5EF4-FFF2-40B4-BE49-F238E27FC236}">
              <a16:creationId xmlns:a16="http://schemas.microsoft.com/office/drawing/2014/main" id="{B53EDC15-109B-4E52-ABCE-0974A387E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33337</xdr:colOff>
      <xdr:row>47</xdr:row>
      <xdr:rowOff>7937</xdr:rowOff>
    </xdr:from>
    <xdr:to>
      <xdr:col>6</xdr:col>
      <xdr:colOff>733425</xdr:colOff>
      <xdr:row>61</xdr:row>
      <xdr:rowOff>175419</xdr:rowOff>
    </xdr:to>
    <xdr:graphicFrame macro="">
      <xdr:nvGraphicFramePr>
        <xdr:cNvPr id="5" name="Gráfico 4">
          <a:extLst>
            <a:ext uri="{FF2B5EF4-FFF2-40B4-BE49-F238E27FC236}">
              <a16:creationId xmlns:a16="http://schemas.microsoft.com/office/drawing/2014/main" id="{AA1BFD02-00A2-4767-A70B-156D7B159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50006</xdr:colOff>
      <xdr:row>62</xdr:row>
      <xdr:rowOff>182561</xdr:rowOff>
    </xdr:from>
    <xdr:to>
      <xdr:col>6</xdr:col>
      <xdr:colOff>752475</xdr:colOff>
      <xdr:row>77</xdr:row>
      <xdr:rowOff>173830</xdr:rowOff>
    </xdr:to>
    <xdr:graphicFrame macro="">
      <xdr:nvGraphicFramePr>
        <xdr:cNvPr id="6" name="Gráfico 5">
          <a:extLst>
            <a:ext uri="{FF2B5EF4-FFF2-40B4-BE49-F238E27FC236}">
              <a16:creationId xmlns:a16="http://schemas.microsoft.com/office/drawing/2014/main" id="{6F45E8DA-12F7-43A3-BEB6-7A63305CB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79</xdr:row>
      <xdr:rowOff>6350</xdr:rowOff>
    </xdr:from>
    <xdr:to>
      <xdr:col>7</xdr:col>
      <xdr:colOff>23812</xdr:colOff>
      <xdr:row>93</xdr:row>
      <xdr:rowOff>161925</xdr:rowOff>
    </xdr:to>
    <xdr:graphicFrame macro="">
      <xdr:nvGraphicFramePr>
        <xdr:cNvPr id="7" name="Gráfico 6">
          <a:extLst>
            <a:ext uri="{FF2B5EF4-FFF2-40B4-BE49-F238E27FC236}">
              <a16:creationId xmlns:a16="http://schemas.microsoft.com/office/drawing/2014/main" id="{463FB488-15F2-46E9-8483-18CDC875B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24606</xdr:colOff>
      <xdr:row>94</xdr:row>
      <xdr:rowOff>12700</xdr:rowOff>
    </xdr:from>
    <xdr:to>
      <xdr:col>6</xdr:col>
      <xdr:colOff>786605</xdr:colOff>
      <xdr:row>108</xdr:row>
      <xdr:rowOff>88900</xdr:rowOff>
    </xdr:to>
    <xdr:graphicFrame macro="">
      <xdr:nvGraphicFramePr>
        <xdr:cNvPr id="8" name="Gráfico 7">
          <a:extLst>
            <a:ext uri="{FF2B5EF4-FFF2-40B4-BE49-F238E27FC236}">
              <a16:creationId xmlns:a16="http://schemas.microsoft.com/office/drawing/2014/main" id="{67353FF7-0744-4011-8F2A-37A40CD01C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11642</xdr:colOff>
      <xdr:row>12</xdr:row>
      <xdr:rowOff>4233</xdr:rowOff>
    </xdr:from>
    <xdr:to>
      <xdr:col>9</xdr:col>
      <xdr:colOff>561975</xdr:colOff>
      <xdr:row>27</xdr:row>
      <xdr:rowOff>114300</xdr:rowOff>
    </xdr:to>
    <xdr:graphicFrame macro="">
      <xdr:nvGraphicFramePr>
        <xdr:cNvPr id="2" name="Gráfico 1">
          <a:extLst>
            <a:ext uri="{FF2B5EF4-FFF2-40B4-BE49-F238E27FC236}">
              <a16:creationId xmlns:a16="http://schemas.microsoft.com/office/drawing/2014/main" id="{D6367EBC-5062-4CAC-A274-719009FF2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21166</xdr:colOff>
      <xdr:row>40</xdr:row>
      <xdr:rowOff>30691</xdr:rowOff>
    </xdr:from>
    <xdr:to>
      <xdr:col>9</xdr:col>
      <xdr:colOff>497416</xdr:colOff>
      <xdr:row>55</xdr:row>
      <xdr:rowOff>142875</xdr:rowOff>
    </xdr:to>
    <xdr:graphicFrame macro="">
      <xdr:nvGraphicFramePr>
        <xdr:cNvPr id="3" name="Gráfico 2">
          <a:extLst>
            <a:ext uri="{FF2B5EF4-FFF2-40B4-BE49-F238E27FC236}">
              <a16:creationId xmlns:a16="http://schemas.microsoft.com/office/drawing/2014/main" id="{951CC9F9-3349-4FE2-82E8-E6E04DA2CF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0.91899</cdr:y>
    </cdr:from>
    <cdr:to>
      <cdr:x>1</cdr:x>
      <cdr:y>1</cdr:y>
    </cdr:to>
    <cdr:sp macro="" textlink="">
      <cdr:nvSpPr>
        <cdr:cNvPr id="2" name="Rectángulo redondeado 1">
          <a:extLst xmlns:a="http://schemas.openxmlformats.org/drawingml/2006/main">
            <a:ext uri="{FF2B5EF4-FFF2-40B4-BE49-F238E27FC236}">
              <a16:creationId xmlns:a16="http://schemas.microsoft.com/office/drawing/2014/main" id="{F32E80D8-DF34-4374-A67F-170C45EB58C8}"/>
            </a:ext>
          </a:extLst>
        </cdr:cNvPr>
        <cdr:cNvSpPr/>
      </cdr:nvSpPr>
      <cdr:spPr>
        <a:xfrm xmlns:a="http://schemas.openxmlformats.org/drawingml/2006/main">
          <a:off x="0" y="3137616"/>
          <a:ext cx="8128000" cy="276568"/>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s-CL" sz="900">
              <a:solidFill>
                <a:sysClr val="windowText" lastClr="000000"/>
              </a:solidFill>
            </a:rPr>
            <a:t>Fuente: elaborado por Odepa con antecedentes del Servicio Nacional de Aduanas</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0.91811</cdr:y>
    </cdr:from>
    <cdr:to>
      <cdr:x>1</cdr:x>
      <cdr:y>1</cdr:y>
    </cdr:to>
    <cdr:sp macro="" textlink="">
      <cdr:nvSpPr>
        <cdr:cNvPr id="2" name="Rectángulo redondeado 1">
          <a:extLst xmlns:a="http://schemas.openxmlformats.org/drawingml/2006/main">
            <a:ext uri="{FF2B5EF4-FFF2-40B4-BE49-F238E27FC236}">
              <a16:creationId xmlns:a16="http://schemas.microsoft.com/office/drawing/2014/main" id="{F32E80D8-DF34-4374-A67F-170C45EB58C8}"/>
            </a:ext>
          </a:extLst>
        </cdr:cNvPr>
        <cdr:cNvSpPr/>
      </cdr:nvSpPr>
      <cdr:spPr>
        <a:xfrm xmlns:a="http://schemas.openxmlformats.org/drawingml/2006/main">
          <a:off x="0" y="3100574"/>
          <a:ext cx="8053917" cy="276568"/>
        </a:xfrm>
        <a:prstGeom xmlns:a="http://schemas.openxmlformats.org/drawingml/2006/main" prst="round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s-CL" sz="900">
              <a:solidFill>
                <a:sysClr val="windowText" lastClr="000000"/>
              </a:solidFill>
            </a:rPr>
            <a:t>Fuente: elaborado por Odepa con antecedentes del Servicio Nacional de Aduanas</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419100</xdr:colOff>
      <xdr:row>16</xdr:row>
      <xdr:rowOff>9525</xdr:rowOff>
    </xdr:to>
    <xdr:graphicFrame macro="">
      <xdr:nvGraphicFramePr>
        <xdr:cNvPr id="2" name="Gráfico 1">
          <a:extLst>
            <a:ext uri="{FF2B5EF4-FFF2-40B4-BE49-F238E27FC236}">
              <a16:creationId xmlns:a16="http://schemas.microsoft.com/office/drawing/2014/main" id="{A0563D8A-3FC5-4D6A-B396-921607B42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183619</xdr:rowOff>
    </xdr:from>
    <xdr:to>
      <xdr:col>7</xdr:col>
      <xdr:colOff>419099</xdr:colOff>
      <xdr:row>33</xdr:row>
      <xdr:rowOff>180975</xdr:rowOff>
    </xdr:to>
    <xdr:graphicFrame macro="">
      <xdr:nvGraphicFramePr>
        <xdr:cNvPr id="3" name="Gráfico 2">
          <a:extLst>
            <a:ext uri="{FF2B5EF4-FFF2-40B4-BE49-F238E27FC236}">
              <a16:creationId xmlns:a16="http://schemas.microsoft.com/office/drawing/2014/main" id="{75DE4D39-C40A-4F18-A196-1D6C770D1A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19051</xdr:colOff>
      <xdr:row>34</xdr:row>
      <xdr:rowOff>189442</xdr:rowOff>
    </xdr:from>
    <xdr:to>
      <xdr:col>8</xdr:col>
      <xdr:colOff>19050</xdr:colOff>
      <xdr:row>51</xdr:row>
      <xdr:rowOff>0</xdr:rowOff>
    </xdr:to>
    <xdr:graphicFrame macro="">
      <xdr:nvGraphicFramePr>
        <xdr:cNvPr id="4" name="Gráfico 3">
          <a:extLst>
            <a:ext uri="{FF2B5EF4-FFF2-40B4-BE49-F238E27FC236}">
              <a16:creationId xmlns:a16="http://schemas.microsoft.com/office/drawing/2014/main" id="{6B069431-6A19-4FEC-A23E-81D2A5577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800100</xdr:colOff>
      <xdr:row>14</xdr:row>
      <xdr:rowOff>180974</xdr:rowOff>
    </xdr:to>
    <xdr:graphicFrame macro="">
      <xdr:nvGraphicFramePr>
        <xdr:cNvPr id="2" name="Gráfico 1">
          <a:extLst>
            <a:ext uri="{FF2B5EF4-FFF2-40B4-BE49-F238E27FC236}">
              <a16:creationId xmlns:a16="http://schemas.microsoft.com/office/drawing/2014/main" id="{B513B829-02E1-408B-BF66-A37A44878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4761</xdr:rowOff>
    </xdr:from>
    <xdr:to>
      <xdr:col>6</xdr:col>
      <xdr:colOff>790574</xdr:colOff>
      <xdr:row>30</xdr:row>
      <xdr:rowOff>180974</xdr:rowOff>
    </xdr:to>
    <xdr:graphicFrame macro="">
      <xdr:nvGraphicFramePr>
        <xdr:cNvPr id="3" name="Gráfico 2">
          <a:extLst>
            <a:ext uri="{FF2B5EF4-FFF2-40B4-BE49-F238E27FC236}">
              <a16:creationId xmlns:a16="http://schemas.microsoft.com/office/drawing/2014/main" id="{EECC97C7-95E8-4638-8D9F-62470596E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9525</xdr:rowOff>
    </xdr:from>
    <xdr:to>
      <xdr:col>6</xdr:col>
      <xdr:colOff>747713</xdr:colOff>
      <xdr:row>46</xdr:row>
      <xdr:rowOff>176212</xdr:rowOff>
    </xdr:to>
    <xdr:graphicFrame macro="">
      <xdr:nvGraphicFramePr>
        <xdr:cNvPr id="4" name="Gráfico 3">
          <a:extLst>
            <a:ext uri="{FF2B5EF4-FFF2-40B4-BE49-F238E27FC236}">
              <a16:creationId xmlns:a16="http://schemas.microsoft.com/office/drawing/2014/main" id="{A0BA1B0F-466F-479F-A3A6-3BD7E23BEA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odepa.gob.cl/publicaciones/boletines/boletin-del-vino-noviembre-2020"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D12:D42"/>
  <sheetViews>
    <sheetView tabSelected="1" zoomScaleNormal="100" workbookViewId="0">
      <selection activeCell="J8" sqref="J8"/>
    </sheetView>
  </sheetViews>
  <sheetFormatPr baseColWidth="10" defaultColWidth="11.453125" defaultRowHeight="14.5" x14ac:dyDescent="0.35"/>
  <sheetData>
    <row r="12" spans="4:4" x14ac:dyDescent="0.35">
      <c r="D12" s="462" t="s">
        <v>431</v>
      </c>
    </row>
    <row r="16" spans="4:4" ht="31" x14ac:dyDescent="0.7">
      <c r="D16" s="1" t="s">
        <v>0</v>
      </c>
    </row>
    <row r="36" spans="4:4" s="42" customFormat="1" x14ac:dyDescent="0.35"/>
    <row r="42" spans="4:4" ht="18.5" x14ac:dyDescent="0.45">
      <c r="D42" s="2" t="s">
        <v>423</v>
      </c>
    </row>
  </sheetData>
  <phoneticPr fontId="63" type="noConversion"/>
  <hyperlinks>
    <hyperlink ref="D12" r:id="rId1" display="https://www.odepa.gob.cl/publicaciones/boletines/boletin-del-vino-noviembre-2020" xr:uid="{F98FDAA9-981A-43D5-A7CF-EDCD3F63CF31}"/>
  </hyperlinks>
  <pageMargins left="0.7" right="0.7" top="0.75" bottom="0.75" header="0.3" footer="0.3"/>
  <pageSetup paperSize="126" scale="45" orientation="portrait" r:id="rId2"/>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F1:AK30"/>
  <sheetViews>
    <sheetView zoomScaleNormal="100" workbookViewId="0">
      <selection activeCell="AH23" sqref="AH23:AI23"/>
    </sheetView>
  </sheetViews>
  <sheetFormatPr baseColWidth="10" defaultColWidth="11.453125" defaultRowHeight="14.5" x14ac:dyDescent="0.35"/>
  <cols>
    <col min="6" max="6" width="11.453125" style="42"/>
    <col min="8" max="8" width="6" customWidth="1"/>
    <col min="9" max="23" width="6" style="42" customWidth="1"/>
    <col min="24" max="24" width="6" style="13" customWidth="1"/>
    <col min="25" max="25" width="5.453125" style="13" bestFit="1" customWidth="1"/>
    <col min="26" max="37" width="6.1796875" style="13" bestFit="1" customWidth="1"/>
  </cols>
  <sheetData>
    <row r="1" spans="24:37" x14ac:dyDescent="0.35">
      <c r="X1" s="47"/>
      <c r="Y1" s="47"/>
      <c r="Z1" s="47" t="s">
        <v>214</v>
      </c>
      <c r="AA1" s="47" t="s">
        <v>215</v>
      </c>
      <c r="AB1" s="47" t="s">
        <v>216</v>
      </c>
      <c r="AC1" s="47" t="s">
        <v>217</v>
      </c>
      <c r="AD1" s="47" t="s">
        <v>218</v>
      </c>
      <c r="AE1" s="47" t="s">
        <v>219</v>
      </c>
      <c r="AF1" s="47" t="s">
        <v>220</v>
      </c>
      <c r="AG1" s="47" t="s">
        <v>221</v>
      </c>
      <c r="AH1" s="47" t="s">
        <v>222</v>
      </c>
      <c r="AI1" s="47" t="s">
        <v>223</v>
      </c>
      <c r="AJ1" s="47" t="s">
        <v>224</v>
      </c>
      <c r="AK1" s="47" t="s">
        <v>225</v>
      </c>
    </row>
    <row r="2" spans="24:37" x14ac:dyDescent="0.35">
      <c r="X2" s="47" t="s">
        <v>226</v>
      </c>
      <c r="Y2" s="47">
        <v>2015</v>
      </c>
      <c r="Z2" s="48">
        <v>34.904873070000001</v>
      </c>
      <c r="AA2" s="48">
        <v>25.382726150000014</v>
      </c>
      <c r="AB2" s="49">
        <v>29.098884030000015</v>
      </c>
      <c r="AC2" s="49">
        <v>37.928668630000033</v>
      </c>
      <c r="AD2" s="49">
        <v>32.560458390000015</v>
      </c>
      <c r="AE2" s="49">
        <v>37.245211599999998</v>
      </c>
      <c r="AF2" s="49">
        <v>46.664839749999999</v>
      </c>
      <c r="AG2" s="49">
        <v>38.240639300000012</v>
      </c>
      <c r="AH2" s="49">
        <v>38.339363470000031</v>
      </c>
      <c r="AI2" s="49">
        <v>42.346817799999997</v>
      </c>
      <c r="AJ2" s="49">
        <v>38.895984280000015</v>
      </c>
      <c r="AK2" s="49">
        <v>36.147308560000042</v>
      </c>
    </row>
    <row r="3" spans="24:37" x14ac:dyDescent="0.35">
      <c r="X3" s="47" t="s">
        <v>226</v>
      </c>
      <c r="Y3" s="47">
        <v>2016</v>
      </c>
      <c r="Z3" s="49">
        <v>34.801410075999996</v>
      </c>
      <c r="AA3" s="49">
        <v>26.140552266</v>
      </c>
      <c r="AB3" s="49">
        <v>32.888241957699996</v>
      </c>
      <c r="AC3" s="49">
        <v>35.9801589534</v>
      </c>
      <c r="AD3" s="49">
        <v>42.5120744305</v>
      </c>
      <c r="AE3" s="49">
        <v>38.111397738200004</v>
      </c>
      <c r="AF3" s="49">
        <v>42.937277578</v>
      </c>
      <c r="AG3" s="49">
        <v>41.387071516999995</v>
      </c>
      <c r="AH3" s="49">
        <v>37.850101860000002</v>
      </c>
      <c r="AI3" s="49">
        <v>39.7293095725</v>
      </c>
      <c r="AJ3" s="49">
        <v>41.125384937999996</v>
      </c>
      <c r="AK3" s="49">
        <v>37.6041943492</v>
      </c>
    </row>
    <row r="4" spans="24:37" x14ac:dyDescent="0.35">
      <c r="X4" s="47" t="s">
        <v>226</v>
      </c>
      <c r="Y4" s="47">
        <v>2017</v>
      </c>
      <c r="Z4" s="49">
        <v>41.430986299999994</v>
      </c>
      <c r="AA4" s="49">
        <v>26.5902872572</v>
      </c>
      <c r="AB4" s="49">
        <v>34.837152175999996</v>
      </c>
      <c r="AC4" s="49">
        <v>34.6453459401</v>
      </c>
      <c r="AD4" s="49">
        <v>44.328769652000005</v>
      </c>
      <c r="AE4" s="49">
        <v>37.6972178141</v>
      </c>
      <c r="AF4" s="49">
        <v>44.722713240000004</v>
      </c>
      <c r="AG4" s="49">
        <v>45.201829379000003</v>
      </c>
      <c r="AH4" s="49">
        <v>39.950192773999994</v>
      </c>
      <c r="AI4" s="49">
        <v>45.723674291000002</v>
      </c>
      <c r="AJ4" s="49">
        <v>45.345576005300003</v>
      </c>
      <c r="AK4" s="49">
        <v>36.719468314000004</v>
      </c>
    </row>
    <row r="5" spans="24:37" x14ac:dyDescent="0.35">
      <c r="X5" s="47" t="s">
        <v>226</v>
      </c>
      <c r="Y5" s="47">
        <v>2018</v>
      </c>
      <c r="Z5" s="49">
        <v>41</v>
      </c>
      <c r="AA5" s="49">
        <v>28.1</v>
      </c>
      <c r="AB5" s="49">
        <v>33</v>
      </c>
      <c r="AC5" s="49">
        <v>35.9</v>
      </c>
      <c r="AD5" s="49">
        <v>38.4</v>
      </c>
      <c r="AE5" s="49">
        <v>37.9</v>
      </c>
      <c r="AF5" s="49">
        <v>42.2</v>
      </c>
      <c r="AG5" s="49">
        <v>46.5</v>
      </c>
      <c r="AH5" s="49">
        <v>29</v>
      </c>
      <c r="AI5" s="49">
        <v>46.1</v>
      </c>
      <c r="AJ5" s="49">
        <v>43.903376000000002</v>
      </c>
      <c r="AK5" s="43">
        <v>34.816315000000003</v>
      </c>
    </row>
    <row r="6" spans="24:37" x14ac:dyDescent="0.35">
      <c r="X6" s="47" t="s">
        <v>226</v>
      </c>
      <c r="Y6" s="47">
        <v>2019</v>
      </c>
      <c r="Z6" s="49">
        <v>42.109850903099989</v>
      </c>
      <c r="AA6" s="49">
        <v>25.172279372000009</v>
      </c>
      <c r="AB6" s="49">
        <v>33.305171635999997</v>
      </c>
      <c r="AC6" s="49">
        <v>36.379859439000008</v>
      </c>
      <c r="AD6" s="49">
        <v>43.183317500299999</v>
      </c>
      <c r="AE6" s="49">
        <v>35.531951164600002</v>
      </c>
      <c r="AF6" s="49">
        <v>41.6</v>
      </c>
      <c r="AG6" s="49">
        <v>40.299999999999997</v>
      </c>
      <c r="AH6" s="49">
        <v>35.200000000000003</v>
      </c>
      <c r="AI6" s="49">
        <v>38.700000000000003</v>
      </c>
      <c r="AJ6" s="49">
        <v>35.9</v>
      </c>
      <c r="AK6" s="43">
        <v>36.5</v>
      </c>
    </row>
    <row r="7" spans="24:37" s="42" customFormat="1" x14ac:dyDescent="0.35">
      <c r="X7" s="47" t="s">
        <v>226</v>
      </c>
      <c r="Y7" s="47">
        <v>2020</v>
      </c>
      <c r="Z7" s="49">
        <v>46.3</v>
      </c>
      <c r="AA7" s="49">
        <v>27.1</v>
      </c>
      <c r="AB7" s="49">
        <v>31</v>
      </c>
      <c r="AC7" s="49">
        <v>31.3</v>
      </c>
      <c r="AD7" s="49">
        <v>35.299999999999997</v>
      </c>
      <c r="AE7" s="49">
        <v>36.9</v>
      </c>
      <c r="AF7" s="49">
        <v>40.299999999999997</v>
      </c>
      <c r="AG7" s="49">
        <v>45.9</v>
      </c>
      <c r="AH7" s="49">
        <v>42.2</v>
      </c>
      <c r="AI7" s="49">
        <v>38.6</v>
      </c>
      <c r="AJ7" s="49"/>
      <c r="AK7" s="43"/>
    </row>
    <row r="8" spans="24:37" x14ac:dyDescent="0.35">
      <c r="X8" s="47"/>
      <c r="Y8" s="47"/>
      <c r="Z8" s="49"/>
      <c r="AA8" s="49"/>
      <c r="AB8" s="49"/>
      <c r="AC8" s="49"/>
      <c r="AD8" s="49"/>
      <c r="AE8" s="49"/>
      <c r="AF8" s="49"/>
      <c r="AG8" s="49"/>
      <c r="AH8" s="49"/>
      <c r="AI8" s="49"/>
      <c r="AJ8" s="49"/>
      <c r="AK8" s="43"/>
    </row>
    <row r="9" spans="24:37" x14ac:dyDescent="0.35">
      <c r="X9" s="47" t="s">
        <v>118</v>
      </c>
      <c r="Y9" s="47">
        <v>2015</v>
      </c>
      <c r="Z9" s="48">
        <v>123.25140430999902</v>
      </c>
      <c r="AA9" s="48">
        <v>83.256938870000084</v>
      </c>
      <c r="AB9" s="49">
        <v>97.751259049999589</v>
      </c>
      <c r="AC9" s="49">
        <v>120.0889139099995</v>
      </c>
      <c r="AD9" s="49">
        <v>106.12081145999993</v>
      </c>
      <c r="AE9" s="49">
        <v>118.89505177999959</v>
      </c>
      <c r="AF9" s="49">
        <v>152.47313661999991</v>
      </c>
      <c r="AG9" s="49">
        <v>121.47650334999949</v>
      </c>
      <c r="AH9" s="49">
        <v>142.14494153999883</v>
      </c>
      <c r="AI9" s="49">
        <v>137.05217028999925</v>
      </c>
      <c r="AJ9" s="49">
        <v>124.26419888999962</v>
      </c>
      <c r="AK9" s="49">
        <v>116.6003042199997</v>
      </c>
    </row>
    <row r="10" spans="24:37" x14ac:dyDescent="0.35">
      <c r="X10" s="47" t="s">
        <v>118</v>
      </c>
      <c r="Y10" s="47">
        <v>2016</v>
      </c>
      <c r="Z10" s="49">
        <v>112.48470791</v>
      </c>
      <c r="AA10" s="49">
        <v>79.543988720000002</v>
      </c>
      <c r="AB10" s="49">
        <v>102.96589181</v>
      </c>
      <c r="AC10" s="49">
        <v>112.81199322000001</v>
      </c>
      <c r="AD10" s="49">
        <v>134.05393566999987</v>
      </c>
      <c r="AE10" s="49">
        <v>117.32233557000002</v>
      </c>
      <c r="AF10" s="49">
        <v>137.58070494000023</v>
      </c>
      <c r="AG10" s="49">
        <v>134.1769355600002</v>
      </c>
      <c r="AH10" s="49">
        <v>118.92014871000011</v>
      </c>
      <c r="AI10" s="49">
        <v>125.01281818999996</v>
      </c>
      <c r="AJ10" s="49">
        <v>130.12666156000009</v>
      </c>
      <c r="AK10" s="49">
        <v>122.48152439999986</v>
      </c>
    </row>
    <row r="11" spans="24:37" x14ac:dyDescent="0.35">
      <c r="X11" s="47" t="s">
        <v>118</v>
      </c>
      <c r="Y11" s="47">
        <v>2017</v>
      </c>
      <c r="Z11" s="49">
        <v>129.07611224999999</v>
      </c>
      <c r="AA11" s="49">
        <v>86.463323619999969</v>
      </c>
      <c r="AB11" s="49">
        <v>109.21013975000001</v>
      </c>
      <c r="AC11" s="49">
        <v>104.72312508</v>
      </c>
      <c r="AD11" s="49">
        <v>134.77716662</v>
      </c>
      <c r="AE11" s="49">
        <v>115.48450059999999</v>
      </c>
      <c r="AF11" s="49">
        <v>145.91260536000001</v>
      </c>
      <c r="AG11" s="49">
        <v>151.76711933999999</v>
      </c>
      <c r="AH11" s="49">
        <v>127.22659048999999</v>
      </c>
      <c r="AI11" s="49">
        <v>149.92767350999998</v>
      </c>
      <c r="AJ11" s="49">
        <v>148.21174729000001</v>
      </c>
      <c r="AK11" s="49">
        <v>117.457036</v>
      </c>
    </row>
    <row r="12" spans="24:37" x14ac:dyDescent="0.35">
      <c r="X12" s="47" t="s">
        <v>118</v>
      </c>
      <c r="Y12" s="47">
        <v>2018</v>
      </c>
      <c r="Z12" s="49">
        <v>135.30000000000001</v>
      </c>
      <c r="AA12" s="49">
        <v>96.2</v>
      </c>
      <c r="AB12" s="49">
        <v>111.1</v>
      </c>
      <c r="AC12" s="49">
        <v>119.7</v>
      </c>
      <c r="AD12" s="49">
        <v>125.7</v>
      </c>
      <c r="AE12" s="49">
        <v>121.4</v>
      </c>
      <c r="AF12" s="49">
        <v>144.4</v>
      </c>
      <c r="AG12" s="49">
        <v>162.80000000000001</v>
      </c>
      <c r="AH12" s="49">
        <v>92.9</v>
      </c>
      <c r="AI12" s="49">
        <v>148</v>
      </c>
      <c r="AJ12" s="49">
        <v>138.99379400000001</v>
      </c>
      <c r="AK12" s="43">
        <v>111.870785</v>
      </c>
    </row>
    <row r="13" spans="24:37" x14ac:dyDescent="0.35">
      <c r="X13" s="47" t="s">
        <v>118</v>
      </c>
      <c r="Y13" s="47">
        <v>2019</v>
      </c>
      <c r="Z13" s="49">
        <v>137.22759253000007</v>
      </c>
      <c r="AA13" s="49">
        <v>80.893906529999995</v>
      </c>
      <c r="AB13" s="49">
        <v>106.44436442</v>
      </c>
      <c r="AC13" s="49">
        <v>118.04454454</v>
      </c>
      <c r="AD13" s="49">
        <v>139.46123553999996</v>
      </c>
      <c r="AE13" s="49">
        <v>119.97246115999991</v>
      </c>
      <c r="AF13" s="49">
        <v>147.80000000000001</v>
      </c>
      <c r="AG13" s="49">
        <v>133.5</v>
      </c>
      <c r="AH13" s="49">
        <v>106.8</v>
      </c>
      <c r="AI13" s="49">
        <v>119.4</v>
      </c>
      <c r="AJ13" s="49">
        <v>113.1</v>
      </c>
      <c r="AK13" s="43">
        <v>122</v>
      </c>
    </row>
    <row r="14" spans="24:37" x14ac:dyDescent="0.35">
      <c r="X14" s="47" t="s">
        <v>118</v>
      </c>
      <c r="Y14" s="47">
        <v>2020</v>
      </c>
      <c r="Z14" s="49">
        <v>148.4</v>
      </c>
      <c r="AA14" s="49">
        <v>86.1</v>
      </c>
      <c r="AB14" s="49">
        <v>92.9</v>
      </c>
      <c r="AC14" s="49">
        <v>92.6</v>
      </c>
      <c r="AD14" s="49">
        <v>109.1</v>
      </c>
      <c r="AE14" s="49">
        <v>109.4</v>
      </c>
      <c r="AF14" s="49">
        <v>129.80000000000001</v>
      </c>
      <c r="AG14" s="49">
        <v>151.1</v>
      </c>
      <c r="AH14" s="49">
        <v>129.9</v>
      </c>
      <c r="AI14" s="49">
        <v>121</v>
      </c>
      <c r="AJ14" s="49"/>
      <c r="AK14" s="43"/>
    </row>
    <row r="15" spans="24:37" x14ac:dyDescent="0.35">
      <c r="X15" s="47"/>
      <c r="Y15" s="47"/>
      <c r="Z15" s="47"/>
      <c r="AA15" s="47"/>
      <c r="AB15" s="47"/>
      <c r="AC15" s="47"/>
      <c r="AD15" s="47"/>
      <c r="AE15" s="47"/>
      <c r="AF15" s="47"/>
      <c r="AG15" s="47"/>
      <c r="AH15" s="47"/>
      <c r="AI15" s="48"/>
      <c r="AJ15" s="48"/>
      <c r="AK15" s="47"/>
    </row>
    <row r="16" spans="24:37" x14ac:dyDescent="0.35">
      <c r="X16" s="47" t="s">
        <v>227</v>
      </c>
      <c r="Y16" s="47"/>
      <c r="AA16" s="47"/>
      <c r="AB16" s="47"/>
      <c r="AC16" s="47"/>
      <c r="AD16" s="47"/>
      <c r="AE16" s="47"/>
      <c r="AF16" s="47"/>
      <c r="AG16" s="47"/>
      <c r="AH16" s="47"/>
      <c r="AI16" s="48"/>
      <c r="AJ16" s="48"/>
      <c r="AK16" s="47"/>
    </row>
    <row r="17" spans="24:37" x14ac:dyDescent="0.35">
      <c r="X17" s="48"/>
      <c r="Y17" s="47"/>
      <c r="Z17" s="47" t="s">
        <v>214</v>
      </c>
      <c r="AA17" s="47" t="s">
        <v>215</v>
      </c>
      <c r="AB17" s="47" t="s">
        <v>216</v>
      </c>
      <c r="AC17" s="47" t="s">
        <v>217</v>
      </c>
      <c r="AD17" s="47" t="s">
        <v>218</v>
      </c>
      <c r="AE17" s="47" t="s">
        <v>219</v>
      </c>
      <c r="AF17" s="47" t="s">
        <v>220</v>
      </c>
      <c r="AG17" s="47" t="s">
        <v>221</v>
      </c>
      <c r="AH17" s="47" t="s">
        <v>222</v>
      </c>
      <c r="AI17" s="47" t="s">
        <v>223</v>
      </c>
      <c r="AJ17" s="47" t="s">
        <v>224</v>
      </c>
      <c r="AK17" s="47" t="s">
        <v>225</v>
      </c>
    </row>
    <row r="18" spans="24:37" x14ac:dyDescent="0.35">
      <c r="X18" s="50"/>
      <c r="Y18" s="47">
        <v>2015</v>
      </c>
      <c r="Z18" s="50">
        <v>3.5310658217500004</v>
      </c>
      <c r="AA18" s="50">
        <v>3.2800629206646521</v>
      </c>
      <c r="AB18" s="51">
        <v>3.3592786221362023</v>
      </c>
      <c r="AC18" s="51">
        <v>3.1661779400032528</v>
      </c>
      <c r="AD18" s="51">
        <v>3.2591927972547157</v>
      </c>
      <c r="AE18" s="51">
        <v>3.1922238234780118</v>
      </c>
      <c r="AF18" s="51">
        <v>3.2674094122438277</v>
      </c>
      <c r="AG18" s="51">
        <v>3.176633695817932</v>
      </c>
      <c r="AH18" s="51">
        <v>3.7075456834651175</v>
      </c>
      <c r="AI18" s="51">
        <v>3.2364219417214217</v>
      </c>
      <c r="AJ18" s="51">
        <v>3.1947822169882771</v>
      </c>
      <c r="AK18" s="51">
        <v>3.2256980910890691</v>
      </c>
    </row>
    <row r="19" spans="24:37" x14ac:dyDescent="0.35">
      <c r="X19" s="52"/>
      <c r="Y19" s="47">
        <v>2016</v>
      </c>
      <c r="Z19" s="51">
        <v>3.2321882264067376</v>
      </c>
      <c r="AA19" s="51">
        <v>3.042934514564934</v>
      </c>
      <c r="AB19" s="51">
        <v>3.1307812665216965</v>
      </c>
      <c r="AC19" s="51">
        <v>3.1353945202440432</v>
      </c>
      <c r="AD19" s="51">
        <v>3.1533143810508522</v>
      </c>
      <c r="AE19" s="51">
        <v>3.0784054779603354</v>
      </c>
      <c r="AF19" s="51">
        <v>3.2042251558699935</v>
      </c>
      <c r="AG19" s="51">
        <v>3.2420012009036734</v>
      </c>
      <c r="AH19" s="51">
        <v>3.1418712993128017</v>
      </c>
      <c r="AI19" s="51">
        <v>3.1466144147778459</v>
      </c>
      <c r="AJ19" s="51">
        <v>3.1641445242683335</v>
      </c>
      <c r="AK19" s="51">
        <v>3.2571240128856944</v>
      </c>
    </row>
    <row r="20" spans="24:37" x14ac:dyDescent="0.35">
      <c r="X20" s="45"/>
      <c r="Y20" s="47">
        <v>2017</v>
      </c>
      <c r="Z20" s="51">
        <v>3.1154486961851551</v>
      </c>
      <c r="AA20" s="51">
        <v>3.2516882117017301</v>
      </c>
      <c r="AB20" s="51">
        <v>3.1348756407602409</v>
      </c>
      <c r="AC20" s="51">
        <v>3.0227184124834787</v>
      </c>
      <c r="AD20" s="51">
        <v>3.0403994443802298</v>
      </c>
      <c r="AE20" s="51">
        <v>3.0634754312506582</v>
      </c>
      <c r="AF20" s="51">
        <v>3.2626062863622449</v>
      </c>
      <c r="AG20" s="51">
        <v>3.3575437415926443</v>
      </c>
      <c r="AH20" s="51">
        <v>3.1846302021551294</v>
      </c>
      <c r="AI20" s="51">
        <v>3.278994434170198</v>
      </c>
      <c r="AJ20" s="49">
        <v>3.2684940924044494</v>
      </c>
      <c r="AK20" s="51">
        <v>3.1987673404088275</v>
      </c>
    </row>
    <row r="21" spans="24:37" s="42" customFormat="1" x14ac:dyDescent="0.35">
      <c r="X21" s="46"/>
      <c r="Y21" s="47">
        <v>2018</v>
      </c>
      <c r="Z21" s="51">
        <v>3.2921421979987202</v>
      </c>
      <c r="AA21" s="51">
        <v>3.4244249029125777</v>
      </c>
      <c r="AB21" s="51">
        <v>3.3543225794025</v>
      </c>
      <c r="AC21" s="51">
        <v>3.3374310857258629</v>
      </c>
      <c r="AD21" s="51">
        <v>3.2746595936327312</v>
      </c>
      <c r="AE21" s="51">
        <v>3.2062155346749974</v>
      </c>
      <c r="AF21" s="51">
        <v>3.4284051539545586</v>
      </c>
      <c r="AG21" s="51">
        <v>3.505741742696749</v>
      </c>
      <c r="AH21" s="51">
        <v>3.204151758954505</v>
      </c>
      <c r="AI21" s="51">
        <v>3.2126011087423252</v>
      </c>
      <c r="AJ21" s="49">
        <v>3.1659021991579368</v>
      </c>
      <c r="AK21" s="51">
        <v>3.2132930732645151</v>
      </c>
    </row>
    <row r="22" spans="24:37" x14ac:dyDescent="0.35">
      <c r="X22" s="47"/>
      <c r="Y22" s="47">
        <v>2019</v>
      </c>
      <c r="Z22" s="50">
        <v>3.2588002471387951</v>
      </c>
      <c r="AA22" s="50">
        <v>3.2136107078161968</v>
      </c>
      <c r="AB22" s="50">
        <v>3.1960311024172259</v>
      </c>
      <c r="AC22" s="50">
        <v>3.2447773674862983</v>
      </c>
      <c r="AD22" s="50">
        <v>3.2295164802711396</v>
      </c>
      <c r="AE22" s="48">
        <v>3.376467017086493</v>
      </c>
      <c r="AF22" s="48">
        <v>3.56</v>
      </c>
      <c r="AG22" s="48">
        <v>3.32</v>
      </c>
      <c r="AH22" s="48">
        <v>3.03</v>
      </c>
      <c r="AI22" s="50">
        <v>3.09</v>
      </c>
      <c r="AJ22" s="47">
        <v>3.15</v>
      </c>
      <c r="AK22" s="50">
        <v>3.34</v>
      </c>
    </row>
    <row r="23" spans="24:37" x14ac:dyDescent="0.35">
      <c r="X23" s="47"/>
      <c r="Y23" s="47">
        <v>2020</v>
      </c>
      <c r="Z23" s="50">
        <f t="shared" ref="Z23:AI23" si="0">Z14/Z7</f>
        <v>3.2051835853131752</v>
      </c>
      <c r="AA23" s="50">
        <f t="shared" si="0"/>
        <v>3.177121771217712</v>
      </c>
      <c r="AB23" s="50">
        <f t="shared" si="0"/>
        <v>2.9967741935483874</v>
      </c>
      <c r="AC23" s="50">
        <f t="shared" si="0"/>
        <v>2.958466453674121</v>
      </c>
      <c r="AD23" s="50">
        <f t="shared" si="0"/>
        <v>3.0906515580736547</v>
      </c>
      <c r="AE23" s="50">
        <f t="shared" si="0"/>
        <v>2.9647696476964773</v>
      </c>
      <c r="AF23" s="50">
        <f t="shared" si="0"/>
        <v>3.2208436724565761</v>
      </c>
      <c r="AG23" s="50">
        <f t="shared" si="0"/>
        <v>3.2919389978213509</v>
      </c>
      <c r="AH23" s="50">
        <f t="shared" si="0"/>
        <v>3.0781990521327014</v>
      </c>
      <c r="AI23" s="50">
        <f t="shared" si="0"/>
        <v>3.1347150259067358</v>
      </c>
      <c r="AJ23" s="47"/>
      <c r="AK23" s="48"/>
    </row>
    <row r="24" spans="24:37" x14ac:dyDescent="0.35">
      <c r="X24" s="47"/>
      <c r="Y24" s="47"/>
      <c r="AA24" s="47"/>
      <c r="AB24" s="47"/>
      <c r="AC24" s="47"/>
      <c r="AD24" s="47"/>
      <c r="AE24" s="47"/>
      <c r="AF24" s="47"/>
      <c r="AG24" s="47"/>
      <c r="AH24" s="47"/>
      <c r="AI24" s="52"/>
      <c r="AJ24" s="47"/>
      <c r="AK24" s="47"/>
    </row>
    <row r="25" spans="24:37" x14ac:dyDescent="0.35">
      <c r="X25" s="47"/>
      <c r="Y25" s="47"/>
      <c r="Z25" s="47"/>
      <c r="AA25" s="47"/>
      <c r="AB25" s="47"/>
      <c r="AC25" s="47"/>
      <c r="AD25" s="47"/>
      <c r="AE25" s="47"/>
      <c r="AF25" s="47"/>
      <c r="AG25" s="47"/>
      <c r="AH25" s="47"/>
      <c r="AI25" s="47"/>
      <c r="AJ25" s="47"/>
      <c r="AK25" s="47"/>
    </row>
    <row r="26" spans="24:37" x14ac:dyDescent="0.35">
      <c r="X26" s="47"/>
      <c r="Y26" s="47"/>
      <c r="Z26" s="52"/>
      <c r="AA26" s="52"/>
      <c r="AB26" s="52"/>
      <c r="AC26" s="52"/>
      <c r="AD26" s="52"/>
      <c r="AE26" s="52"/>
      <c r="AF26" s="52"/>
      <c r="AG26" s="52"/>
      <c r="AH26" s="52"/>
      <c r="AI26" s="52"/>
      <c r="AJ26" s="52"/>
      <c r="AK26" s="52"/>
    </row>
    <row r="27" spans="24:37" x14ac:dyDescent="0.35">
      <c r="X27" s="47"/>
      <c r="Y27" s="47"/>
      <c r="Z27" s="52"/>
      <c r="AA27" s="52"/>
      <c r="AB27" s="53"/>
      <c r="AC27" s="53"/>
      <c r="AD27" s="53"/>
      <c r="AE27" s="53"/>
      <c r="AF27" s="53"/>
      <c r="AG27" s="53"/>
      <c r="AH27" s="53"/>
      <c r="AI27" s="53"/>
      <c r="AJ27" s="53"/>
      <c r="AK27" s="53"/>
    </row>
    <row r="28" spans="24:37" x14ac:dyDescent="0.35">
      <c r="X28" s="47"/>
      <c r="Y28" s="47"/>
      <c r="Z28" s="53"/>
      <c r="AA28" s="53"/>
      <c r="AB28" s="53"/>
      <c r="AC28" s="53"/>
      <c r="AD28" s="53"/>
      <c r="AE28" s="53"/>
      <c r="AF28" s="53"/>
      <c r="AG28" s="53"/>
      <c r="AH28" s="53"/>
      <c r="AI28" s="53"/>
      <c r="AJ28" s="53"/>
      <c r="AK28" s="53"/>
    </row>
    <row r="29" spans="24:37" x14ac:dyDescent="0.35">
      <c r="X29" s="47"/>
      <c r="Y29" s="47"/>
      <c r="Z29" s="53"/>
      <c r="AA29" s="53"/>
      <c r="AB29" s="53"/>
      <c r="AC29" s="53"/>
      <c r="AD29" s="53"/>
      <c r="AE29" s="53"/>
      <c r="AF29" s="53"/>
      <c r="AG29" s="53"/>
      <c r="AH29" s="53"/>
      <c r="AI29" s="53"/>
      <c r="AJ29" s="53"/>
      <c r="AK29" s="53"/>
    </row>
    <row r="30" spans="24:37" x14ac:dyDescent="0.35">
      <c r="X30" s="47"/>
      <c r="Y30" s="47"/>
      <c r="Z30" s="53"/>
      <c r="AA30" s="53"/>
      <c r="AB30" s="53"/>
      <c r="AC30" s="53"/>
      <c r="AD30" s="53"/>
      <c r="AE30" s="53"/>
      <c r="AF30" s="54"/>
      <c r="AG30" s="54"/>
      <c r="AH30" s="54"/>
      <c r="AI30" s="54"/>
      <c r="AJ30" s="54"/>
      <c r="AK30" s="54"/>
    </row>
  </sheetData>
  <phoneticPr fontId="63" type="noConversion"/>
  <pageMargins left="0.7" right="0.7" top="0.75" bottom="0.75" header="0.3" footer="0.3"/>
  <pageSetup paperSize="126" scale="40" fitToWidth="0" fitToHeight="0" orientation="portrait" r:id="rId1"/>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2:AC25"/>
  <sheetViews>
    <sheetView topLeftCell="A16" zoomScaleNormal="100" workbookViewId="0">
      <selection activeCell="Z25" sqref="Z25:AA25"/>
    </sheetView>
  </sheetViews>
  <sheetFormatPr baseColWidth="10" defaultColWidth="11.453125" defaultRowHeight="14.5" x14ac:dyDescent="0.35"/>
  <cols>
    <col min="7" max="13" width="11.453125" style="42"/>
    <col min="14" max="14" width="14.453125" style="42" customWidth="1"/>
    <col min="15" max="15" width="8.453125" style="42" customWidth="1"/>
    <col min="16" max="16" width="8.1796875" customWidth="1"/>
    <col min="17" max="17" width="5.453125" bestFit="1" customWidth="1"/>
    <col min="18" max="18" width="7.1796875" customWidth="1"/>
    <col min="19" max="22" width="5" bestFit="1" customWidth="1"/>
    <col min="23" max="23" width="6.1796875" bestFit="1" customWidth="1"/>
    <col min="24" max="29" width="5" bestFit="1" customWidth="1"/>
  </cols>
  <sheetData>
    <row r="2" spans="16:29" x14ac:dyDescent="0.35">
      <c r="P2" s="57"/>
      <c r="Q2" s="57"/>
      <c r="R2" s="57" t="s">
        <v>228</v>
      </c>
      <c r="S2" s="57"/>
      <c r="T2" s="57"/>
      <c r="U2" s="57"/>
      <c r="V2" s="57"/>
      <c r="W2" s="57"/>
      <c r="X2" s="57"/>
      <c r="Y2" s="57"/>
      <c r="Z2" s="57"/>
      <c r="AA2" s="57"/>
      <c r="AB2" s="57"/>
      <c r="AC2" s="57"/>
    </row>
    <row r="3" spans="16:29" x14ac:dyDescent="0.35">
      <c r="P3" s="57"/>
      <c r="Q3" s="57"/>
      <c r="R3" s="61" t="s">
        <v>214</v>
      </c>
      <c r="S3" s="61" t="s">
        <v>215</v>
      </c>
      <c r="T3" s="61" t="s">
        <v>216</v>
      </c>
      <c r="U3" s="61" t="s">
        <v>217</v>
      </c>
      <c r="V3" s="61" t="s">
        <v>218</v>
      </c>
      <c r="W3" s="61" t="s">
        <v>219</v>
      </c>
      <c r="X3" s="61" t="s">
        <v>220</v>
      </c>
      <c r="Y3" s="61" t="s">
        <v>221</v>
      </c>
      <c r="Z3" s="61" t="s">
        <v>222</v>
      </c>
      <c r="AA3" s="61" t="s">
        <v>223</v>
      </c>
      <c r="AB3" s="61" t="s">
        <v>224</v>
      </c>
      <c r="AC3" s="61" t="s">
        <v>225</v>
      </c>
    </row>
    <row r="4" spans="16:29" x14ac:dyDescent="0.35">
      <c r="P4" s="57" t="s">
        <v>226</v>
      </c>
      <c r="Q4" s="57">
        <v>2015</v>
      </c>
      <c r="R4" s="58">
        <v>23.894335000000002</v>
      </c>
      <c r="S4" s="56">
        <v>26.725076999999999</v>
      </c>
      <c r="T4" s="56">
        <v>39.878123000000002</v>
      </c>
      <c r="U4" s="56">
        <v>37.982706499999999</v>
      </c>
      <c r="V4" s="56">
        <v>31.653510000000001</v>
      </c>
      <c r="W4" s="56">
        <v>26.765411</v>
      </c>
      <c r="X4" s="56">
        <v>33.034945800000003</v>
      </c>
      <c r="Y4" s="56">
        <v>30.179402499999998</v>
      </c>
      <c r="Z4" s="56">
        <v>29.328635999999999</v>
      </c>
      <c r="AA4" s="56">
        <v>35.747366999999997</v>
      </c>
      <c r="AB4" s="56">
        <v>40.313033500000003</v>
      </c>
      <c r="AC4" s="56">
        <v>29.540159500000001</v>
      </c>
    </row>
    <row r="5" spans="16:29" x14ac:dyDescent="0.35">
      <c r="P5" s="57" t="s">
        <v>226</v>
      </c>
      <c r="Q5" s="57">
        <v>2016</v>
      </c>
      <c r="R5" s="56">
        <v>28.032295999999999</v>
      </c>
      <c r="S5" s="56">
        <v>37.998857000000001</v>
      </c>
      <c r="T5" s="56">
        <v>45.001544000000003</v>
      </c>
      <c r="U5" s="56">
        <v>32.044817999999999</v>
      </c>
      <c r="V5" s="56">
        <v>42.035262000000003</v>
      </c>
      <c r="W5" s="56">
        <v>29.614543000000001</v>
      </c>
      <c r="X5" s="56">
        <v>28.539489</v>
      </c>
      <c r="Y5" s="56">
        <v>29.201229000000001</v>
      </c>
      <c r="Z5" s="56">
        <v>26.618327000000001</v>
      </c>
      <c r="AA5" s="56">
        <v>33.660097700000001</v>
      </c>
      <c r="AB5" s="56">
        <v>36.299787999999999</v>
      </c>
      <c r="AC5" s="56">
        <v>32.888350000000003</v>
      </c>
    </row>
    <row r="6" spans="16:29" x14ac:dyDescent="0.35">
      <c r="P6" s="57" t="s">
        <v>226</v>
      </c>
      <c r="Q6" s="57">
        <v>2017</v>
      </c>
      <c r="R6" s="56">
        <v>33.244962999999998</v>
      </c>
      <c r="S6" s="56">
        <v>41.224220000000003</v>
      </c>
      <c r="T6" s="56">
        <v>46.657173</v>
      </c>
      <c r="U6" s="56">
        <v>24.931757000000001</v>
      </c>
      <c r="V6" s="56">
        <v>28.070650000000001</v>
      </c>
      <c r="W6" s="56">
        <v>25.626065000000001</v>
      </c>
      <c r="X6" s="56">
        <v>25.743590000000001</v>
      </c>
      <c r="Y6" s="56">
        <v>27.354042499999998</v>
      </c>
      <c r="Z6" s="56">
        <v>28.498519999999999</v>
      </c>
      <c r="AA6" s="56">
        <v>34.343055</v>
      </c>
      <c r="AB6" s="56">
        <v>49.414802000000002</v>
      </c>
      <c r="AC6" s="56">
        <v>28.820663</v>
      </c>
    </row>
    <row r="7" spans="16:29" x14ac:dyDescent="0.35">
      <c r="P7" s="57" t="s">
        <v>226</v>
      </c>
      <c r="Q7" s="57">
        <v>2018</v>
      </c>
      <c r="R7" s="56">
        <v>24.190794</v>
      </c>
      <c r="S7" s="56">
        <v>36.898867000000003</v>
      </c>
      <c r="T7" s="56">
        <v>33.577927600000002</v>
      </c>
      <c r="U7" s="56">
        <v>23.543088000000001</v>
      </c>
      <c r="V7" s="56">
        <v>22.499950999999999</v>
      </c>
      <c r="W7" s="56">
        <v>21.173842</v>
      </c>
      <c r="X7" s="56">
        <v>23.6892</v>
      </c>
      <c r="Y7" s="56">
        <v>26.019528999999999</v>
      </c>
      <c r="Z7" s="56">
        <v>22.325277</v>
      </c>
      <c r="AA7" s="56">
        <v>35.875169999999997</v>
      </c>
      <c r="AB7" s="56">
        <v>23.42604</v>
      </c>
      <c r="AC7" s="56">
        <v>26.281891999999999</v>
      </c>
    </row>
    <row r="8" spans="16:29" x14ac:dyDescent="0.35">
      <c r="P8" s="57" t="s">
        <v>226</v>
      </c>
      <c r="Q8" s="57">
        <v>2019</v>
      </c>
      <c r="R8" s="56">
        <v>36.647542000000001</v>
      </c>
      <c r="S8" s="56">
        <v>28.267375999999999</v>
      </c>
      <c r="T8" s="56">
        <v>30.316281199999999</v>
      </c>
      <c r="U8" s="56">
        <v>34.967151000000001</v>
      </c>
      <c r="V8" s="56">
        <v>35.485151000000002</v>
      </c>
      <c r="W8" s="56">
        <v>22.843698</v>
      </c>
      <c r="X8" s="56">
        <v>25.2</v>
      </c>
      <c r="Y8" s="56">
        <v>31.7</v>
      </c>
      <c r="Z8" s="56">
        <v>21.3</v>
      </c>
      <c r="AA8" s="56">
        <v>22.9</v>
      </c>
      <c r="AB8" s="56">
        <v>41.5</v>
      </c>
      <c r="AC8" s="56">
        <v>29</v>
      </c>
    </row>
    <row r="9" spans="16:29" s="42" customFormat="1" x14ac:dyDescent="0.35">
      <c r="P9" s="57" t="s">
        <v>226</v>
      </c>
      <c r="Q9" s="57">
        <v>2020</v>
      </c>
      <c r="R9" s="56">
        <v>32.5</v>
      </c>
      <c r="S9" s="56">
        <v>29.8</v>
      </c>
      <c r="T9" s="56">
        <v>21.2</v>
      </c>
      <c r="U9" s="56">
        <v>24.2</v>
      </c>
      <c r="V9" s="56">
        <v>32.200000000000003</v>
      </c>
      <c r="W9" s="56">
        <v>34.4</v>
      </c>
      <c r="X9" s="56">
        <v>29.6</v>
      </c>
      <c r="Y9" s="56">
        <v>30</v>
      </c>
      <c r="Z9" s="56">
        <v>27.8</v>
      </c>
      <c r="AA9" s="56">
        <v>29.6</v>
      </c>
      <c r="AB9" s="56"/>
      <c r="AC9" s="56"/>
    </row>
    <row r="10" spans="16:29" x14ac:dyDescent="0.35">
      <c r="P10" s="57"/>
      <c r="Q10" s="57"/>
      <c r="R10" s="56"/>
      <c r="S10" s="56"/>
      <c r="T10" s="56"/>
      <c r="U10" s="56"/>
      <c r="V10" s="56"/>
      <c r="W10" s="56"/>
      <c r="X10" s="56"/>
      <c r="Y10" s="56"/>
      <c r="Z10" s="56"/>
      <c r="AA10" s="56"/>
      <c r="AB10" s="56"/>
      <c r="AC10" s="56"/>
    </row>
    <row r="11" spans="16:29" x14ac:dyDescent="0.35">
      <c r="P11" s="57" t="s">
        <v>118</v>
      </c>
      <c r="Q11" s="57">
        <v>2015</v>
      </c>
      <c r="R11" s="58">
        <v>21.5465217</v>
      </c>
      <c r="S11" s="56">
        <v>22.067759500000001</v>
      </c>
      <c r="T11" s="56">
        <v>28.161007190000003</v>
      </c>
      <c r="U11" s="56">
        <v>29.286913349999995</v>
      </c>
      <c r="V11" s="56">
        <v>24.466974109999999</v>
      </c>
      <c r="W11" s="56">
        <v>21.094378489999997</v>
      </c>
      <c r="X11" s="56">
        <v>27.917466600000001</v>
      </c>
      <c r="Y11" s="56">
        <v>23.069595080000003</v>
      </c>
      <c r="Z11" s="56">
        <v>22.003572920000007</v>
      </c>
      <c r="AA11" s="56">
        <v>25.992777389999993</v>
      </c>
      <c r="AB11" s="56">
        <v>26.419099550000002</v>
      </c>
      <c r="AC11" s="56">
        <v>20.448351939999998</v>
      </c>
    </row>
    <row r="12" spans="16:29" x14ac:dyDescent="0.35">
      <c r="P12" s="57" t="s">
        <v>118</v>
      </c>
      <c r="Q12" s="57">
        <v>2016</v>
      </c>
      <c r="R12" s="56">
        <v>21.243900270000008</v>
      </c>
      <c r="S12" s="56">
        <v>25.537283919999993</v>
      </c>
      <c r="T12" s="56">
        <v>29.751121620000013</v>
      </c>
      <c r="U12" s="56">
        <v>22.691551529999998</v>
      </c>
      <c r="V12" s="56">
        <v>30.456996499999999</v>
      </c>
      <c r="W12" s="56">
        <v>21.137137859999996</v>
      </c>
      <c r="X12" s="56">
        <v>22.691084210000003</v>
      </c>
      <c r="Y12" s="56">
        <v>22.478544449999994</v>
      </c>
      <c r="Z12" s="56">
        <v>21.967254009999994</v>
      </c>
      <c r="AA12" s="56">
        <v>29.17406991999999</v>
      </c>
      <c r="AB12" s="56">
        <v>30.322900480000012</v>
      </c>
      <c r="AC12" s="56">
        <v>25.775629440000014</v>
      </c>
    </row>
    <row r="13" spans="16:29" x14ac:dyDescent="0.35">
      <c r="P13" s="57" t="s">
        <v>118</v>
      </c>
      <c r="Q13" s="57">
        <v>2017</v>
      </c>
      <c r="R13" s="56">
        <v>27.08903862</v>
      </c>
      <c r="S13" s="56">
        <v>33.421187840000002</v>
      </c>
      <c r="T13" s="56">
        <v>37.631889610000002</v>
      </c>
      <c r="U13" s="56">
        <v>19.037563559999999</v>
      </c>
      <c r="V13" s="56">
        <v>23.61246186</v>
      </c>
      <c r="W13" s="56">
        <v>21.718983949999998</v>
      </c>
      <c r="X13" s="56">
        <v>23.037928380000004</v>
      </c>
      <c r="Y13" s="56">
        <v>23.61365163</v>
      </c>
      <c r="Z13" s="56">
        <v>23.795012529999997</v>
      </c>
      <c r="AA13" s="56">
        <v>32.063150279999995</v>
      </c>
      <c r="AB13" s="56">
        <v>46.476538609999984</v>
      </c>
      <c r="AC13" s="56">
        <v>28.631947100000001</v>
      </c>
    </row>
    <row r="14" spans="16:29" x14ac:dyDescent="0.35">
      <c r="P14" s="57" t="s">
        <v>118</v>
      </c>
      <c r="Q14" s="57">
        <v>2018</v>
      </c>
      <c r="R14" s="56">
        <v>23.199343199999998</v>
      </c>
      <c r="S14" s="56">
        <v>37.287744709999998</v>
      </c>
      <c r="T14" s="56">
        <v>34.509150090000006</v>
      </c>
      <c r="U14" s="56">
        <v>22.599449629999999</v>
      </c>
      <c r="V14" s="56">
        <v>23.385019660000001</v>
      </c>
      <c r="W14" s="56">
        <v>22.01277438</v>
      </c>
      <c r="X14" s="56">
        <v>24.736452030000002</v>
      </c>
      <c r="Y14" s="56">
        <v>25.59808649</v>
      </c>
      <c r="Z14" s="56">
        <v>26.536883809999999</v>
      </c>
      <c r="AA14" s="56">
        <v>38.558109869999996</v>
      </c>
      <c r="AB14" s="56">
        <v>24.321291989999999</v>
      </c>
      <c r="AC14" s="56">
        <v>25.081602329999999</v>
      </c>
    </row>
    <row r="15" spans="16:29" x14ac:dyDescent="0.35">
      <c r="P15" s="57" t="s">
        <v>229</v>
      </c>
      <c r="Q15" s="57">
        <v>2019</v>
      </c>
      <c r="R15" s="58">
        <v>38.327187719999991</v>
      </c>
      <c r="S15" s="58">
        <v>26.6031355</v>
      </c>
      <c r="T15" s="58">
        <v>31.976685090000004</v>
      </c>
      <c r="U15" s="58">
        <v>29.732717779999994</v>
      </c>
      <c r="V15" s="58">
        <v>39.241067940000008</v>
      </c>
      <c r="W15" s="59">
        <v>19.923283340000001</v>
      </c>
      <c r="X15" s="58">
        <v>22.3</v>
      </c>
      <c r="Y15" s="58">
        <v>27.3</v>
      </c>
      <c r="Z15" s="58">
        <v>19.100000000000001</v>
      </c>
      <c r="AA15" s="58">
        <v>20.3</v>
      </c>
      <c r="AB15" s="58">
        <v>36.299999999999997</v>
      </c>
      <c r="AC15" s="58">
        <v>24.7</v>
      </c>
    </row>
    <row r="16" spans="16:29" x14ac:dyDescent="0.35">
      <c r="P16" s="57" t="s">
        <v>229</v>
      </c>
      <c r="Q16" s="57">
        <v>2020</v>
      </c>
      <c r="R16" s="58">
        <v>28.1</v>
      </c>
      <c r="S16" s="58">
        <v>25.4</v>
      </c>
      <c r="T16" s="58">
        <v>18</v>
      </c>
      <c r="U16" s="58">
        <v>19.399999999999999</v>
      </c>
      <c r="V16" s="58">
        <v>26</v>
      </c>
      <c r="W16" s="59">
        <v>28.6</v>
      </c>
      <c r="X16" s="58">
        <v>25.2</v>
      </c>
      <c r="Y16" s="58">
        <v>24.2</v>
      </c>
      <c r="Z16" s="58">
        <v>21.7</v>
      </c>
      <c r="AA16" s="58">
        <v>23.9</v>
      </c>
      <c r="AB16" s="58"/>
      <c r="AC16" s="58"/>
    </row>
    <row r="17" spans="16:29" x14ac:dyDescent="0.35">
      <c r="P17" s="58"/>
      <c r="Q17" s="57"/>
      <c r="R17" s="42"/>
      <c r="S17" s="57"/>
      <c r="T17" s="57"/>
      <c r="U17" s="57"/>
      <c r="V17" s="57"/>
      <c r="W17" s="60"/>
      <c r="X17" s="57"/>
      <c r="Y17" s="57"/>
      <c r="Z17" s="57"/>
      <c r="AA17" s="57"/>
      <c r="AB17" s="57"/>
      <c r="AC17" s="57"/>
    </row>
    <row r="18" spans="16:29" x14ac:dyDescent="0.35">
      <c r="P18" s="58"/>
      <c r="Q18" s="57"/>
      <c r="R18" s="57" t="s">
        <v>227</v>
      </c>
      <c r="S18" s="57"/>
      <c r="T18" s="57"/>
      <c r="U18" s="57"/>
      <c r="V18" s="57"/>
      <c r="W18" s="57"/>
      <c r="X18" s="57"/>
      <c r="Y18" s="57"/>
      <c r="Z18" s="57"/>
      <c r="AA18" s="57"/>
      <c r="AB18" s="57"/>
      <c r="AC18" s="57"/>
    </row>
    <row r="19" spans="16:29" x14ac:dyDescent="0.35">
      <c r="P19" s="57"/>
      <c r="Q19" s="57"/>
      <c r="R19" s="57" t="s">
        <v>214</v>
      </c>
      <c r="S19" s="57" t="s">
        <v>215</v>
      </c>
      <c r="T19" s="57" t="s">
        <v>216</v>
      </c>
      <c r="U19" s="57" t="s">
        <v>217</v>
      </c>
      <c r="V19" s="57" t="s">
        <v>218</v>
      </c>
      <c r="W19" s="57" t="s">
        <v>219</v>
      </c>
      <c r="X19" s="57" t="s">
        <v>220</v>
      </c>
      <c r="Y19" s="57" t="s">
        <v>221</v>
      </c>
      <c r="Z19" s="57" t="s">
        <v>222</v>
      </c>
      <c r="AA19" s="57" t="s">
        <v>223</v>
      </c>
      <c r="AB19" s="57" t="s">
        <v>224</v>
      </c>
      <c r="AC19" s="57" t="s">
        <v>225</v>
      </c>
    </row>
    <row r="20" spans="16:29" x14ac:dyDescent="0.35">
      <c r="P20" s="57"/>
      <c r="Q20" s="57">
        <v>2015</v>
      </c>
      <c r="R20" s="59">
        <v>0.90174184383034717</v>
      </c>
      <c r="S20" s="55">
        <v>0.82573230752525062</v>
      </c>
      <c r="T20" s="55">
        <v>0.70617684764150013</v>
      </c>
      <c r="U20" s="55">
        <v>0.77105914898402506</v>
      </c>
      <c r="V20" s="55">
        <v>0.77296243323410263</v>
      </c>
      <c r="W20" s="55">
        <v>0.78812085082496941</v>
      </c>
      <c r="X20" s="55">
        <v>0.84508891793005447</v>
      </c>
      <c r="Y20" s="55">
        <v>0.76441523585498439</v>
      </c>
      <c r="Z20" s="55">
        <v>0.75024194510784636</v>
      </c>
      <c r="AA20" s="55">
        <v>0.72712424917896734</v>
      </c>
      <c r="AB20" s="55">
        <v>0.65534883525944532</v>
      </c>
      <c r="AC20" s="55">
        <v>0.6922221235806123</v>
      </c>
    </row>
    <row r="21" spans="16:29" x14ac:dyDescent="0.35">
      <c r="P21" s="57"/>
      <c r="Q21" s="57">
        <v>2016</v>
      </c>
      <c r="R21" s="55">
        <v>0.75783661352605614</v>
      </c>
      <c r="S21" s="55">
        <v>0.67205400204537713</v>
      </c>
      <c r="T21" s="55">
        <v>0.66111335246630676</v>
      </c>
      <c r="U21" s="55">
        <v>0.70811922008731643</v>
      </c>
      <c r="V21" s="55">
        <v>0.72455826491577469</v>
      </c>
      <c r="W21" s="55">
        <v>0.71374182137472097</v>
      </c>
      <c r="X21" s="55">
        <v>0.79507675172460179</v>
      </c>
      <c r="Y21" s="55">
        <v>0.76978076676156315</v>
      </c>
      <c r="Z21" s="55">
        <v>0.82526801966179142</v>
      </c>
      <c r="AA21" s="55">
        <v>0.86672564589733758</v>
      </c>
      <c r="AB21" s="55">
        <v>0.83534648962688196</v>
      </c>
      <c r="AC21" s="55">
        <v>0.78373130424603277</v>
      </c>
    </row>
    <row r="22" spans="16:29" x14ac:dyDescent="0.35">
      <c r="P22" s="57"/>
      <c r="Q22" s="57">
        <v>2017</v>
      </c>
      <c r="R22" s="55">
        <v>0.81483136618320195</v>
      </c>
      <c r="S22" s="55">
        <v>0.81071728804086529</v>
      </c>
      <c r="T22" s="55">
        <v>0.80656171795920861</v>
      </c>
      <c r="U22" s="55">
        <v>0.76358692088969093</v>
      </c>
      <c r="V22" s="55">
        <v>0.84117973256764622</v>
      </c>
      <c r="W22" s="55">
        <v>0.84753488098933638</v>
      </c>
      <c r="X22" s="55">
        <v>0.89489959947311171</v>
      </c>
      <c r="Y22" s="55">
        <v>0.86326003295490972</v>
      </c>
      <c r="Z22" s="55">
        <v>0.83495607947360062</v>
      </c>
      <c r="AA22" s="55">
        <v>0.93361380576072794</v>
      </c>
      <c r="AB22" s="55">
        <v>0.94053880070186224</v>
      </c>
      <c r="AC22" s="55">
        <v>0.99345206250112994</v>
      </c>
    </row>
    <row r="23" spans="16:29" x14ac:dyDescent="0.35">
      <c r="P23" s="57"/>
      <c r="Q23" s="57">
        <v>2018</v>
      </c>
      <c r="R23" s="55">
        <v>0.95901536758156836</v>
      </c>
      <c r="S23" s="55">
        <v>1.010539014924225</v>
      </c>
      <c r="T23" s="55">
        <v>1.0277331734433783</v>
      </c>
      <c r="U23" s="55">
        <v>0.95991866614948718</v>
      </c>
      <c r="V23" s="55">
        <v>1.0393364705549804</v>
      </c>
      <c r="W23" s="55">
        <v>1.039621169365484</v>
      </c>
      <c r="X23" s="55">
        <v>1.0442079947824325</v>
      </c>
      <c r="Y23" s="55">
        <v>0.98380283862940032</v>
      </c>
      <c r="Z23" s="55">
        <v>1.1886474604548019</v>
      </c>
      <c r="AA23" s="55">
        <v>1.074785425964532</v>
      </c>
      <c r="AB23" s="55">
        <v>1.0382161043864007</v>
      </c>
      <c r="AC23" s="55">
        <v>0.95433016504291246</v>
      </c>
    </row>
    <row r="24" spans="16:29" x14ac:dyDescent="0.35">
      <c r="P24" s="57"/>
      <c r="Q24" s="57">
        <v>2019</v>
      </c>
      <c r="R24" s="59">
        <v>1.0458324249959243</v>
      </c>
      <c r="S24" s="59">
        <v>0.94112504464510616</v>
      </c>
      <c r="T24" s="59">
        <v>1.0547693788379298</v>
      </c>
      <c r="U24" s="59">
        <v>0.85030426928404867</v>
      </c>
      <c r="V24" s="59">
        <v>1.1058447501040649</v>
      </c>
      <c r="W24" s="59">
        <v>0.87215665957411981</v>
      </c>
      <c r="X24" s="59">
        <v>0.88</v>
      </c>
      <c r="Y24" s="59">
        <v>0.86</v>
      </c>
      <c r="Z24" s="59">
        <v>0.9</v>
      </c>
      <c r="AA24" s="59">
        <v>0.89</v>
      </c>
      <c r="AB24" s="59">
        <v>0.87</v>
      </c>
      <c r="AC24" s="59">
        <f>AC15/AC8</f>
        <v>0.85172413793103441</v>
      </c>
    </row>
    <row r="25" spans="16:29" x14ac:dyDescent="0.35">
      <c r="P25" s="42"/>
      <c r="Q25" s="142">
        <v>2020</v>
      </c>
      <c r="R25" s="143">
        <f t="shared" ref="R25:AA25" si="0">R16/R9</f>
        <v>0.86461538461538467</v>
      </c>
      <c r="S25" s="143">
        <f t="shared" si="0"/>
        <v>0.85234899328859048</v>
      </c>
      <c r="T25" s="143">
        <f t="shared" si="0"/>
        <v>0.84905660377358494</v>
      </c>
      <c r="U25" s="143">
        <f t="shared" si="0"/>
        <v>0.80165289256198347</v>
      </c>
      <c r="V25" s="143">
        <f t="shared" si="0"/>
        <v>0.80745341614906829</v>
      </c>
      <c r="W25" s="143">
        <f t="shared" si="0"/>
        <v>0.83139534883720934</v>
      </c>
      <c r="X25" s="143">
        <f t="shared" si="0"/>
        <v>0.85135135135135132</v>
      </c>
      <c r="Y25" s="143">
        <f t="shared" si="0"/>
        <v>0.80666666666666664</v>
      </c>
      <c r="Z25" s="143">
        <f t="shared" si="0"/>
        <v>0.78057553956834524</v>
      </c>
      <c r="AA25" s="143">
        <f t="shared" si="0"/>
        <v>0.80743243243243235</v>
      </c>
      <c r="AB25" s="42"/>
      <c r="AC25" s="42"/>
    </row>
  </sheetData>
  <phoneticPr fontId="63"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G2:AC20"/>
  <sheetViews>
    <sheetView zoomScaleNormal="100" workbookViewId="0">
      <selection activeCell="Z20" sqref="Z20:AA20"/>
    </sheetView>
  </sheetViews>
  <sheetFormatPr baseColWidth="10" defaultColWidth="11.453125" defaultRowHeight="14.5" x14ac:dyDescent="0.35"/>
  <cols>
    <col min="7" max="14" width="11.453125" style="42"/>
    <col min="15" max="15" width="5.7265625" style="42" customWidth="1"/>
    <col min="16" max="16" width="5" bestFit="1" customWidth="1"/>
    <col min="17" max="17" width="5.453125" bestFit="1" customWidth="1"/>
    <col min="18" max="18" width="6.26953125" customWidth="1"/>
    <col min="19" max="29" width="6.453125" bestFit="1" customWidth="1"/>
  </cols>
  <sheetData>
    <row r="2" spans="16:29" x14ac:dyDescent="0.35">
      <c r="P2" s="91"/>
      <c r="Q2" s="91"/>
      <c r="R2" s="92" t="s">
        <v>230</v>
      </c>
      <c r="S2" s="91"/>
      <c r="T2" s="91"/>
      <c r="U2" s="91"/>
      <c r="V2" s="91"/>
      <c r="W2" s="91"/>
      <c r="X2" s="91"/>
      <c r="Y2" s="91"/>
      <c r="Z2" s="91"/>
      <c r="AA2" s="91"/>
      <c r="AB2" s="91"/>
      <c r="AC2" s="91"/>
    </row>
    <row r="3" spans="16:29" x14ac:dyDescent="0.35">
      <c r="P3" s="91"/>
      <c r="Q3" s="91"/>
      <c r="R3" s="90" t="s">
        <v>214</v>
      </c>
      <c r="S3" s="90" t="s">
        <v>215</v>
      </c>
      <c r="T3" s="90" t="s">
        <v>216</v>
      </c>
      <c r="U3" s="90" t="s">
        <v>217</v>
      </c>
      <c r="V3" s="90" t="s">
        <v>218</v>
      </c>
      <c r="W3" s="90" t="s">
        <v>219</v>
      </c>
      <c r="X3" s="90" t="s">
        <v>220</v>
      </c>
      <c r="Y3" s="90" t="s">
        <v>221</v>
      </c>
      <c r="Z3" s="90" t="s">
        <v>222</v>
      </c>
      <c r="AA3" s="90" t="s">
        <v>223</v>
      </c>
      <c r="AB3" s="90" t="s">
        <v>224</v>
      </c>
      <c r="AC3" s="90" t="s">
        <v>225</v>
      </c>
    </row>
    <row r="4" spans="16:29" x14ac:dyDescent="0.35">
      <c r="P4" s="91" t="s">
        <v>226</v>
      </c>
      <c r="Q4" s="91">
        <v>2017</v>
      </c>
      <c r="R4" s="83">
        <v>1238.7</v>
      </c>
      <c r="S4" s="83">
        <v>1424.808</v>
      </c>
      <c r="T4" s="83">
        <v>1512.1959999999999</v>
      </c>
      <c r="U4" s="83">
        <v>1721.3050000000001</v>
      </c>
      <c r="V4" s="83">
        <v>1891.152</v>
      </c>
      <c r="W4" s="83">
        <v>1988.8789999999999</v>
      </c>
      <c r="X4" s="83">
        <v>1803.489</v>
      </c>
      <c r="Y4" s="83">
        <v>1732.4280000000001</v>
      </c>
      <c r="Z4" s="83">
        <v>1852.902</v>
      </c>
      <c r="AA4" s="83">
        <v>1821.741</v>
      </c>
      <c r="AB4" s="83">
        <v>1527.15</v>
      </c>
      <c r="AC4" s="83">
        <v>1109.3230000000001</v>
      </c>
    </row>
    <row r="5" spans="16:29" x14ac:dyDescent="0.35">
      <c r="P5" s="91" t="s">
        <v>226</v>
      </c>
      <c r="Q5" s="91">
        <v>2018</v>
      </c>
      <c r="R5" s="83">
        <v>1809.184</v>
      </c>
      <c r="S5" s="83">
        <v>1339.578</v>
      </c>
      <c r="T5" s="83">
        <v>1741.86</v>
      </c>
      <c r="U5" s="83">
        <v>1727.09</v>
      </c>
      <c r="V5" s="83">
        <v>1834.2228</v>
      </c>
      <c r="W5" s="83">
        <v>1822.5585000000001</v>
      </c>
      <c r="X5" s="83">
        <v>1617.366</v>
      </c>
      <c r="Y5" s="83">
        <v>2121.0632000000001</v>
      </c>
      <c r="Z5" s="83">
        <v>1342.2049999999999</v>
      </c>
      <c r="AA5" s="83">
        <v>2073.6241999999997</v>
      </c>
      <c r="AB5" s="83">
        <v>1528.8510000000001</v>
      </c>
      <c r="AC5" s="83">
        <v>1189.4880000000001</v>
      </c>
    </row>
    <row r="6" spans="16:29" x14ac:dyDescent="0.35">
      <c r="P6" s="91" t="s">
        <v>226</v>
      </c>
      <c r="Q6" s="91">
        <v>2019</v>
      </c>
      <c r="R6" s="83">
        <v>1307.1859999999999</v>
      </c>
      <c r="S6" s="83">
        <v>1395.3050000000001</v>
      </c>
      <c r="T6" s="83">
        <v>1648.8889999999999</v>
      </c>
      <c r="U6" s="83">
        <v>1458.0940000000001</v>
      </c>
      <c r="V6" s="83">
        <v>1797.2159999999999</v>
      </c>
      <c r="W6" s="83">
        <v>1500.4818596</v>
      </c>
      <c r="X6" s="83">
        <v>1768.6</v>
      </c>
      <c r="Y6" s="83">
        <v>1249.5</v>
      </c>
      <c r="Z6" s="83">
        <v>1548</v>
      </c>
      <c r="AA6" s="83">
        <v>1911.2</v>
      </c>
      <c r="AB6" s="83">
        <v>1484.6</v>
      </c>
      <c r="AC6" s="83">
        <v>951.1</v>
      </c>
    </row>
    <row r="7" spans="16:29" x14ac:dyDescent="0.35">
      <c r="P7" s="91" t="s">
        <v>226</v>
      </c>
      <c r="Q7" s="91">
        <v>2020</v>
      </c>
      <c r="R7" s="83">
        <v>1469.5</v>
      </c>
      <c r="S7" s="83">
        <v>1442.3</v>
      </c>
      <c r="T7" s="83">
        <v>918.7</v>
      </c>
      <c r="U7" s="83">
        <v>2056.1999999999998</v>
      </c>
      <c r="V7" s="83">
        <v>2181.4</v>
      </c>
      <c r="W7" s="83">
        <v>2920.2</v>
      </c>
      <c r="X7" s="83">
        <v>2406.8000000000002</v>
      </c>
      <c r="Y7" s="83">
        <v>2809.4</v>
      </c>
      <c r="Z7" s="83">
        <v>2578.8000000000002</v>
      </c>
      <c r="AA7" s="83">
        <v>1200.0999999999999</v>
      </c>
      <c r="AB7" s="83"/>
      <c r="AC7" s="83"/>
    </row>
    <row r="8" spans="16:29" x14ac:dyDescent="0.35">
      <c r="P8" s="91"/>
      <c r="Q8" s="91"/>
      <c r="R8" s="83"/>
      <c r="S8" s="83"/>
      <c r="T8" s="83"/>
      <c r="U8" s="83"/>
      <c r="V8" s="83"/>
      <c r="W8" s="83"/>
      <c r="X8" s="83"/>
      <c r="Y8" s="83"/>
      <c r="Z8" s="83"/>
      <c r="AA8" s="83"/>
      <c r="AB8" s="83"/>
      <c r="AC8" s="83"/>
    </row>
    <row r="9" spans="16:29" x14ac:dyDescent="0.35">
      <c r="P9" s="91" t="s">
        <v>118</v>
      </c>
      <c r="Q9" s="91">
        <v>2017</v>
      </c>
      <c r="R9" s="83">
        <v>2163.1970000000001</v>
      </c>
      <c r="S9" s="83">
        <v>2783.4360000000001</v>
      </c>
      <c r="T9" s="83">
        <v>2749.009</v>
      </c>
      <c r="U9" s="83">
        <v>3008.9679999999998</v>
      </c>
      <c r="V9" s="83">
        <v>3447.8389999999999</v>
      </c>
      <c r="W9" s="83">
        <v>3777.386</v>
      </c>
      <c r="X9" s="83">
        <v>3396.752</v>
      </c>
      <c r="Y9" s="83">
        <v>3340.6280000000002</v>
      </c>
      <c r="Z9" s="83">
        <v>3534.6909999999998</v>
      </c>
      <c r="AA9" s="83">
        <v>3517.0039999999999</v>
      </c>
      <c r="AB9" s="83">
        <v>2812.0680000000002</v>
      </c>
      <c r="AC9" s="83">
        <v>2338.4270000000001</v>
      </c>
    </row>
    <row r="10" spans="16:29" x14ac:dyDescent="0.35">
      <c r="P10" s="91" t="s">
        <v>118</v>
      </c>
      <c r="Q10" s="91">
        <v>2018</v>
      </c>
      <c r="R10" s="83">
        <v>3509.2413099999999</v>
      </c>
      <c r="S10" s="83">
        <v>2866.64129</v>
      </c>
      <c r="T10" s="83">
        <v>3487.93588</v>
      </c>
      <c r="U10" s="83">
        <v>3512.6211000000003</v>
      </c>
      <c r="V10" s="83">
        <v>3772.58853</v>
      </c>
      <c r="W10" s="83">
        <v>3458.9167499999999</v>
      </c>
      <c r="X10" s="83">
        <v>3221.5904300000002</v>
      </c>
      <c r="Y10" s="83">
        <v>4232.6692499999999</v>
      </c>
      <c r="Z10" s="83">
        <v>2610.4208100000001</v>
      </c>
      <c r="AA10" s="83">
        <v>3988.3429999999998</v>
      </c>
      <c r="AB10" s="83">
        <v>2910.2931699999999</v>
      </c>
      <c r="AC10" s="83">
        <v>2148.7098500000002</v>
      </c>
    </row>
    <row r="11" spans="16:29" x14ac:dyDescent="0.35">
      <c r="P11" s="91" t="s">
        <v>118</v>
      </c>
      <c r="Q11" s="91">
        <v>2019</v>
      </c>
      <c r="R11" s="82">
        <v>2442.0995400000002</v>
      </c>
      <c r="S11" s="82">
        <v>2591.3246099999997</v>
      </c>
      <c r="T11" s="82">
        <v>3015.9723899999999</v>
      </c>
      <c r="U11" s="82">
        <v>2767.1150200000002</v>
      </c>
      <c r="V11" s="82">
        <v>3464.5224800000001</v>
      </c>
      <c r="W11" s="82">
        <v>2833.1304499999992</v>
      </c>
      <c r="X11" s="82">
        <v>3523.8</v>
      </c>
      <c r="Y11" s="82">
        <v>2365.8000000000002</v>
      </c>
      <c r="Z11" s="82">
        <v>2823.5</v>
      </c>
      <c r="AA11" s="82">
        <v>3546.5</v>
      </c>
      <c r="AB11" s="82">
        <v>2683.1</v>
      </c>
      <c r="AC11" s="82">
        <v>1785.5</v>
      </c>
    </row>
    <row r="12" spans="16:29" x14ac:dyDescent="0.35">
      <c r="P12" s="91" t="s">
        <v>118</v>
      </c>
      <c r="Q12" s="91">
        <v>2020</v>
      </c>
      <c r="R12" s="82">
        <v>2785.4</v>
      </c>
      <c r="S12" s="82">
        <v>2490.6</v>
      </c>
      <c r="T12" s="82">
        <v>1677.4</v>
      </c>
      <c r="U12" s="82">
        <v>3630.1</v>
      </c>
      <c r="V12" s="82">
        <v>3635.1</v>
      </c>
      <c r="W12" s="82">
        <v>5040.3999999999996</v>
      </c>
      <c r="X12" s="82">
        <v>4451.1000000000004</v>
      </c>
      <c r="Y12" s="82">
        <v>5439.1</v>
      </c>
      <c r="Z12" s="82">
        <v>5505.6</v>
      </c>
      <c r="AA12" s="82">
        <v>2212.5</v>
      </c>
      <c r="AB12" s="82"/>
      <c r="AC12" s="82"/>
    </row>
    <row r="13" spans="16:29" x14ac:dyDescent="0.35">
      <c r="P13" s="91"/>
      <c r="Q13" s="91"/>
      <c r="R13" s="82"/>
      <c r="S13" s="82"/>
      <c r="T13" s="82"/>
      <c r="U13" s="82"/>
      <c r="V13" s="82"/>
      <c r="W13" s="82"/>
      <c r="X13" s="82"/>
      <c r="Y13" s="82"/>
      <c r="Z13" s="82"/>
      <c r="AA13" s="82"/>
      <c r="AB13" s="82"/>
      <c r="AC13" s="82"/>
    </row>
    <row r="14" spans="16:29" x14ac:dyDescent="0.35">
      <c r="P14" s="87"/>
      <c r="Q14" s="91"/>
      <c r="R14" s="91" t="s">
        <v>227</v>
      </c>
      <c r="S14" s="91"/>
      <c r="T14" s="91"/>
      <c r="U14" s="91"/>
      <c r="V14" s="91"/>
      <c r="W14" s="86"/>
      <c r="X14" s="91"/>
      <c r="Y14" s="91"/>
      <c r="Z14" s="91"/>
      <c r="AA14" s="91"/>
      <c r="AB14" s="91"/>
      <c r="AC14" s="91"/>
    </row>
    <row r="15" spans="16:29" x14ac:dyDescent="0.35">
      <c r="P15" s="87"/>
      <c r="Q15" s="91"/>
      <c r="R15" s="92" t="s">
        <v>230</v>
      </c>
      <c r="S15" s="91"/>
      <c r="T15" s="91"/>
      <c r="U15" s="91"/>
      <c r="V15" s="91"/>
      <c r="W15" s="91"/>
      <c r="X15" s="91"/>
      <c r="Y15" s="91"/>
      <c r="Z15" s="91"/>
      <c r="AA15" s="91"/>
      <c r="AB15" s="91"/>
      <c r="AC15" s="91"/>
    </row>
    <row r="16" spans="16:29" x14ac:dyDescent="0.35">
      <c r="P16" s="91"/>
      <c r="Q16" s="91"/>
      <c r="R16" s="91" t="s">
        <v>214</v>
      </c>
      <c r="S16" s="91" t="s">
        <v>215</v>
      </c>
      <c r="T16" s="91" t="s">
        <v>216</v>
      </c>
      <c r="U16" s="91" t="s">
        <v>217</v>
      </c>
      <c r="V16" s="91" t="s">
        <v>218</v>
      </c>
      <c r="W16" s="91" t="s">
        <v>219</v>
      </c>
      <c r="X16" s="91" t="s">
        <v>220</v>
      </c>
      <c r="Y16" s="91" t="s">
        <v>221</v>
      </c>
      <c r="Z16" s="91" t="s">
        <v>222</v>
      </c>
      <c r="AA16" s="91" t="s">
        <v>223</v>
      </c>
      <c r="AB16" s="91" t="s">
        <v>224</v>
      </c>
      <c r="AC16" s="91" t="s">
        <v>225</v>
      </c>
    </row>
    <row r="17" spans="16:29" x14ac:dyDescent="0.35">
      <c r="P17" s="91"/>
      <c r="Q17" s="91">
        <v>2017</v>
      </c>
      <c r="R17" s="85">
        <v>1.7463445547751675</v>
      </c>
      <c r="S17" s="85">
        <v>1.9535516364310139</v>
      </c>
      <c r="T17" s="85">
        <v>1.8178919928369075</v>
      </c>
      <c r="U17" s="85">
        <v>1.7480736998962993</v>
      </c>
      <c r="V17" s="85">
        <v>1.823142190580133</v>
      </c>
      <c r="W17" s="85">
        <v>1.8992538007591211</v>
      </c>
      <c r="X17" s="85">
        <v>1.883433722079813</v>
      </c>
      <c r="Y17" s="85">
        <v>1.9282925466455172</v>
      </c>
      <c r="Z17" s="85">
        <v>1.9076513490729676</v>
      </c>
      <c r="AA17" s="85">
        <v>1.930573006810518</v>
      </c>
      <c r="AB17" s="85">
        <v>1.8413829682742364</v>
      </c>
      <c r="AC17" s="85">
        <v>2.1079766668499618</v>
      </c>
    </row>
    <row r="18" spans="16:29" x14ac:dyDescent="0.35">
      <c r="P18" s="91"/>
      <c r="Q18" s="91">
        <v>2018</v>
      </c>
      <c r="R18" s="85">
        <v>1.9396818178803261</v>
      </c>
      <c r="S18" s="85">
        <v>2.1399584719964051</v>
      </c>
      <c r="T18" s="85">
        <v>2.0024203322884735</v>
      </c>
      <c r="U18" s="85">
        <v>2.0338379007463425</v>
      </c>
      <c r="V18" s="85">
        <v>2.0567776880758433</v>
      </c>
      <c r="W18" s="85">
        <v>1.8978357896330897</v>
      </c>
      <c r="X18" s="85">
        <v>1.9918747086311943</v>
      </c>
      <c r="Y18" s="85">
        <v>1.9955413162606375</v>
      </c>
      <c r="Z18" s="85">
        <v>1.9448748961596778</v>
      </c>
      <c r="AA18" s="85">
        <v>1.9233682747336767</v>
      </c>
      <c r="AB18" s="85">
        <v>1.9035819514131853</v>
      </c>
      <c r="AC18" s="85">
        <v>1.8064157435804313</v>
      </c>
    </row>
    <row r="19" spans="16:29" x14ac:dyDescent="0.35">
      <c r="P19" s="91"/>
      <c r="Q19" s="91">
        <v>2019</v>
      </c>
      <c r="R19" s="84">
        <v>1.8682112109523819</v>
      </c>
      <c r="S19" s="84">
        <v>1.8571743167264501</v>
      </c>
      <c r="T19" s="84">
        <v>1.8290936442659269</v>
      </c>
      <c r="U19" s="84">
        <v>1.8977617492425043</v>
      </c>
      <c r="V19" s="84">
        <v>1.9277162455709276</v>
      </c>
      <c r="W19" s="84">
        <v>1.8881470854671032</v>
      </c>
      <c r="X19" s="91">
        <v>1.99</v>
      </c>
      <c r="Y19" s="91">
        <v>1.89</v>
      </c>
      <c r="Z19" s="91">
        <v>1.82</v>
      </c>
      <c r="AA19" s="91">
        <v>1.86</v>
      </c>
      <c r="AB19" s="91">
        <v>1.81</v>
      </c>
      <c r="AC19" s="84">
        <f>AC11/AC6</f>
        <v>1.8772999684575753</v>
      </c>
    </row>
    <row r="20" spans="16:29" x14ac:dyDescent="0.35">
      <c r="P20" s="42"/>
      <c r="Q20" s="144">
        <v>2020</v>
      </c>
      <c r="R20" s="143">
        <f t="shared" ref="R20:AA20" si="0">R12/R7</f>
        <v>1.8954746512419192</v>
      </c>
      <c r="S20" s="143">
        <f t="shared" si="0"/>
        <v>1.7268252097344519</v>
      </c>
      <c r="T20" s="143">
        <f t="shared" si="0"/>
        <v>1.8258408620877327</v>
      </c>
      <c r="U20" s="143">
        <f t="shared" si="0"/>
        <v>1.7654411049508805</v>
      </c>
      <c r="V20" s="143">
        <f t="shared" si="0"/>
        <v>1.6664068946548087</v>
      </c>
      <c r="W20" s="143">
        <f t="shared" si="0"/>
        <v>1.7260461612218341</v>
      </c>
      <c r="X20" s="143">
        <f t="shared" si="0"/>
        <v>1.8493850756190793</v>
      </c>
      <c r="Y20" s="143">
        <f t="shared" si="0"/>
        <v>1.9360361643055457</v>
      </c>
      <c r="Z20" s="143">
        <f t="shared" si="0"/>
        <v>2.1349464867380177</v>
      </c>
      <c r="AA20" s="143">
        <f t="shared" si="0"/>
        <v>1.8435963669694193</v>
      </c>
      <c r="AB20" s="42"/>
      <c r="AC20" s="42"/>
    </row>
  </sheetData>
  <phoneticPr fontId="63"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B25"/>
  <sheetViews>
    <sheetView zoomScaleNormal="100" workbookViewId="0">
      <selection activeCell="Y25" sqref="Y25:Z25"/>
    </sheetView>
  </sheetViews>
  <sheetFormatPr baseColWidth="10" defaultColWidth="11.453125" defaultRowHeight="14.5" x14ac:dyDescent="0.35"/>
  <cols>
    <col min="7" max="12" width="11.453125" style="42"/>
    <col min="13" max="13" width="14.26953125" style="42" customWidth="1"/>
    <col min="14" max="14" width="14.81640625" style="42" customWidth="1"/>
    <col min="15" max="15" width="5" bestFit="1" customWidth="1"/>
    <col min="16" max="16" width="5.453125" bestFit="1" customWidth="1"/>
    <col min="17" max="17" width="6.7265625" customWidth="1"/>
    <col min="18" max="22" width="6.453125" bestFit="1" customWidth="1"/>
    <col min="23" max="27" width="7" bestFit="1" customWidth="1"/>
    <col min="28" max="28" width="6.453125" bestFit="1" customWidth="1"/>
  </cols>
  <sheetData>
    <row r="1" spans="15:28" x14ac:dyDescent="0.35">
      <c r="O1" s="91"/>
      <c r="P1" s="91"/>
      <c r="Q1" s="91" t="s">
        <v>173</v>
      </c>
      <c r="R1" s="91"/>
      <c r="S1" s="91"/>
      <c r="T1" s="91"/>
      <c r="U1" s="91"/>
      <c r="V1" s="91"/>
      <c r="W1" s="91"/>
      <c r="X1" s="91"/>
      <c r="Y1" s="91"/>
      <c r="Z1" s="91"/>
      <c r="AA1" s="91"/>
      <c r="AB1" s="91"/>
    </row>
    <row r="2" spans="15:28" x14ac:dyDescent="0.35">
      <c r="O2" s="91"/>
      <c r="P2" s="91"/>
      <c r="Q2" s="91" t="s">
        <v>214</v>
      </c>
      <c r="R2" s="91" t="s">
        <v>215</v>
      </c>
      <c r="S2" s="91" t="s">
        <v>216</v>
      </c>
      <c r="T2" s="91" t="s">
        <v>217</v>
      </c>
      <c r="U2" s="91" t="s">
        <v>218</v>
      </c>
      <c r="V2" s="91" t="s">
        <v>219</v>
      </c>
      <c r="W2" s="91" t="s">
        <v>220</v>
      </c>
      <c r="X2" s="91" t="s">
        <v>221</v>
      </c>
      <c r="Y2" s="91" t="s">
        <v>222</v>
      </c>
      <c r="Z2" s="91" t="s">
        <v>223</v>
      </c>
      <c r="AA2" s="91" t="s">
        <v>224</v>
      </c>
      <c r="AB2" s="91" t="s">
        <v>225</v>
      </c>
    </row>
    <row r="3" spans="15:28" x14ac:dyDescent="0.35">
      <c r="O3" s="91" t="s">
        <v>226</v>
      </c>
      <c r="P3" s="91">
        <v>2015</v>
      </c>
      <c r="Q3" s="88">
        <v>399.97153850000001</v>
      </c>
      <c r="R3" s="89">
        <v>158.72399999999999</v>
      </c>
      <c r="S3" s="89">
        <v>177.08</v>
      </c>
      <c r="T3" s="89">
        <v>225.6105</v>
      </c>
      <c r="U3" s="89">
        <v>252.8595</v>
      </c>
      <c r="V3" s="89">
        <v>224.88931260000001</v>
      </c>
      <c r="W3" s="89">
        <v>558.77591419999999</v>
      </c>
      <c r="X3" s="89">
        <v>474.75</v>
      </c>
      <c r="Y3" s="89">
        <v>483.84270000000004</v>
      </c>
      <c r="Z3" s="89">
        <v>650.58937500000002</v>
      </c>
      <c r="AA3" s="89">
        <v>426.94850000000002</v>
      </c>
      <c r="AB3" s="89">
        <v>313.56799999999998</v>
      </c>
    </row>
    <row r="4" spans="15:28" x14ac:dyDescent="0.35">
      <c r="O4" s="91" t="s">
        <v>226</v>
      </c>
      <c r="P4" s="91">
        <v>2016</v>
      </c>
      <c r="Q4" s="89">
        <v>385.96100000000001</v>
      </c>
      <c r="R4" s="89">
        <v>202.4015</v>
      </c>
      <c r="S4" s="89">
        <v>197.05549999999999</v>
      </c>
      <c r="T4" s="89">
        <v>418.07625000000002</v>
      </c>
      <c r="U4" s="89">
        <v>167.35499999999999</v>
      </c>
      <c r="V4" s="89">
        <v>352.71222590000002</v>
      </c>
      <c r="W4" s="89">
        <v>380.96550000000002</v>
      </c>
      <c r="X4" s="89">
        <v>644.22450000000003</v>
      </c>
      <c r="Y4" s="89">
        <v>622.77449999999999</v>
      </c>
      <c r="Z4" s="89">
        <v>754.06500000000005</v>
      </c>
      <c r="AA4" s="89">
        <v>688.6395</v>
      </c>
      <c r="AB4" s="89">
        <v>282.93852000000004</v>
      </c>
    </row>
    <row r="5" spans="15:28" x14ac:dyDescent="0.35">
      <c r="O5" s="91" t="s">
        <v>226</v>
      </c>
      <c r="P5" s="91">
        <v>2017</v>
      </c>
      <c r="Q5" s="89">
        <v>516.37330999999995</v>
      </c>
      <c r="R5" s="89">
        <v>268.77411999999998</v>
      </c>
      <c r="S5" s="89">
        <v>258.07456999999999</v>
      </c>
      <c r="T5" s="89">
        <v>457.72978999999998</v>
      </c>
      <c r="U5" s="89">
        <v>277.4549202</v>
      </c>
      <c r="V5" s="89">
        <v>289.51887140000002</v>
      </c>
      <c r="W5" s="89">
        <v>363.32655999999997</v>
      </c>
      <c r="X5" s="89">
        <v>352.10149000000001</v>
      </c>
      <c r="Y5" s="89">
        <v>473.32110999999998</v>
      </c>
      <c r="Z5" s="89">
        <v>707.4393255</v>
      </c>
      <c r="AA5" s="89">
        <v>1027.8620631000001</v>
      </c>
      <c r="AB5" s="89">
        <v>452.19900999999999</v>
      </c>
    </row>
    <row r="6" spans="15:28" x14ac:dyDescent="0.35">
      <c r="O6" s="91" t="s">
        <v>226</v>
      </c>
      <c r="P6" s="91">
        <v>2018</v>
      </c>
      <c r="Q6" s="89">
        <v>365.89858000000004</v>
      </c>
      <c r="R6" s="89">
        <v>137.78725</v>
      </c>
      <c r="S6" s="89">
        <v>292.50461999999999</v>
      </c>
      <c r="T6" s="89">
        <v>300.41128000000003</v>
      </c>
      <c r="U6" s="89">
        <v>227.95296999999999</v>
      </c>
      <c r="V6" s="89">
        <v>287.10892000000001</v>
      </c>
      <c r="W6" s="89">
        <v>332.14456999999999</v>
      </c>
      <c r="X6" s="89">
        <v>522.00900000000001</v>
      </c>
      <c r="Y6" s="89">
        <v>445.041</v>
      </c>
      <c r="Z6" s="89">
        <v>795.90150000000006</v>
      </c>
      <c r="AA6" s="89">
        <v>490.54899999999998</v>
      </c>
      <c r="AB6" s="89">
        <v>415.13290000000001</v>
      </c>
    </row>
    <row r="7" spans="15:28" x14ac:dyDescent="0.35">
      <c r="O7" s="91" t="s">
        <v>226</v>
      </c>
      <c r="P7" s="91">
        <v>2019</v>
      </c>
      <c r="Q7" s="89">
        <v>333.0675</v>
      </c>
      <c r="R7" s="89">
        <v>136.8135</v>
      </c>
      <c r="S7" s="89">
        <v>252.87300299999998</v>
      </c>
      <c r="T7" s="89">
        <v>336.79349999999999</v>
      </c>
      <c r="U7" s="89">
        <v>349.95150000000001</v>
      </c>
      <c r="V7" s="89">
        <v>355.51350000000002</v>
      </c>
      <c r="W7" s="89">
        <v>310.3</v>
      </c>
      <c r="X7" s="89">
        <v>769.3</v>
      </c>
      <c r="Y7" s="89">
        <v>517.5</v>
      </c>
      <c r="Z7" s="89">
        <v>587.9</v>
      </c>
      <c r="AA7" s="89">
        <v>327.2</v>
      </c>
      <c r="AB7" s="89">
        <v>331.6</v>
      </c>
    </row>
    <row r="8" spans="15:28" x14ac:dyDescent="0.35">
      <c r="O8" s="91" t="s">
        <v>226</v>
      </c>
      <c r="P8" s="91">
        <v>2020</v>
      </c>
      <c r="Q8" s="89">
        <v>334.9</v>
      </c>
      <c r="R8" s="89">
        <v>228.8</v>
      </c>
      <c r="S8" s="89">
        <v>144.69999999999999</v>
      </c>
      <c r="T8" s="89">
        <v>242.3</v>
      </c>
      <c r="U8" s="89">
        <v>316.10000000000002</v>
      </c>
      <c r="V8" s="89">
        <v>252.6</v>
      </c>
      <c r="W8" s="89">
        <v>192.4</v>
      </c>
      <c r="X8" s="89">
        <v>380.6</v>
      </c>
      <c r="Y8" s="89">
        <v>272.7</v>
      </c>
      <c r="Z8" s="89">
        <v>425.9</v>
      </c>
      <c r="AA8" s="89"/>
      <c r="AB8" s="89"/>
    </row>
    <row r="9" spans="15:28" x14ac:dyDescent="0.35">
      <c r="O9" s="91"/>
      <c r="P9" s="91"/>
      <c r="Q9" s="89"/>
      <c r="R9" s="89"/>
      <c r="S9" s="89"/>
      <c r="T9" s="89"/>
      <c r="U9" s="89"/>
      <c r="V9" s="89"/>
      <c r="W9" s="89"/>
      <c r="X9" s="89"/>
      <c r="Y9" s="89"/>
      <c r="Z9" s="89"/>
      <c r="AA9" s="89"/>
      <c r="AB9" s="89"/>
    </row>
    <row r="10" spans="15:28" x14ac:dyDescent="0.35">
      <c r="O10" s="91" t="s">
        <v>118</v>
      </c>
      <c r="P10" s="91">
        <v>2015</v>
      </c>
      <c r="Q10" s="88">
        <v>1648.04304</v>
      </c>
      <c r="R10" s="89">
        <v>678.70713999999998</v>
      </c>
      <c r="S10" s="89">
        <v>754.57382999999993</v>
      </c>
      <c r="T10" s="89">
        <v>984.09825999999998</v>
      </c>
      <c r="U10" s="89">
        <v>1075.9333999999999</v>
      </c>
      <c r="V10" s="89">
        <v>928.05155000000002</v>
      </c>
      <c r="W10" s="89">
        <v>2183.0439700000002</v>
      </c>
      <c r="X10" s="89">
        <v>1840.7483300000001</v>
      </c>
      <c r="Y10" s="89">
        <v>1857.6918799999999</v>
      </c>
      <c r="Z10" s="89">
        <v>2683.4602200000004</v>
      </c>
      <c r="AA10" s="89">
        <v>1858.6077700000001</v>
      </c>
      <c r="AB10" s="89">
        <v>1269.5903999999998</v>
      </c>
    </row>
    <row r="11" spans="15:28" x14ac:dyDescent="0.35">
      <c r="O11" s="91" t="s">
        <v>118</v>
      </c>
      <c r="P11" s="91">
        <v>2016</v>
      </c>
      <c r="Q11" s="89">
        <v>1561.9673799999998</v>
      </c>
      <c r="R11" s="89">
        <v>807.92711999999995</v>
      </c>
      <c r="S11" s="89">
        <v>812.62441000000001</v>
      </c>
      <c r="T11" s="89">
        <v>1828.61482</v>
      </c>
      <c r="U11" s="89">
        <v>673.38708999999994</v>
      </c>
      <c r="V11" s="89">
        <v>1411.32998</v>
      </c>
      <c r="W11" s="89">
        <v>1342.27772</v>
      </c>
      <c r="X11" s="89">
        <v>2518.9597200000003</v>
      </c>
      <c r="Y11" s="89">
        <v>2454.1771800000001</v>
      </c>
      <c r="Z11" s="89">
        <v>2851.4252000000001</v>
      </c>
      <c r="AA11" s="89">
        <v>3069.1559200000002</v>
      </c>
      <c r="AB11" s="89">
        <v>1141.8811000000001</v>
      </c>
    </row>
    <row r="12" spans="15:28" x14ac:dyDescent="0.35">
      <c r="O12" s="91" t="s">
        <v>118</v>
      </c>
      <c r="P12" s="91">
        <v>2017</v>
      </c>
      <c r="Q12" s="89">
        <v>1999.64895</v>
      </c>
      <c r="R12" s="89">
        <v>1171.82827</v>
      </c>
      <c r="S12" s="89">
        <v>1051.1554699999999</v>
      </c>
      <c r="T12" s="89">
        <v>1830.7113999999999</v>
      </c>
      <c r="U12" s="89">
        <v>1252.3791000000001</v>
      </c>
      <c r="V12" s="89">
        <v>1153.9421599999998</v>
      </c>
      <c r="W12" s="89">
        <v>1506.2209399999999</v>
      </c>
      <c r="X12" s="89">
        <v>1560.3233500000001</v>
      </c>
      <c r="Y12" s="89">
        <v>1952.3849299999999</v>
      </c>
      <c r="Z12" s="89">
        <v>2842.8311899999999</v>
      </c>
      <c r="AA12" s="89">
        <v>3612.8101099999999</v>
      </c>
      <c r="AB12" s="89">
        <v>1975.6716699999999</v>
      </c>
    </row>
    <row r="13" spans="15:28" x14ac:dyDescent="0.35">
      <c r="O13" s="91" t="s">
        <v>118</v>
      </c>
      <c r="P13" s="91">
        <v>2018</v>
      </c>
      <c r="Q13" s="89">
        <v>1648.7111</v>
      </c>
      <c r="R13" s="89">
        <v>631.02158999999995</v>
      </c>
      <c r="S13" s="89">
        <v>1242.11949</v>
      </c>
      <c r="T13" s="89">
        <v>1344.39372</v>
      </c>
      <c r="U13" s="89">
        <v>1110.0585700000001</v>
      </c>
      <c r="V13" s="89">
        <v>1138.68722</v>
      </c>
      <c r="W13" s="89">
        <v>1415.0776599999999</v>
      </c>
      <c r="X13" s="89">
        <v>2130.4803700000002</v>
      </c>
      <c r="Y13" s="89">
        <v>1674.7162900000001</v>
      </c>
      <c r="Z13" s="89">
        <v>3268.22946</v>
      </c>
      <c r="AA13" s="89">
        <v>1964.8206100000002</v>
      </c>
      <c r="AB13" s="89">
        <v>1613.9065399999999</v>
      </c>
    </row>
    <row r="14" spans="15:28" x14ac:dyDescent="0.35">
      <c r="O14" s="91" t="s">
        <v>118</v>
      </c>
      <c r="P14" s="91">
        <v>2019</v>
      </c>
      <c r="Q14" s="88">
        <v>1337.5923999999998</v>
      </c>
      <c r="R14" s="88">
        <v>536.63702999999998</v>
      </c>
      <c r="S14" s="88">
        <v>1041.7046300000002</v>
      </c>
      <c r="T14" s="88">
        <v>1332.3517400000001</v>
      </c>
      <c r="U14" s="88">
        <v>1429.31951</v>
      </c>
      <c r="V14" s="88">
        <v>1396.4903100000001</v>
      </c>
      <c r="W14" s="82">
        <v>1317.1</v>
      </c>
      <c r="X14" s="82">
        <v>3060.8</v>
      </c>
      <c r="Y14" s="82">
        <v>2063.1999999999998</v>
      </c>
      <c r="Z14" s="82">
        <v>2335.1999999999998</v>
      </c>
      <c r="AA14" s="82">
        <v>1338.2</v>
      </c>
      <c r="AB14" s="91">
        <v>1348.4</v>
      </c>
    </row>
    <row r="15" spans="15:28" x14ac:dyDescent="0.35">
      <c r="O15" s="91" t="s">
        <v>118</v>
      </c>
      <c r="P15" s="91">
        <v>2020</v>
      </c>
      <c r="Q15" s="88">
        <v>1496.8</v>
      </c>
      <c r="R15" s="88">
        <v>895.4</v>
      </c>
      <c r="S15" s="88">
        <v>613.70000000000005</v>
      </c>
      <c r="T15" s="88">
        <v>1392.2</v>
      </c>
      <c r="U15" s="88">
        <v>1282.8</v>
      </c>
      <c r="V15" s="88">
        <v>1023.8</v>
      </c>
      <c r="W15" s="91">
        <v>817.4</v>
      </c>
      <c r="X15" s="91">
        <v>1517.1</v>
      </c>
      <c r="Y15" s="91">
        <v>1112.3</v>
      </c>
      <c r="Z15" s="91">
        <v>1727.6</v>
      </c>
      <c r="AA15" s="91"/>
      <c r="AB15" s="91"/>
    </row>
    <row r="16" spans="15:28" x14ac:dyDescent="0.35">
      <c r="O16" s="91"/>
      <c r="P16" s="91"/>
      <c r="Q16" s="88"/>
      <c r="R16" s="88"/>
      <c r="S16" s="88"/>
      <c r="T16" s="88"/>
      <c r="U16" s="88"/>
      <c r="V16" s="88"/>
      <c r="W16" s="91"/>
      <c r="X16" s="91"/>
      <c r="Y16" s="91"/>
      <c r="Z16" s="91"/>
      <c r="AA16" s="91"/>
      <c r="AB16" s="91"/>
    </row>
    <row r="17" spans="15:28" x14ac:dyDescent="0.35">
      <c r="O17" s="91"/>
      <c r="P17" s="91"/>
      <c r="Q17" s="91" t="s">
        <v>227</v>
      </c>
      <c r="R17" s="91"/>
      <c r="S17" s="91"/>
      <c r="T17" s="91"/>
      <c r="U17" s="87"/>
      <c r="V17" s="91"/>
      <c r="W17" s="91"/>
      <c r="X17" s="91"/>
      <c r="Y17" s="91"/>
      <c r="Z17" s="91"/>
      <c r="AA17" s="91"/>
      <c r="AB17" s="91"/>
    </row>
    <row r="18" spans="15:28" x14ac:dyDescent="0.35">
      <c r="O18" s="87"/>
      <c r="P18" s="91"/>
      <c r="Q18" s="91" t="s">
        <v>173</v>
      </c>
      <c r="R18" s="91"/>
      <c r="S18" s="91"/>
      <c r="T18" s="91"/>
      <c r="U18" s="91"/>
      <c r="V18" s="91"/>
      <c r="W18" s="91"/>
      <c r="X18" s="91"/>
      <c r="Y18" s="91"/>
      <c r="Z18" s="91"/>
      <c r="AA18" s="91"/>
      <c r="AB18" s="91"/>
    </row>
    <row r="19" spans="15:28" x14ac:dyDescent="0.35">
      <c r="O19" s="87"/>
      <c r="P19" s="91"/>
      <c r="Q19" s="91" t="s">
        <v>214</v>
      </c>
      <c r="R19" s="91" t="s">
        <v>215</v>
      </c>
      <c r="S19" s="91" t="s">
        <v>216</v>
      </c>
      <c r="T19" s="91" t="s">
        <v>217</v>
      </c>
      <c r="U19" s="91" t="s">
        <v>218</v>
      </c>
      <c r="V19" s="91" t="s">
        <v>219</v>
      </c>
      <c r="W19" s="91" t="s">
        <v>220</v>
      </c>
      <c r="X19" s="91" t="s">
        <v>221</v>
      </c>
      <c r="Y19" s="91" t="s">
        <v>222</v>
      </c>
      <c r="Z19" s="91" t="s">
        <v>223</v>
      </c>
      <c r="AA19" s="91" t="s">
        <v>224</v>
      </c>
      <c r="AB19" s="91" t="s">
        <v>225</v>
      </c>
    </row>
    <row r="20" spans="15:28" x14ac:dyDescent="0.35">
      <c r="O20" s="84"/>
      <c r="P20" s="91">
        <v>2015</v>
      </c>
      <c r="Q20" s="84">
        <v>4.12040078196714</v>
      </c>
      <c r="R20" s="85">
        <v>4.2760208916105951</v>
      </c>
      <c r="S20" s="85">
        <v>4.2612030155861751</v>
      </c>
      <c r="T20" s="85">
        <v>4.3619346617289532</v>
      </c>
      <c r="U20" s="85">
        <v>4.2550641759554217</v>
      </c>
      <c r="V20" s="85">
        <v>4.1267036626621802</v>
      </c>
      <c r="W20" s="85">
        <v>3.9068326220278595</v>
      </c>
      <c r="X20" s="85">
        <v>3.8773003264876253</v>
      </c>
      <c r="Y20" s="85">
        <v>3.8394541862468934</v>
      </c>
      <c r="Z20" s="85">
        <v>4.1246603819805703</v>
      </c>
      <c r="AA20" s="85">
        <v>4.3532364442081422</v>
      </c>
      <c r="AB20" s="85">
        <v>4.0488519236656799</v>
      </c>
    </row>
    <row r="21" spans="15:28" x14ac:dyDescent="0.35">
      <c r="O21" s="86"/>
      <c r="P21" s="91">
        <v>2016</v>
      </c>
      <c r="Q21" s="85">
        <v>4.0469565059682191</v>
      </c>
      <c r="R21" s="85">
        <v>3.9917051998132425</v>
      </c>
      <c r="S21" s="85">
        <v>4.1238352139371903</v>
      </c>
      <c r="T21" s="85">
        <v>4.3738787362353158</v>
      </c>
      <c r="U21" s="85">
        <v>4.0237046398374714</v>
      </c>
      <c r="V21" s="85">
        <v>4.0013639345751972</v>
      </c>
      <c r="W21" s="85">
        <v>3.5233576793699166</v>
      </c>
      <c r="X21" s="85">
        <v>3.9100650782452391</v>
      </c>
      <c r="Y21" s="85">
        <v>3.9407155880659857</v>
      </c>
      <c r="Z21" s="85">
        <v>3.7814050512886821</v>
      </c>
      <c r="AA21" s="85">
        <v>4.456839783369964</v>
      </c>
      <c r="AB21" s="85">
        <v>4.0357922986237433</v>
      </c>
    </row>
    <row r="22" spans="15:28" x14ac:dyDescent="0.35">
      <c r="O22" s="86"/>
      <c r="P22" s="91">
        <v>2017</v>
      </c>
      <c r="Q22" s="85">
        <v>3.8724870384954642</v>
      </c>
      <c r="R22" s="85">
        <v>4.3598999412592256</v>
      </c>
      <c r="S22" s="85">
        <v>4.0730687645822679</v>
      </c>
      <c r="T22" s="85">
        <v>3.9995461077593397</v>
      </c>
      <c r="U22" s="85">
        <v>4.5138111052319339</v>
      </c>
      <c r="V22" s="85">
        <v>3.9857234674202302</v>
      </c>
      <c r="W22" s="85">
        <v>4.1456395040318554</v>
      </c>
      <c r="X22" s="85">
        <v>4.4314590943650938</v>
      </c>
      <c r="Y22" s="85">
        <v>4.1248634146066294</v>
      </c>
      <c r="Z22" s="85">
        <v>4.0184805785157049</v>
      </c>
      <c r="AA22" s="85">
        <v>3.5148783476878958</v>
      </c>
      <c r="AB22" s="85">
        <v>4.3690313917317072</v>
      </c>
    </row>
    <row r="23" spans="15:28" x14ac:dyDescent="0.35">
      <c r="O23" s="91"/>
      <c r="P23" s="91">
        <v>2018</v>
      </c>
      <c r="Q23" s="85">
        <v>4.5059237453176229</v>
      </c>
      <c r="R23" s="85">
        <v>4.5796805582519422</v>
      </c>
      <c r="S23" s="85">
        <v>4.2464952861257377</v>
      </c>
      <c r="T23" s="85">
        <v>4.4751772303623216</v>
      </c>
      <c r="U23" s="85">
        <v>4.8696824173863593</v>
      </c>
      <c r="V23" s="85">
        <v>3.9660461263272486</v>
      </c>
      <c r="W23" s="85">
        <v>4.2604268978415032</v>
      </c>
      <c r="X23" s="85">
        <v>4.0813096517492999</v>
      </c>
      <c r="Y23" s="85">
        <v>3.7630606842965033</v>
      </c>
      <c r="Z23" s="85">
        <v>4.1063240363286155</v>
      </c>
      <c r="AA23" s="85">
        <v>4.0053503523603151</v>
      </c>
      <c r="AB23" s="85">
        <v>3.8876864252387606</v>
      </c>
    </row>
    <row r="24" spans="15:28" x14ac:dyDescent="0.35">
      <c r="O24" s="91"/>
      <c r="P24" s="91">
        <v>2019</v>
      </c>
      <c r="Q24" s="84">
        <v>4.0159799440053439</v>
      </c>
      <c r="R24" s="84">
        <v>3.9223982282450196</v>
      </c>
      <c r="S24" s="84">
        <v>4.1194774358732165</v>
      </c>
      <c r="T24" s="84">
        <v>3.9559900651289293</v>
      </c>
      <c r="U24" s="84">
        <v>4.0843360008458314</v>
      </c>
      <c r="V24" s="84">
        <v>3.9280936166981002</v>
      </c>
      <c r="W24" s="84">
        <v>4.24</v>
      </c>
      <c r="X24" s="84">
        <v>3.98</v>
      </c>
      <c r="Y24" s="84">
        <v>3.99</v>
      </c>
      <c r="Z24" s="84">
        <v>3.97</v>
      </c>
      <c r="AA24" s="84">
        <v>4.09</v>
      </c>
      <c r="AB24" s="84">
        <f>AB14/AB7</f>
        <v>4.0663449939686371</v>
      </c>
    </row>
    <row r="25" spans="15:28" x14ac:dyDescent="0.35">
      <c r="O25" s="42"/>
      <c r="P25" s="144">
        <v>2020</v>
      </c>
      <c r="Q25" s="143">
        <f t="shared" ref="Q25:Z25" si="0">Q15/Q8</f>
        <v>4.4693938489101228</v>
      </c>
      <c r="R25" s="143">
        <f t="shared" si="0"/>
        <v>3.9134615384615383</v>
      </c>
      <c r="S25" s="143">
        <f t="shared" si="0"/>
        <v>4.2411886662059439</v>
      </c>
      <c r="T25" s="143">
        <f t="shared" si="0"/>
        <v>5.7457697069748246</v>
      </c>
      <c r="U25" s="143">
        <f t="shared" si="0"/>
        <v>4.0582094273963927</v>
      </c>
      <c r="V25" s="143">
        <f t="shared" si="0"/>
        <v>4.0530482977038798</v>
      </c>
      <c r="W25" s="143">
        <f t="shared" si="0"/>
        <v>4.248440748440748</v>
      </c>
      <c r="X25" s="143">
        <f t="shared" si="0"/>
        <v>3.9860746190225953</v>
      </c>
      <c r="Y25" s="143">
        <f t="shared" si="0"/>
        <v>4.0788412174550785</v>
      </c>
      <c r="Z25" s="143">
        <f t="shared" si="0"/>
        <v>4.0563512561634187</v>
      </c>
      <c r="AA25" s="42"/>
      <c r="AB25" s="42"/>
    </row>
  </sheetData>
  <phoneticPr fontId="63" type="noConversion"/>
  <pageMargins left="0.7" right="0.7" top="0.75" bottom="0.75" header="0.3" footer="0.3"/>
  <pageSetup paperSize="126" scale="45" orientation="portrait" r:id="rId1"/>
  <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T21"/>
  <sheetViews>
    <sheetView zoomScaleNormal="100" workbookViewId="0">
      <selection activeCell="M16" sqref="M16"/>
    </sheetView>
  </sheetViews>
  <sheetFormatPr baseColWidth="10" defaultColWidth="11.453125" defaultRowHeight="14.5" x14ac:dyDescent="0.35"/>
  <cols>
    <col min="1" max="1" width="26.26953125" customWidth="1"/>
    <col min="2" max="14" width="6.7265625" customWidth="1"/>
  </cols>
  <sheetData>
    <row r="1" spans="1:20" x14ac:dyDescent="0.35">
      <c r="A1" s="365" t="s">
        <v>231</v>
      </c>
      <c r="B1" s="366"/>
      <c r="C1" s="366"/>
      <c r="D1" s="366"/>
      <c r="E1" s="366"/>
      <c r="F1" s="366"/>
      <c r="G1" s="366"/>
      <c r="H1" s="366"/>
      <c r="I1" s="366"/>
      <c r="J1" s="366"/>
      <c r="K1" s="366"/>
      <c r="L1" s="366"/>
      <c r="M1" s="366"/>
      <c r="N1" s="367"/>
      <c r="O1" s="42"/>
      <c r="P1" s="42"/>
      <c r="Q1" s="42"/>
      <c r="R1" s="42"/>
      <c r="S1" s="42"/>
      <c r="T1" s="42"/>
    </row>
    <row r="2" spans="1:20" ht="15.5" x14ac:dyDescent="0.35">
      <c r="A2" s="163"/>
      <c r="B2" s="164"/>
      <c r="C2" s="164"/>
      <c r="D2" s="164"/>
      <c r="E2" s="164"/>
      <c r="F2" s="164"/>
      <c r="G2" s="164"/>
      <c r="H2" s="165"/>
      <c r="I2" s="165"/>
      <c r="J2" s="165"/>
      <c r="K2" s="165"/>
      <c r="L2" s="165"/>
      <c r="M2" s="165"/>
      <c r="N2" s="166"/>
      <c r="O2" s="42"/>
      <c r="P2" s="42"/>
      <c r="Q2" s="42"/>
      <c r="R2" s="42"/>
      <c r="S2" s="42"/>
      <c r="T2" s="42"/>
    </row>
    <row r="3" spans="1:20" x14ac:dyDescent="0.35">
      <c r="A3" s="374" t="s">
        <v>232</v>
      </c>
      <c r="B3" s="302">
        <v>2008</v>
      </c>
      <c r="C3" s="302">
        <v>2009</v>
      </c>
      <c r="D3" s="302">
        <v>2010</v>
      </c>
      <c r="E3" s="302">
        <v>2011</v>
      </c>
      <c r="F3" s="302">
        <v>2012</v>
      </c>
      <c r="G3" s="302">
        <v>2013</v>
      </c>
      <c r="H3" s="302">
        <v>2014</v>
      </c>
      <c r="I3" s="302">
        <v>2015</v>
      </c>
      <c r="J3" s="302">
        <v>2016</v>
      </c>
      <c r="K3" s="302">
        <v>2017</v>
      </c>
      <c r="L3" s="197">
        <v>2018</v>
      </c>
      <c r="M3" s="198">
        <v>2019</v>
      </c>
      <c r="N3" s="198">
        <v>2020</v>
      </c>
      <c r="O3" s="42"/>
      <c r="P3" s="42"/>
      <c r="Q3" s="42"/>
      <c r="R3" s="42"/>
      <c r="S3" s="42"/>
      <c r="T3" s="42"/>
    </row>
    <row r="4" spans="1:20" ht="15" customHeight="1" x14ac:dyDescent="0.35">
      <c r="A4" s="374"/>
      <c r="B4" s="375" t="s">
        <v>233</v>
      </c>
      <c r="C4" s="376"/>
      <c r="D4" s="376"/>
      <c r="E4" s="376"/>
      <c r="F4" s="376"/>
      <c r="G4" s="376"/>
      <c r="H4" s="376"/>
      <c r="I4" s="376"/>
      <c r="J4" s="376"/>
      <c r="K4" s="376"/>
      <c r="L4" s="376"/>
      <c r="M4" s="376"/>
      <c r="N4" s="377"/>
      <c r="O4" s="42"/>
      <c r="P4" s="42"/>
      <c r="Q4" s="42"/>
      <c r="R4" s="42"/>
      <c r="S4" s="42"/>
      <c r="T4" s="42"/>
    </row>
    <row r="5" spans="1:20" x14ac:dyDescent="0.35">
      <c r="A5" s="303" t="s">
        <v>234</v>
      </c>
      <c r="B5" s="304">
        <v>748.07482000000005</v>
      </c>
      <c r="C5" s="304">
        <v>808.78334700000005</v>
      </c>
      <c r="D5" s="304">
        <v>841.69370200000003</v>
      </c>
      <c r="E5" s="304">
        <v>701.12158899999997</v>
      </c>
      <c r="F5" s="304">
        <v>816.66533300000003</v>
      </c>
      <c r="G5" s="304">
        <v>1042.6350540000001</v>
      </c>
      <c r="H5" s="304">
        <v>1182.0124169999999</v>
      </c>
      <c r="I5" s="304">
        <v>1060</v>
      </c>
      <c r="J5" s="304">
        <v>1238.058628</v>
      </c>
      <c r="K5" s="304">
        <v>1131.275347</v>
      </c>
      <c r="L5" s="304">
        <v>1015.955607</v>
      </c>
      <c r="M5" s="304">
        <v>1267</v>
      </c>
      <c r="N5" s="304">
        <f>M16</f>
        <v>1296.1500000000001</v>
      </c>
      <c r="O5" s="42"/>
      <c r="P5" s="42"/>
      <c r="Q5" s="42"/>
      <c r="R5" s="42"/>
      <c r="S5" s="42"/>
      <c r="T5" s="42"/>
    </row>
    <row r="6" spans="1:20" x14ac:dyDescent="0.35">
      <c r="A6" s="305" t="s">
        <v>235</v>
      </c>
      <c r="B6" s="304">
        <f t="shared" ref="B6:K6" si="0">B5-B7+B10+B11+B15-B16</f>
        <v>231.42072216799988</v>
      </c>
      <c r="C6" s="304">
        <f t="shared" si="0"/>
        <v>309.45132394429993</v>
      </c>
      <c r="D6" s="304">
        <f t="shared" si="0"/>
        <v>355.73406685530006</v>
      </c>
      <c r="E6" s="304">
        <f t="shared" si="0"/>
        <v>297.05761674829967</v>
      </c>
      <c r="F6" s="304">
        <f t="shared" si="0"/>
        <v>308.2549109311999</v>
      </c>
      <c r="G6" s="304">
        <f t="shared" si="0"/>
        <v>281.22745850790011</v>
      </c>
      <c r="H6" s="304">
        <f t="shared" si="0"/>
        <v>326.79499775819977</v>
      </c>
      <c r="I6" s="304">
        <f t="shared" si="0"/>
        <v>221.13655300000005</v>
      </c>
      <c r="J6" s="304">
        <f t="shared" si="0"/>
        <v>201.81298800000013</v>
      </c>
      <c r="K6" s="304">
        <f t="shared" si="0"/>
        <v>99.525540999999862</v>
      </c>
      <c r="L6" s="304">
        <f>L5-L7+L10+L11+L15-L16</f>
        <v>165.85258999999996</v>
      </c>
      <c r="M6" s="304">
        <f>M5-M7+M10+M11+M15-M16</f>
        <v>269.72569999999973</v>
      </c>
      <c r="N6" s="304"/>
      <c r="O6" s="42"/>
      <c r="P6" s="42"/>
      <c r="Q6" s="42"/>
      <c r="R6" s="42"/>
      <c r="S6" s="42"/>
      <c r="T6" s="42"/>
    </row>
    <row r="7" spans="1:20" x14ac:dyDescent="0.35">
      <c r="A7" s="305" t="s">
        <v>236</v>
      </c>
      <c r="B7" s="304">
        <v>590.97942983199994</v>
      </c>
      <c r="C7" s="304">
        <v>696.03145205570002</v>
      </c>
      <c r="D7" s="304">
        <v>732.08195314470004</v>
      </c>
      <c r="E7" s="304">
        <v>667.72553225170009</v>
      </c>
      <c r="F7" s="304">
        <v>753.03658768780008</v>
      </c>
      <c r="G7" s="304">
        <v>883.75913310610008</v>
      </c>
      <c r="H7" s="304">
        <v>806.55368191510001</v>
      </c>
      <c r="I7" s="304">
        <v>913.50218900000004</v>
      </c>
      <c r="J7" s="304">
        <v>948.23763400000007</v>
      </c>
      <c r="K7" s="304">
        <v>967</v>
      </c>
      <c r="L7" s="304">
        <v>876</v>
      </c>
      <c r="M7" s="304">
        <v>896.7</v>
      </c>
      <c r="N7" s="304"/>
      <c r="O7" s="42"/>
      <c r="P7" s="42"/>
      <c r="Q7" s="42"/>
      <c r="R7" s="42"/>
      <c r="S7" s="42"/>
      <c r="T7" s="42"/>
    </row>
    <row r="8" spans="1:20" x14ac:dyDescent="0.35">
      <c r="A8" s="305" t="s">
        <v>237</v>
      </c>
      <c r="B8" s="304">
        <v>374.61674303199993</v>
      </c>
      <c r="C8" s="304">
        <v>399.53358982570001</v>
      </c>
      <c r="D8" s="304">
        <v>436.27070817690003</v>
      </c>
      <c r="E8" s="304">
        <v>451.56878001510006</v>
      </c>
      <c r="F8" s="304">
        <v>454.89564481260004</v>
      </c>
      <c r="G8" s="304">
        <v>464.58623814060002</v>
      </c>
      <c r="H8" s="304">
        <v>468.3903066089</v>
      </c>
      <c r="I8" s="304">
        <v>494.33441099999999</v>
      </c>
      <c r="J8" s="304">
        <v>505.34197600000005</v>
      </c>
      <c r="K8" s="304">
        <v>527</v>
      </c>
      <c r="L8" s="304">
        <v>506</v>
      </c>
      <c r="M8" s="304">
        <v>490.5</v>
      </c>
      <c r="N8" s="304"/>
      <c r="O8" s="42"/>
      <c r="P8" s="42"/>
      <c r="Q8" s="42"/>
      <c r="R8" s="42"/>
      <c r="S8" s="42"/>
      <c r="T8" s="42"/>
    </row>
    <row r="9" spans="1:20" x14ac:dyDescent="0.35">
      <c r="A9" s="306" t="s">
        <v>238</v>
      </c>
      <c r="B9" s="304">
        <v>216.36268679999998</v>
      </c>
      <c r="C9" s="304">
        <v>296.49786223000001</v>
      </c>
      <c r="D9" s="304">
        <v>295.81124496779995</v>
      </c>
      <c r="E9" s="304">
        <v>216.1567522366</v>
      </c>
      <c r="F9" s="304">
        <v>298.14094287520004</v>
      </c>
      <c r="G9" s="304">
        <v>419.17289496550001</v>
      </c>
      <c r="H9" s="304">
        <v>338.16337530619995</v>
      </c>
      <c r="I9" s="304">
        <v>419.167778</v>
      </c>
      <c r="J9" s="304">
        <v>442.89565799999997</v>
      </c>
      <c r="K9" s="304">
        <v>440</v>
      </c>
      <c r="L9" s="304">
        <v>370</v>
      </c>
      <c r="M9" s="304">
        <v>406.2</v>
      </c>
      <c r="N9" s="304"/>
      <c r="O9" s="42"/>
      <c r="P9" s="42"/>
      <c r="Q9" s="42"/>
      <c r="R9" s="42"/>
      <c r="S9" s="42"/>
      <c r="T9" s="42"/>
    </row>
    <row r="10" spans="1:20" x14ac:dyDescent="0.35">
      <c r="A10" s="305" t="s">
        <v>239</v>
      </c>
      <c r="B10" s="304">
        <v>3.8794219999999999</v>
      </c>
      <c r="C10" s="304">
        <v>3.025617</v>
      </c>
      <c r="D10" s="304">
        <v>0.55332099999999995</v>
      </c>
      <c r="E10" s="304">
        <v>1.052783</v>
      </c>
      <c r="F10" s="304">
        <v>1.3224416189999999</v>
      </c>
      <c r="G10" s="304">
        <v>2.2387296139999999</v>
      </c>
      <c r="H10" s="304">
        <v>1.7091366733000002</v>
      </c>
      <c r="I10" s="304">
        <v>2.312989</v>
      </c>
      <c r="J10" s="304">
        <v>2.3094890000000001</v>
      </c>
      <c r="K10" s="304">
        <v>2</v>
      </c>
      <c r="L10" s="304">
        <v>3</v>
      </c>
      <c r="M10" s="304">
        <v>1.7</v>
      </c>
      <c r="N10" s="304"/>
      <c r="O10" s="42"/>
      <c r="P10" s="42"/>
      <c r="Q10" s="42"/>
      <c r="R10" s="42"/>
      <c r="S10" s="42"/>
      <c r="T10" s="42"/>
    </row>
    <row r="11" spans="1:20" x14ac:dyDescent="0.35">
      <c r="A11" s="305" t="s">
        <v>240</v>
      </c>
      <c r="B11" s="304">
        <v>868.29699999999991</v>
      </c>
      <c r="C11" s="304">
        <v>1009.2922000000001</v>
      </c>
      <c r="D11" s="304">
        <v>915.23820000000012</v>
      </c>
      <c r="E11" s="304">
        <v>1046.3807999999999</v>
      </c>
      <c r="F11" s="304">
        <v>1255.37104</v>
      </c>
      <c r="G11" s="304">
        <v>1282.125225</v>
      </c>
      <c r="H11" s="304">
        <f t="shared" ref="H11:N11" si="1">SUM(H12:H14)</f>
        <v>989.62712599999998</v>
      </c>
      <c r="I11" s="304">
        <f t="shared" si="1"/>
        <v>1286.6861590000001</v>
      </c>
      <c r="J11" s="304">
        <f t="shared" si="1"/>
        <v>1014.3620340000002</v>
      </c>
      <c r="K11" s="304">
        <f t="shared" si="1"/>
        <v>949.20580099999995</v>
      </c>
      <c r="L11" s="304">
        <f t="shared" si="1"/>
        <v>1289.8969830000001</v>
      </c>
      <c r="M11" s="304">
        <f t="shared" si="1"/>
        <v>1193.8756999999998</v>
      </c>
      <c r="N11" s="304">
        <f t="shared" si="1"/>
        <v>1033.7228</v>
      </c>
      <c r="O11" s="42"/>
      <c r="P11" s="42"/>
      <c r="Q11" s="42"/>
      <c r="R11" s="42"/>
      <c r="S11" s="42"/>
      <c r="T11" s="42"/>
    </row>
    <row r="12" spans="1:20" x14ac:dyDescent="0.35">
      <c r="A12" s="305" t="s">
        <v>241</v>
      </c>
      <c r="B12" s="304">
        <v>692.79079999999999</v>
      </c>
      <c r="C12" s="304">
        <v>866.56590000000006</v>
      </c>
      <c r="D12" s="304">
        <v>744.55280000000005</v>
      </c>
      <c r="E12" s="304">
        <v>828.63919999999996</v>
      </c>
      <c r="F12" s="304">
        <v>1015.985533</v>
      </c>
      <c r="G12" s="304">
        <v>1078.2093</v>
      </c>
      <c r="H12" s="304">
        <v>840.96489999999994</v>
      </c>
      <c r="I12" s="304">
        <v>1081.286681</v>
      </c>
      <c r="J12" s="304">
        <v>852.48383000000013</v>
      </c>
      <c r="K12" s="304">
        <v>805.06141400000001</v>
      </c>
      <c r="L12" s="304">
        <v>1052.7819440000001</v>
      </c>
      <c r="M12" s="304">
        <v>1030.0474999999999</v>
      </c>
      <c r="N12" s="304">
        <v>888.20669999999996</v>
      </c>
      <c r="O12" s="42"/>
      <c r="P12" s="42"/>
      <c r="Q12" s="42"/>
      <c r="R12" s="42"/>
      <c r="S12" s="42"/>
      <c r="T12" s="42"/>
    </row>
    <row r="13" spans="1:20" x14ac:dyDescent="0.35">
      <c r="A13" s="305" t="s">
        <v>242</v>
      </c>
      <c r="B13" s="304">
        <v>131.8511</v>
      </c>
      <c r="C13" s="304">
        <v>115.20650000000001</v>
      </c>
      <c r="D13" s="304">
        <v>127.16330000000001</v>
      </c>
      <c r="E13" s="304">
        <v>118.001</v>
      </c>
      <c r="F13" s="304">
        <v>171.68693099999999</v>
      </c>
      <c r="G13" s="304">
        <v>136.17070000000001</v>
      </c>
      <c r="H13" s="304">
        <v>110.122726</v>
      </c>
      <c r="I13" s="304">
        <v>152.25428099999999</v>
      </c>
      <c r="J13" s="304">
        <v>121.77475</v>
      </c>
      <c r="K13" s="304">
        <v>110.329802</v>
      </c>
      <c r="L13" s="304">
        <v>135.89189400000001</v>
      </c>
      <c r="M13" s="304">
        <v>133.98939999999999</v>
      </c>
      <c r="N13" s="304">
        <v>121.9875</v>
      </c>
      <c r="O13" s="42"/>
      <c r="P13" s="42"/>
      <c r="Q13" s="42"/>
      <c r="R13" s="42"/>
      <c r="S13" s="42"/>
      <c r="T13" s="42"/>
    </row>
    <row r="14" spans="1:20" x14ac:dyDescent="0.35">
      <c r="A14" s="305" t="s">
        <v>243</v>
      </c>
      <c r="B14" s="304">
        <v>43.655099999999997</v>
      </c>
      <c r="C14" s="304">
        <v>27.5198</v>
      </c>
      <c r="D14" s="304">
        <v>43.522100000000002</v>
      </c>
      <c r="E14" s="304">
        <v>99.740600000000001</v>
      </c>
      <c r="F14" s="304">
        <v>67.698576000000003</v>
      </c>
      <c r="G14" s="304">
        <v>70.224299999999999</v>
      </c>
      <c r="H14" s="304">
        <v>38.539499999999997</v>
      </c>
      <c r="I14" s="304">
        <v>53.145197000000003</v>
      </c>
      <c r="J14" s="304">
        <v>40.103453999999999</v>
      </c>
      <c r="K14" s="304">
        <v>33.814585000000001</v>
      </c>
      <c r="L14" s="304">
        <v>101.223145</v>
      </c>
      <c r="M14" s="304">
        <v>29.838799999999999</v>
      </c>
      <c r="N14" s="304">
        <v>23.528600000000001</v>
      </c>
      <c r="O14" s="42"/>
      <c r="P14" s="42"/>
      <c r="Q14" s="42"/>
      <c r="R14" s="42"/>
      <c r="S14" s="42"/>
      <c r="T14" s="42"/>
    </row>
    <row r="15" spans="1:20" x14ac:dyDescent="0.35">
      <c r="A15" s="305" t="s">
        <v>244</v>
      </c>
      <c r="B15" s="304">
        <v>10.932257</v>
      </c>
      <c r="C15" s="304">
        <v>26.075313999999999</v>
      </c>
      <c r="D15" s="304">
        <v>31.452386000000001</v>
      </c>
      <c r="E15" s="304">
        <v>32.89331</v>
      </c>
      <c r="F15" s="304">
        <v>30.567737999999999</v>
      </c>
      <c r="G15" s="304">
        <v>20</v>
      </c>
      <c r="H15" s="304">
        <v>20</v>
      </c>
      <c r="I15" s="304">
        <v>23.698222000000001</v>
      </c>
      <c r="J15" s="304">
        <v>26.595818000000001</v>
      </c>
      <c r="K15" s="304"/>
      <c r="L15" s="304"/>
      <c r="M15" s="304"/>
      <c r="N15" s="304"/>
      <c r="O15" s="42"/>
      <c r="P15" s="42"/>
      <c r="Q15" s="42"/>
      <c r="R15" s="42"/>
      <c r="S15" s="42"/>
      <c r="T15" s="42"/>
    </row>
    <row r="16" spans="1:20" x14ac:dyDescent="0.35">
      <c r="A16" s="307" t="s">
        <v>245</v>
      </c>
      <c r="B16" s="304">
        <v>808.78334700000005</v>
      </c>
      <c r="C16" s="304">
        <v>841.69370200000003</v>
      </c>
      <c r="D16" s="304">
        <v>701.12158899999997</v>
      </c>
      <c r="E16" s="304">
        <v>816.66533300000003</v>
      </c>
      <c r="F16" s="304">
        <v>1042.6350540000001</v>
      </c>
      <c r="G16" s="304">
        <v>1182.0124169999999</v>
      </c>
      <c r="H16" s="304">
        <v>1060</v>
      </c>
      <c r="I16" s="304">
        <v>1238.058628</v>
      </c>
      <c r="J16" s="304">
        <v>1131.275347</v>
      </c>
      <c r="K16" s="304">
        <v>1015.955607</v>
      </c>
      <c r="L16" s="304">
        <v>1267</v>
      </c>
      <c r="M16" s="304">
        <v>1296.1500000000001</v>
      </c>
      <c r="N16" s="304"/>
      <c r="O16" s="42"/>
      <c r="P16" s="42"/>
      <c r="Q16" s="42"/>
      <c r="R16" s="42"/>
      <c r="S16" s="42"/>
      <c r="T16" s="42"/>
    </row>
    <row r="17" spans="1:14" ht="15.5" x14ac:dyDescent="0.35">
      <c r="A17" s="308" t="s">
        <v>246</v>
      </c>
      <c r="B17" s="309">
        <v>0.93145933591847041</v>
      </c>
      <c r="C17" s="309">
        <v>0.83394452270611019</v>
      </c>
      <c r="D17" s="309">
        <v>0.76605367761092125</v>
      </c>
      <c r="E17" s="309">
        <v>0.7804666647170897</v>
      </c>
      <c r="F17" s="309">
        <v>0.830539355121654</v>
      </c>
      <c r="G17" s="309">
        <v>0.92191651326413915</v>
      </c>
      <c r="H17" s="310">
        <v>1.0566499831569494</v>
      </c>
      <c r="I17" s="309">
        <v>0.96304540987465292</v>
      </c>
      <c r="J17" s="310">
        <v>1.1152579740578106</v>
      </c>
      <c r="K17" s="311">
        <f>K16/K11</f>
        <v>1.0703217425869904</v>
      </c>
      <c r="L17" s="311">
        <f t="shared" ref="L17" si="2">L16/L11</f>
        <v>0.98224898321201815</v>
      </c>
      <c r="M17" s="311">
        <f>M16/M11</f>
        <v>1.0856657858100305</v>
      </c>
      <c r="N17" s="312"/>
    </row>
    <row r="18" spans="1:14" x14ac:dyDescent="0.35">
      <c r="A18" s="378" t="s">
        <v>247</v>
      </c>
      <c r="B18" s="379"/>
      <c r="C18" s="379"/>
      <c r="D18" s="379"/>
      <c r="E18" s="379"/>
      <c r="F18" s="379"/>
      <c r="G18" s="379"/>
      <c r="H18" s="379"/>
      <c r="I18" s="379"/>
      <c r="J18" s="379"/>
      <c r="K18" s="379"/>
      <c r="L18" s="379"/>
      <c r="M18" s="379"/>
      <c r="N18" s="380"/>
    </row>
    <row r="19" spans="1:14" ht="30" customHeight="1" x14ac:dyDescent="0.35">
      <c r="A19" s="381" t="s">
        <v>248</v>
      </c>
      <c r="B19" s="382"/>
      <c r="C19" s="382"/>
      <c r="D19" s="382"/>
      <c r="E19" s="382"/>
      <c r="F19" s="382"/>
      <c r="G19" s="382"/>
      <c r="H19" s="382"/>
      <c r="I19" s="382"/>
      <c r="J19" s="382"/>
      <c r="K19" s="382"/>
      <c r="L19" s="382"/>
      <c r="M19" s="382"/>
      <c r="N19" s="383"/>
    </row>
    <row r="20" spans="1:14" x14ac:dyDescent="0.35">
      <c r="A20" s="368" t="s">
        <v>249</v>
      </c>
      <c r="B20" s="369"/>
      <c r="C20" s="369"/>
      <c r="D20" s="369"/>
      <c r="E20" s="369"/>
      <c r="F20" s="369"/>
      <c r="G20" s="369"/>
      <c r="H20" s="369"/>
      <c r="I20" s="369"/>
      <c r="J20" s="369"/>
      <c r="K20" s="369"/>
      <c r="L20" s="369"/>
      <c r="M20" s="369"/>
      <c r="N20" s="370"/>
    </row>
    <row r="21" spans="1:14" x14ac:dyDescent="0.35">
      <c r="A21" s="371" t="s">
        <v>250</v>
      </c>
      <c r="B21" s="372"/>
      <c r="C21" s="372"/>
      <c r="D21" s="372"/>
      <c r="E21" s="372"/>
      <c r="F21" s="372"/>
      <c r="G21" s="372"/>
      <c r="H21" s="372"/>
      <c r="I21" s="372"/>
      <c r="J21" s="372"/>
      <c r="K21" s="372"/>
      <c r="L21" s="372"/>
      <c r="M21" s="372"/>
      <c r="N21" s="373"/>
    </row>
  </sheetData>
  <mergeCells count="7">
    <mergeCell ref="A1:N1"/>
    <mergeCell ref="A20:N20"/>
    <mergeCell ref="A21:N21"/>
    <mergeCell ref="A3:A4"/>
    <mergeCell ref="B4:N4"/>
    <mergeCell ref="A18:N18"/>
    <mergeCell ref="A19:N19"/>
  </mergeCells>
  <phoneticPr fontId="63" type="noConversion"/>
  <pageMargins left="0.7" right="0.7" top="0.75" bottom="0.75" header="0.3" footer="0.3"/>
  <pageSetup paperSize="126" scale="48" fitToHeight="0" orientation="landscape"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R28"/>
  <sheetViews>
    <sheetView zoomScaleNormal="100" workbookViewId="0">
      <selection activeCell="S1" sqref="S1"/>
    </sheetView>
  </sheetViews>
  <sheetFormatPr baseColWidth="10" defaultColWidth="11.453125" defaultRowHeight="14.5" x14ac:dyDescent="0.35"/>
  <cols>
    <col min="1" max="1" width="10.453125" bestFit="1" customWidth="1"/>
    <col min="2" max="18" width="6" customWidth="1"/>
  </cols>
  <sheetData>
    <row r="1" spans="1:18" x14ac:dyDescent="0.35">
      <c r="A1" s="384" t="s">
        <v>251</v>
      </c>
      <c r="B1" s="385"/>
      <c r="C1" s="385"/>
      <c r="D1" s="385"/>
      <c r="E1" s="385"/>
      <c r="F1" s="385"/>
      <c r="G1" s="385"/>
      <c r="H1" s="385"/>
      <c r="I1" s="385"/>
      <c r="J1" s="385"/>
      <c r="K1" s="385"/>
      <c r="L1" s="385"/>
      <c r="M1" s="385"/>
      <c r="N1" s="385"/>
      <c r="O1" s="385"/>
      <c r="P1" s="385"/>
      <c r="Q1" s="385"/>
      <c r="R1" s="386"/>
    </row>
    <row r="2" spans="1:18" x14ac:dyDescent="0.35">
      <c r="A2" s="396" t="s">
        <v>252</v>
      </c>
      <c r="B2" s="394" t="s">
        <v>253</v>
      </c>
      <c r="C2" s="389" t="s">
        <v>254</v>
      </c>
      <c r="D2" s="389"/>
      <c r="E2" s="389"/>
      <c r="F2" s="390"/>
      <c r="G2" s="389" t="s">
        <v>255</v>
      </c>
      <c r="H2" s="389"/>
      <c r="I2" s="389"/>
      <c r="J2" s="390"/>
      <c r="K2" s="389" t="s">
        <v>256</v>
      </c>
      <c r="L2" s="389"/>
      <c r="M2" s="389"/>
      <c r="N2" s="390"/>
      <c r="O2" s="389" t="s">
        <v>257</v>
      </c>
      <c r="P2" s="389"/>
      <c r="Q2" s="389"/>
      <c r="R2" s="390"/>
    </row>
    <row r="3" spans="1:18" ht="39" x14ac:dyDescent="0.35">
      <c r="A3" s="397"/>
      <c r="B3" s="395"/>
      <c r="C3" s="253">
        <v>2018</v>
      </c>
      <c r="D3" s="253">
        <v>2019</v>
      </c>
      <c r="E3" s="253">
        <v>2020</v>
      </c>
      <c r="F3" s="254" t="s">
        <v>258</v>
      </c>
      <c r="G3" s="253">
        <v>2018</v>
      </c>
      <c r="H3" s="253">
        <v>2019</v>
      </c>
      <c r="I3" s="253">
        <v>2020</v>
      </c>
      <c r="J3" s="254" t="s">
        <v>258</v>
      </c>
      <c r="K3" s="253">
        <v>2018</v>
      </c>
      <c r="L3" s="253">
        <v>2019</v>
      </c>
      <c r="M3" s="253">
        <v>2020</v>
      </c>
      <c r="N3" s="254" t="s">
        <v>258</v>
      </c>
      <c r="O3" s="253">
        <v>2018</v>
      </c>
      <c r="P3" s="253">
        <v>2019</v>
      </c>
      <c r="Q3" s="253">
        <v>2020</v>
      </c>
      <c r="R3" s="254" t="s">
        <v>258</v>
      </c>
    </row>
    <row r="4" spans="1:18" ht="12" customHeight="1" x14ac:dyDescent="0.35">
      <c r="A4" s="249" t="s">
        <v>259</v>
      </c>
      <c r="B4" s="250"/>
      <c r="C4" s="250"/>
      <c r="D4" s="250"/>
      <c r="E4" s="250"/>
      <c r="F4" s="250"/>
      <c r="G4" s="199"/>
      <c r="H4" s="199"/>
      <c r="I4" s="199"/>
      <c r="J4" s="199"/>
      <c r="K4" s="250"/>
      <c r="L4" s="250"/>
      <c r="M4" s="250"/>
      <c r="N4" s="250"/>
      <c r="O4" s="250"/>
      <c r="P4" s="250"/>
      <c r="Q4" s="250"/>
      <c r="R4" s="251"/>
    </row>
    <row r="5" spans="1:18" x14ac:dyDescent="0.35">
      <c r="A5" s="387" t="s">
        <v>260</v>
      </c>
      <c r="B5" s="81" t="s">
        <v>261</v>
      </c>
      <c r="C5" s="80"/>
      <c r="D5" s="80">
        <v>135</v>
      </c>
      <c r="E5" s="80">
        <v>190</v>
      </c>
      <c r="F5" s="78">
        <f>(E5/D5)-1</f>
        <v>0.40740740740740744</v>
      </c>
      <c r="G5" s="80"/>
      <c r="H5" s="80">
        <v>150</v>
      </c>
      <c r="I5" s="80"/>
      <c r="J5" s="78" t="s">
        <v>262</v>
      </c>
      <c r="K5" s="80">
        <v>260</v>
      </c>
      <c r="L5" s="80">
        <v>170</v>
      </c>
      <c r="M5" s="80"/>
      <c r="N5" s="78" t="s">
        <v>262</v>
      </c>
      <c r="O5" s="77"/>
      <c r="P5" s="77"/>
      <c r="Q5" s="77"/>
      <c r="R5" s="78" t="s">
        <v>262</v>
      </c>
    </row>
    <row r="6" spans="1:18" x14ac:dyDescent="0.35">
      <c r="A6" s="388"/>
      <c r="B6" s="76" t="s">
        <v>263</v>
      </c>
      <c r="C6" s="75"/>
      <c r="D6" s="75">
        <v>175</v>
      </c>
      <c r="E6" s="75">
        <v>225</v>
      </c>
      <c r="F6" s="79">
        <f t="shared" ref="F6:F16" si="0">(E6/D6)-1</f>
        <v>0.28571428571428581</v>
      </c>
      <c r="G6" s="75"/>
      <c r="H6" s="75">
        <v>175</v>
      </c>
      <c r="I6" s="75"/>
      <c r="J6" s="79" t="s">
        <v>262</v>
      </c>
      <c r="K6" s="75">
        <v>315</v>
      </c>
      <c r="L6" s="75">
        <v>210</v>
      </c>
      <c r="M6" s="75"/>
      <c r="N6" s="79" t="s">
        <v>262</v>
      </c>
      <c r="O6" s="73"/>
      <c r="P6" s="73"/>
      <c r="Q6" s="73"/>
      <c r="R6" s="79" t="s">
        <v>262</v>
      </c>
    </row>
    <row r="7" spans="1:18" x14ac:dyDescent="0.35">
      <c r="A7" s="387" t="s">
        <v>161</v>
      </c>
      <c r="B7" s="81" t="s">
        <v>261</v>
      </c>
      <c r="C7" s="80"/>
      <c r="D7" s="80">
        <v>155</v>
      </c>
      <c r="E7" s="80">
        <v>190</v>
      </c>
      <c r="F7" s="152">
        <f t="shared" si="0"/>
        <v>0.22580645161290325</v>
      </c>
      <c r="G7" s="80"/>
      <c r="H7" s="80">
        <v>160</v>
      </c>
      <c r="I7" s="80"/>
      <c r="J7" s="71" t="s">
        <v>262</v>
      </c>
      <c r="K7" s="80">
        <v>270</v>
      </c>
      <c r="L7" s="80">
        <v>170</v>
      </c>
      <c r="M7" s="80"/>
      <c r="N7" s="71" t="s">
        <v>262</v>
      </c>
      <c r="O7" s="77"/>
      <c r="P7" s="77"/>
      <c r="Q7" s="77"/>
      <c r="R7" s="71" t="s">
        <v>262</v>
      </c>
    </row>
    <row r="8" spans="1:18" x14ac:dyDescent="0.35">
      <c r="A8" s="388"/>
      <c r="B8" s="76" t="s">
        <v>263</v>
      </c>
      <c r="C8" s="75"/>
      <c r="D8" s="75">
        <v>180</v>
      </c>
      <c r="E8" s="75">
        <v>235</v>
      </c>
      <c r="F8" s="153">
        <f t="shared" si="0"/>
        <v>0.30555555555555558</v>
      </c>
      <c r="G8" s="75"/>
      <c r="H8" s="75">
        <v>180</v>
      </c>
      <c r="I8" s="75"/>
      <c r="J8" s="70" t="s">
        <v>262</v>
      </c>
      <c r="K8" s="75">
        <v>330</v>
      </c>
      <c r="L8" s="75">
        <v>200</v>
      </c>
      <c r="M8" s="75"/>
      <c r="N8" s="70" t="s">
        <v>262</v>
      </c>
      <c r="O8" s="73"/>
      <c r="P8" s="73"/>
      <c r="Q8" s="73"/>
      <c r="R8" s="70" t="s">
        <v>262</v>
      </c>
    </row>
    <row r="9" spans="1:18" x14ac:dyDescent="0.35">
      <c r="A9" s="387" t="s">
        <v>163</v>
      </c>
      <c r="B9" s="81" t="s">
        <v>261</v>
      </c>
      <c r="C9" s="80"/>
      <c r="D9" s="80">
        <v>170</v>
      </c>
      <c r="E9" s="80">
        <v>230</v>
      </c>
      <c r="F9" s="152">
        <f t="shared" si="0"/>
        <v>0.35294117647058831</v>
      </c>
      <c r="G9" s="80"/>
      <c r="H9" s="80">
        <v>180</v>
      </c>
      <c r="I9" s="80"/>
      <c r="J9" s="71" t="s">
        <v>262</v>
      </c>
      <c r="K9" s="80">
        <v>300</v>
      </c>
      <c r="L9" s="80">
        <v>190</v>
      </c>
      <c r="M9" s="80"/>
      <c r="N9" s="71" t="s">
        <v>262</v>
      </c>
      <c r="O9" s="77"/>
      <c r="P9" s="77"/>
      <c r="Q9" s="77"/>
      <c r="R9" s="71" t="s">
        <v>262</v>
      </c>
    </row>
    <row r="10" spans="1:18" x14ac:dyDescent="0.35">
      <c r="A10" s="388"/>
      <c r="B10" s="76" t="s">
        <v>263</v>
      </c>
      <c r="C10" s="75"/>
      <c r="D10" s="75">
        <v>200</v>
      </c>
      <c r="E10" s="75">
        <v>240</v>
      </c>
      <c r="F10" s="153">
        <f t="shared" si="0"/>
        <v>0.19999999999999996</v>
      </c>
      <c r="G10" s="75"/>
      <c r="H10" s="75">
        <v>200</v>
      </c>
      <c r="I10" s="75"/>
      <c r="J10" s="70" t="s">
        <v>262</v>
      </c>
      <c r="K10" s="75">
        <v>360</v>
      </c>
      <c r="L10" s="75">
        <v>230</v>
      </c>
      <c r="M10" s="75"/>
      <c r="N10" s="70" t="s">
        <v>262</v>
      </c>
      <c r="O10" s="73"/>
      <c r="P10" s="73"/>
      <c r="Q10" s="73"/>
      <c r="R10" s="70" t="s">
        <v>262</v>
      </c>
    </row>
    <row r="11" spans="1:18" x14ac:dyDescent="0.35">
      <c r="A11" s="387" t="s">
        <v>165</v>
      </c>
      <c r="B11" s="81" t="s">
        <v>261</v>
      </c>
      <c r="C11" s="80"/>
      <c r="D11" s="80">
        <v>130</v>
      </c>
      <c r="E11" s="80">
        <v>170</v>
      </c>
      <c r="F11" s="152">
        <f t="shared" si="0"/>
        <v>0.30769230769230771</v>
      </c>
      <c r="G11" s="80"/>
      <c r="H11" s="80">
        <v>130</v>
      </c>
      <c r="I11" s="80"/>
      <c r="J11" s="71" t="s">
        <v>262</v>
      </c>
      <c r="K11" s="80">
        <v>270</v>
      </c>
      <c r="L11" s="80">
        <v>130</v>
      </c>
      <c r="M11" s="80"/>
      <c r="N11" s="71" t="s">
        <v>262</v>
      </c>
      <c r="O11" s="77"/>
      <c r="P11" s="77"/>
      <c r="Q11" s="77"/>
      <c r="R11" s="71" t="s">
        <v>262</v>
      </c>
    </row>
    <row r="12" spans="1:18" x14ac:dyDescent="0.35">
      <c r="A12" s="388"/>
      <c r="B12" s="76" t="s">
        <v>263</v>
      </c>
      <c r="C12" s="75"/>
      <c r="D12" s="75">
        <v>165</v>
      </c>
      <c r="E12" s="75">
        <v>210</v>
      </c>
      <c r="F12" s="153">
        <f t="shared" si="0"/>
        <v>0.27272727272727271</v>
      </c>
      <c r="G12" s="75"/>
      <c r="H12" s="75">
        <v>165</v>
      </c>
      <c r="I12" s="75"/>
      <c r="J12" s="70" t="s">
        <v>262</v>
      </c>
      <c r="K12" s="75">
        <v>320</v>
      </c>
      <c r="L12" s="75">
        <v>165</v>
      </c>
      <c r="M12" s="75"/>
      <c r="N12" s="70" t="s">
        <v>262</v>
      </c>
      <c r="O12" s="73"/>
      <c r="P12" s="73"/>
      <c r="Q12" s="73"/>
      <c r="R12" s="70" t="s">
        <v>262</v>
      </c>
    </row>
    <row r="13" spans="1:18" x14ac:dyDescent="0.35">
      <c r="A13" s="387" t="s">
        <v>264</v>
      </c>
      <c r="B13" s="81" t="s">
        <v>261</v>
      </c>
      <c r="C13" s="80"/>
      <c r="D13" s="80">
        <v>120</v>
      </c>
      <c r="E13" s="80">
        <v>165</v>
      </c>
      <c r="F13" s="152">
        <f t="shared" si="0"/>
        <v>0.375</v>
      </c>
      <c r="G13" s="80"/>
      <c r="H13" s="80">
        <v>120</v>
      </c>
      <c r="I13" s="80"/>
      <c r="J13" s="71" t="s">
        <v>262</v>
      </c>
      <c r="K13" s="80">
        <v>230</v>
      </c>
      <c r="L13" s="80">
        <v>135</v>
      </c>
      <c r="M13" s="80"/>
      <c r="N13" s="71" t="s">
        <v>262</v>
      </c>
      <c r="O13" s="77"/>
      <c r="P13" s="77"/>
      <c r="Q13" s="77"/>
      <c r="R13" s="71" t="s">
        <v>262</v>
      </c>
    </row>
    <row r="14" spans="1:18" x14ac:dyDescent="0.35">
      <c r="A14" s="388"/>
      <c r="B14" s="76" t="s">
        <v>263</v>
      </c>
      <c r="C14" s="75"/>
      <c r="D14" s="75">
        <v>165</v>
      </c>
      <c r="E14" s="75">
        <v>210</v>
      </c>
      <c r="F14" s="153">
        <f t="shared" si="0"/>
        <v>0.27272727272727271</v>
      </c>
      <c r="G14" s="75"/>
      <c r="H14" s="75">
        <v>165</v>
      </c>
      <c r="I14" s="75"/>
      <c r="J14" s="70" t="s">
        <v>262</v>
      </c>
      <c r="K14" s="75">
        <v>250</v>
      </c>
      <c r="L14" s="75">
        <v>170</v>
      </c>
      <c r="M14" s="75"/>
      <c r="N14" s="70" t="s">
        <v>262</v>
      </c>
      <c r="O14" s="73"/>
      <c r="P14" s="69"/>
      <c r="Q14" s="69"/>
      <c r="R14" s="70" t="s">
        <v>262</v>
      </c>
    </row>
    <row r="15" spans="1:18" x14ac:dyDescent="0.35">
      <c r="A15" s="387" t="s">
        <v>181</v>
      </c>
      <c r="B15" s="81" t="s">
        <v>261</v>
      </c>
      <c r="C15" s="80"/>
      <c r="D15" s="80">
        <v>90</v>
      </c>
      <c r="E15" s="80">
        <v>130</v>
      </c>
      <c r="F15" s="152">
        <f t="shared" si="0"/>
        <v>0.44444444444444442</v>
      </c>
      <c r="G15" s="80"/>
      <c r="H15" s="80">
        <v>90</v>
      </c>
      <c r="I15" s="80"/>
      <c r="J15" s="71" t="s">
        <v>262</v>
      </c>
      <c r="K15" s="80">
        <v>225</v>
      </c>
      <c r="L15" s="80">
        <v>110</v>
      </c>
      <c r="M15" s="80"/>
      <c r="N15" s="71" t="s">
        <v>262</v>
      </c>
      <c r="O15" s="68"/>
      <c r="P15" s="68"/>
      <c r="Q15" s="68"/>
      <c r="R15" s="71" t="s">
        <v>262</v>
      </c>
    </row>
    <row r="16" spans="1:18" x14ac:dyDescent="0.35">
      <c r="A16" s="388"/>
      <c r="B16" s="76" t="s">
        <v>263</v>
      </c>
      <c r="C16" s="75"/>
      <c r="D16" s="75">
        <v>110</v>
      </c>
      <c r="E16" s="75">
        <v>150</v>
      </c>
      <c r="F16" s="153">
        <f t="shared" si="0"/>
        <v>0.36363636363636354</v>
      </c>
      <c r="G16" s="75"/>
      <c r="H16" s="75">
        <v>110</v>
      </c>
      <c r="I16" s="75"/>
      <c r="J16" s="70" t="s">
        <v>262</v>
      </c>
      <c r="K16" s="75">
        <v>250</v>
      </c>
      <c r="L16" s="75">
        <v>135</v>
      </c>
      <c r="M16" s="75"/>
      <c r="N16" s="70" t="s">
        <v>262</v>
      </c>
      <c r="O16" s="72"/>
      <c r="P16" s="72"/>
      <c r="Q16" s="72"/>
      <c r="R16" s="70" t="s">
        <v>262</v>
      </c>
    </row>
    <row r="17" spans="1:18" ht="10.5" customHeight="1" x14ac:dyDescent="0.35">
      <c r="A17" s="249" t="s">
        <v>265</v>
      </c>
      <c r="B17" s="250"/>
      <c r="C17" s="250"/>
      <c r="D17" s="250"/>
      <c r="E17" s="250"/>
      <c r="F17" s="250"/>
      <c r="G17" s="199"/>
      <c r="H17" s="199"/>
      <c r="I17" s="199"/>
      <c r="J17" s="250"/>
      <c r="K17" s="200"/>
      <c r="L17" s="67"/>
      <c r="M17" s="67"/>
      <c r="N17" s="74"/>
      <c r="O17" s="250"/>
      <c r="P17" s="162"/>
      <c r="Q17" s="162"/>
      <c r="R17" s="251"/>
    </row>
    <row r="18" spans="1:18" x14ac:dyDescent="0.35">
      <c r="A18" s="387" t="s">
        <v>266</v>
      </c>
      <c r="B18" s="81" t="s">
        <v>261</v>
      </c>
      <c r="C18" s="80"/>
      <c r="D18" s="80">
        <v>155</v>
      </c>
      <c r="E18" s="80">
        <v>210</v>
      </c>
      <c r="F18" s="154">
        <f>(E18/D18)-1</f>
        <v>0.35483870967741926</v>
      </c>
      <c r="G18" s="80"/>
      <c r="H18" s="80">
        <v>155</v>
      </c>
      <c r="I18" s="80"/>
      <c r="J18" s="71" t="s">
        <v>262</v>
      </c>
      <c r="K18" s="80">
        <v>265</v>
      </c>
      <c r="L18" s="80">
        <v>170</v>
      </c>
      <c r="M18" s="80"/>
      <c r="N18" s="71" t="s">
        <v>262</v>
      </c>
      <c r="O18" s="65"/>
      <c r="P18" s="65"/>
      <c r="Q18" s="65"/>
      <c r="R18" s="71" t="s">
        <v>262</v>
      </c>
    </row>
    <row r="19" spans="1:18" x14ac:dyDescent="0.35">
      <c r="A19" s="388"/>
      <c r="B19" s="76" t="s">
        <v>263</v>
      </c>
      <c r="C19" s="75"/>
      <c r="D19" s="75">
        <v>180</v>
      </c>
      <c r="E19" s="75">
        <v>230</v>
      </c>
      <c r="F19" s="155">
        <f t="shared" ref="F19:F27" si="1">(E19/D19)-1</f>
        <v>0.27777777777777768</v>
      </c>
      <c r="G19" s="75"/>
      <c r="H19" s="75">
        <v>180</v>
      </c>
      <c r="I19" s="75"/>
      <c r="J19" s="70" t="s">
        <v>262</v>
      </c>
      <c r="K19" s="75">
        <v>325</v>
      </c>
      <c r="L19" s="75">
        <v>210</v>
      </c>
      <c r="M19" s="75"/>
      <c r="N19" s="70" t="s">
        <v>262</v>
      </c>
      <c r="O19" s="64"/>
      <c r="P19" s="64"/>
      <c r="Q19" s="64"/>
      <c r="R19" s="70" t="s">
        <v>262</v>
      </c>
    </row>
    <row r="20" spans="1:18" x14ac:dyDescent="0.35">
      <c r="A20" s="387" t="s">
        <v>151</v>
      </c>
      <c r="B20" s="81" t="s">
        <v>261</v>
      </c>
      <c r="C20" s="80"/>
      <c r="D20" s="80">
        <v>165</v>
      </c>
      <c r="E20" s="80">
        <v>235</v>
      </c>
      <c r="F20" s="154">
        <f t="shared" si="1"/>
        <v>0.42424242424242431</v>
      </c>
      <c r="G20" s="80"/>
      <c r="H20" s="80">
        <v>185</v>
      </c>
      <c r="I20" s="80"/>
      <c r="J20" s="71" t="s">
        <v>262</v>
      </c>
      <c r="K20" s="80">
        <v>285</v>
      </c>
      <c r="L20" s="80">
        <v>220</v>
      </c>
      <c r="M20" s="80"/>
      <c r="N20" s="71" t="s">
        <v>262</v>
      </c>
      <c r="O20" s="65"/>
      <c r="P20" s="65"/>
      <c r="Q20" s="65"/>
      <c r="R20" s="71" t="s">
        <v>262</v>
      </c>
    </row>
    <row r="21" spans="1:18" x14ac:dyDescent="0.35">
      <c r="A21" s="388"/>
      <c r="B21" s="76" t="s">
        <v>263</v>
      </c>
      <c r="C21" s="75"/>
      <c r="D21" s="75">
        <v>200</v>
      </c>
      <c r="E21" s="75">
        <v>250</v>
      </c>
      <c r="F21" s="155">
        <f t="shared" si="1"/>
        <v>0.25</v>
      </c>
      <c r="G21" s="75"/>
      <c r="H21" s="75">
        <v>200</v>
      </c>
      <c r="I21" s="75"/>
      <c r="J21" s="70" t="s">
        <v>262</v>
      </c>
      <c r="K21" s="75">
        <v>360</v>
      </c>
      <c r="L21" s="75">
        <v>240</v>
      </c>
      <c r="M21" s="75"/>
      <c r="N21" s="70" t="s">
        <v>262</v>
      </c>
      <c r="O21" s="64"/>
      <c r="P21" s="64"/>
      <c r="Q21" s="64"/>
      <c r="R21" s="70" t="s">
        <v>262</v>
      </c>
    </row>
    <row r="22" spans="1:18" x14ac:dyDescent="0.35">
      <c r="A22" s="387" t="s">
        <v>267</v>
      </c>
      <c r="B22" s="81" t="s">
        <v>261</v>
      </c>
      <c r="C22" s="80"/>
      <c r="D22" s="80">
        <v>130</v>
      </c>
      <c r="E22" s="80">
        <v>190</v>
      </c>
      <c r="F22" s="154">
        <f t="shared" si="1"/>
        <v>0.46153846153846145</v>
      </c>
      <c r="G22" s="80"/>
      <c r="H22" s="80">
        <v>150</v>
      </c>
      <c r="I22" s="80"/>
      <c r="J22" s="71" t="s">
        <v>262</v>
      </c>
      <c r="K22" s="80">
        <v>220</v>
      </c>
      <c r="L22" s="80">
        <v>170</v>
      </c>
      <c r="M22" s="80"/>
      <c r="N22" s="71" t="s">
        <v>262</v>
      </c>
      <c r="O22" s="65"/>
      <c r="P22" s="65"/>
      <c r="Q22" s="65"/>
      <c r="R22" s="71" t="s">
        <v>262</v>
      </c>
    </row>
    <row r="23" spans="1:18" x14ac:dyDescent="0.35">
      <c r="A23" s="388"/>
      <c r="B23" s="76" t="s">
        <v>263</v>
      </c>
      <c r="C23" s="75"/>
      <c r="D23" s="75">
        <v>150</v>
      </c>
      <c r="E23" s="75">
        <v>210</v>
      </c>
      <c r="F23" s="155">
        <f t="shared" si="1"/>
        <v>0.39999999999999991</v>
      </c>
      <c r="G23" s="75"/>
      <c r="H23" s="75">
        <v>165</v>
      </c>
      <c r="I23" s="75"/>
      <c r="J23" s="70" t="s">
        <v>262</v>
      </c>
      <c r="K23" s="75">
        <v>280</v>
      </c>
      <c r="L23" s="75">
        <v>180</v>
      </c>
      <c r="M23" s="75"/>
      <c r="N23" s="70" t="s">
        <v>262</v>
      </c>
      <c r="O23" s="64"/>
      <c r="P23" s="64"/>
      <c r="Q23" s="64"/>
      <c r="R23" s="70" t="s">
        <v>262</v>
      </c>
    </row>
    <row r="24" spans="1:18" x14ac:dyDescent="0.35">
      <c r="A24" s="387" t="s">
        <v>268</v>
      </c>
      <c r="B24" s="81" t="s">
        <v>261</v>
      </c>
      <c r="C24" s="80"/>
      <c r="D24" s="80">
        <v>100</v>
      </c>
      <c r="E24" s="80">
        <v>145</v>
      </c>
      <c r="F24" s="154">
        <f t="shared" si="1"/>
        <v>0.44999999999999996</v>
      </c>
      <c r="G24" s="80"/>
      <c r="H24" s="80">
        <v>100</v>
      </c>
      <c r="I24" s="80"/>
      <c r="J24" s="71" t="s">
        <v>262</v>
      </c>
      <c r="K24" s="80">
        <v>220</v>
      </c>
      <c r="L24" s="80">
        <v>110</v>
      </c>
      <c r="M24" s="80"/>
      <c r="N24" s="71" t="s">
        <v>262</v>
      </c>
      <c r="O24" s="66"/>
      <c r="P24" s="63"/>
      <c r="Q24" s="63"/>
      <c r="R24" s="71" t="s">
        <v>262</v>
      </c>
    </row>
    <row r="25" spans="1:18" x14ac:dyDescent="0.35">
      <c r="A25" s="388"/>
      <c r="B25" s="76" t="s">
        <v>263</v>
      </c>
      <c r="C25" s="75"/>
      <c r="D25" s="75">
        <v>110</v>
      </c>
      <c r="E25" s="75">
        <v>150</v>
      </c>
      <c r="F25" s="155">
        <f t="shared" si="1"/>
        <v>0.36363636363636354</v>
      </c>
      <c r="G25" s="75"/>
      <c r="H25" s="75">
        <v>110</v>
      </c>
      <c r="I25" s="75"/>
      <c r="J25" s="70" t="s">
        <v>262</v>
      </c>
      <c r="K25" s="75">
        <v>260</v>
      </c>
      <c r="L25" s="75">
        <v>130</v>
      </c>
      <c r="M25" s="75"/>
      <c r="N25" s="70" t="s">
        <v>262</v>
      </c>
      <c r="O25" s="94"/>
      <c r="P25" s="63"/>
      <c r="Q25" s="63"/>
      <c r="R25" s="62"/>
    </row>
    <row r="26" spans="1:18" x14ac:dyDescent="0.35">
      <c r="A26" s="387" t="s">
        <v>269</v>
      </c>
      <c r="B26" s="81" t="s">
        <v>261</v>
      </c>
      <c r="C26" s="80"/>
      <c r="D26" s="80">
        <v>110</v>
      </c>
      <c r="E26" s="80">
        <v>165</v>
      </c>
      <c r="F26" s="154">
        <f t="shared" si="1"/>
        <v>0.5</v>
      </c>
      <c r="G26" s="80"/>
      <c r="H26" s="80">
        <v>110</v>
      </c>
      <c r="I26" s="80"/>
      <c r="J26" s="71" t="s">
        <v>262</v>
      </c>
      <c r="K26" s="80">
        <v>235</v>
      </c>
      <c r="L26" s="80">
        <v>130</v>
      </c>
      <c r="M26" s="80"/>
      <c r="N26" s="71" t="s">
        <v>262</v>
      </c>
      <c r="O26" s="65"/>
      <c r="P26" s="65"/>
      <c r="Q26" s="65"/>
      <c r="R26" s="71" t="s">
        <v>262</v>
      </c>
    </row>
    <row r="27" spans="1:18" x14ac:dyDescent="0.35">
      <c r="A27" s="388"/>
      <c r="B27" s="76" t="s">
        <v>263</v>
      </c>
      <c r="C27" s="75"/>
      <c r="D27" s="75">
        <v>130</v>
      </c>
      <c r="E27" s="75">
        <v>190</v>
      </c>
      <c r="F27" s="155">
        <f t="shared" si="1"/>
        <v>0.46153846153846145</v>
      </c>
      <c r="G27" s="75"/>
      <c r="H27" s="75">
        <v>135</v>
      </c>
      <c r="I27" s="75"/>
      <c r="J27" s="70" t="s">
        <v>262</v>
      </c>
      <c r="K27" s="75">
        <v>270</v>
      </c>
      <c r="L27" s="75">
        <v>160</v>
      </c>
      <c r="M27" s="75"/>
      <c r="N27" s="70" t="s">
        <v>262</v>
      </c>
      <c r="O27" s="64"/>
      <c r="P27" s="64"/>
      <c r="Q27" s="64"/>
      <c r="R27" s="70" t="s">
        <v>262</v>
      </c>
    </row>
    <row r="28" spans="1:18" ht="12.75" customHeight="1" x14ac:dyDescent="0.35">
      <c r="A28" s="391" t="s">
        <v>270</v>
      </c>
      <c r="B28" s="392"/>
      <c r="C28" s="392"/>
      <c r="D28" s="392"/>
      <c r="E28" s="392"/>
      <c r="F28" s="392"/>
      <c r="G28" s="392"/>
      <c r="H28" s="392"/>
      <c r="I28" s="392"/>
      <c r="J28" s="392"/>
      <c r="K28" s="392"/>
      <c r="L28" s="392"/>
      <c r="M28" s="392"/>
      <c r="N28" s="392"/>
      <c r="O28" s="392"/>
      <c r="P28" s="392"/>
      <c r="Q28" s="392"/>
      <c r="R28" s="393"/>
    </row>
  </sheetData>
  <mergeCells count="19">
    <mergeCell ref="A24:A25"/>
    <mergeCell ref="A5:A6"/>
    <mergeCell ref="A28:R28"/>
    <mergeCell ref="A26:A27"/>
    <mergeCell ref="O2:R2"/>
    <mergeCell ref="B2:B3"/>
    <mergeCell ref="K2:N2"/>
    <mergeCell ref="A20:A21"/>
    <mergeCell ref="A18:A19"/>
    <mergeCell ref="A13:A14"/>
    <mergeCell ref="A22:A23"/>
    <mergeCell ref="A15:A16"/>
    <mergeCell ref="A2:A3"/>
    <mergeCell ref="A1:R1"/>
    <mergeCell ref="A7:A8"/>
    <mergeCell ref="A11:A12"/>
    <mergeCell ref="A9:A10"/>
    <mergeCell ref="G2:J2"/>
    <mergeCell ref="C2:F2"/>
  </mergeCells>
  <phoneticPr fontId="63" type="noConversion"/>
  <pageMargins left="0.7" right="0.7" top="0.75" bottom="0.75" header="0.3" footer="0.3"/>
  <pageSetup paperSize="126" scale="49" fitToHeight="0" orientation="landscape" r:id="rId1"/>
  <extLst>
    <ext xmlns:mx="http://schemas.microsoft.com/office/mac/excel/2008/main" uri="{64002731-A6B0-56B0-2670-7721B7C09600}">
      <mx:PLV Mode="1"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N54"/>
  <sheetViews>
    <sheetView zoomScaleNormal="100" workbookViewId="0">
      <selection activeCell="A30" sqref="A30:XFD34"/>
    </sheetView>
  </sheetViews>
  <sheetFormatPr baseColWidth="10" defaultColWidth="11.453125" defaultRowHeight="14.5" x14ac:dyDescent="0.35"/>
  <cols>
    <col min="1" max="1" width="6" customWidth="1"/>
    <col min="2" max="2" width="7.453125" customWidth="1"/>
    <col min="3" max="3" width="7.81640625" customWidth="1"/>
    <col min="4" max="13" width="8.26953125" customWidth="1"/>
    <col min="14" max="14" width="9.7265625" customWidth="1"/>
  </cols>
  <sheetData>
    <row r="1" spans="1:14" x14ac:dyDescent="0.35">
      <c r="A1" s="400" t="s">
        <v>271</v>
      </c>
      <c r="B1" s="401"/>
      <c r="C1" s="401"/>
      <c r="D1" s="401"/>
      <c r="E1" s="401"/>
      <c r="F1" s="401"/>
      <c r="G1" s="401"/>
      <c r="H1" s="401"/>
      <c r="I1" s="401"/>
      <c r="J1" s="401"/>
      <c r="K1" s="401"/>
      <c r="L1" s="401"/>
      <c r="M1" s="401"/>
      <c r="N1" s="401"/>
    </row>
    <row r="2" spans="1:14" x14ac:dyDescent="0.35">
      <c r="A2" s="400" t="s">
        <v>272</v>
      </c>
      <c r="B2" s="401"/>
      <c r="C2" s="401"/>
      <c r="D2" s="401"/>
      <c r="E2" s="401"/>
      <c r="F2" s="401"/>
      <c r="G2" s="401"/>
      <c r="H2" s="401"/>
      <c r="I2" s="401"/>
      <c r="J2" s="401"/>
      <c r="K2" s="401"/>
      <c r="L2" s="401"/>
      <c r="M2" s="401"/>
      <c r="N2" s="401"/>
    </row>
    <row r="3" spans="1:14" x14ac:dyDescent="0.35">
      <c r="A3" s="400" t="s">
        <v>273</v>
      </c>
      <c r="B3" s="401"/>
      <c r="C3" s="401"/>
      <c r="D3" s="401"/>
      <c r="E3" s="401"/>
      <c r="F3" s="401"/>
      <c r="G3" s="401"/>
      <c r="H3" s="401"/>
      <c r="I3" s="401"/>
      <c r="J3" s="401"/>
      <c r="K3" s="401"/>
      <c r="L3" s="401"/>
      <c r="M3" s="401"/>
      <c r="N3" s="401"/>
    </row>
    <row r="4" spans="1:14" x14ac:dyDescent="0.35">
      <c r="A4" s="100" t="s">
        <v>274</v>
      </c>
      <c r="B4" s="100" t="s">
        <v>275</v>
      </c>
      <c r="C4" s="100" t="s">
        <v>276</v>
      </c>
      <c r="D4" s="100" t="s">
        <v>277</v>
      </c>
      <c r="E4" s="100" t="s">
        <v>278</v>
      </c>
      <c r="F4" s="100" t="s">
        <v>279</v>
      </c>
      <c r="G4" s="100" t="s">
        <v>280</v>
      </c>
      <c r="H4" s="100" t="s">
        <v>281</v>
      </c>
      <c r="I4" s="100" t="s">
        <v>282</v>
      </c>
      <c r="J4" s="100" t="s">
        <v>283</v>
      </c>
      <c r="K4" s="100" t="s">
        <v>284</v>
      </c>
      <c r="L4" s="100" t="s">
        <v>285</v>
      </c>
      <c r="M4" s="100" t="s">
        <v>286</v>
      </c>
      <c r="N4" s="100" t="s">
        <v>287</v>
      </c>
    </row>
    <row r="5" spans="1:14" x14ac:dyDescent="0.35">
      <c r="A5" s="201">
        <v>2015</v>
      </c>
      <c r="B5" s="202">
        <v>7250</v>
      </c>
      <c r="C5" s="202">
        <v>6250</v>
      </c>
      <c r="D5" s="202">
        <v>6250</v>
      </c>
      <c r="E5" s="202">
        <v>7000</v>
      </c>
      <c r="F5" s="202">
        <v>7500</v>
      </c>
      <c r="G5" s="202">
        <v>7000</v>
      </c>
      <c r="H5" s="202">
        <v>7000</v>
      </c>
      <c r="I5" s="202">
        <v>7000</v>
      </c>
      <c r="J5" s="202">
        <v>7000</v>
      </c>
      <c r="K5" s="202">
        <v>7000</v>
      </c>
      <c r="L5" s="202">
        <v>6500</v>
      </c>
      <c r="M5" s="202">
        <v>6500</v>
      </c>
      <c r="N5" s="202">
        <f>AVERAGE(B5:M5)</f>
        <v>6854.166666666667</v>
      </c>
    </row>
    <row r="6" spans="1:14" x14ac:dyDescent="0.35">
      <c r="A6" s="203">
        <v>2016</v>
      </c>
      <c r="B6" s="204">
        <v>6500</v>
      </c>
      <c r="C6" s="204">
        <v>6500</v>
      </c>
      <c r="D6" s="204">
        <v>7500</v>
      </c>
      <c r="E6" s="204">
        <v>8500</v>
      </c>
      <c r="F6" s="204">
        <v>10000</v>
      </c>
      <c r="G6" s="204">
        <v>10250</v>
      </c>
      <c r="H6" s="204">
        <v>10000</v>
      </c>
      <c r="I6" s="204">
        <v>10500</v>
      </c>
      <c r="J6" s="204">
        <v>11000</v>
      </c>
      <c r="K6" s="204">
        <v>11000</v>
      </c>
      <c r="L6" s="204">
        <v>11000</v>
      </c>
      <c r="M6" s="204">
        <v>11000</v>
      </c>
      <c r="N6" s="202">
        <f t="shared" ref="N6:N10" si="0">AVERAGE(B6:M6)</f>
        <v>9479.1666666666661</v>
      </c>
    </row>
    <row r="7" spans="1:14" x14ac:dyDescent="0.35">
      <c r="A7" s="203">
        <v>2017</v>
      </c>
      <c r="B7" s="204">
        <v>11000</v>
      </c>
      <c r="C7" s="204">
        <v>11000</v>
      </c>
      <c r="D7" s="204">
        <v>13000</v>
      </c>
      <c r="E7" s="204">
        <v>12500</v>
      </c>
      <c r="F7" s="204">
        <v>13500</v>
      </c>
      <c r="G7" s="204">
        <v>15000</v>
      </c>
      <c r="H7" s="204">
        <v>14500</v>
      </c>
      <c r="I7" s="204">
        <v>14500</v>
      </c>
      <c r="J7" s="204">
        <v>15500</v>
      </c>
      <c r="K7" s="204">
        <v>15000</v>
      </c>
      <c r="L7" s="204">
        <v>15000</v>
      </c>
      <c r="M7" s="204">
        <v>15000</v>
      </c>
      <c r="N7" s="202">
        <f t="shared" si="0"/>
        <v>13791.666666666666</v>
      </c>
    </row>
    <row r="8" spans="1:14" x14ac:dyDescent="0.35">
      <c r="A8" s="203">
        <v>2018</v>
      </c>
      <c r="B8" s="204">
        <v>14500</v>
      </c>
      <c r="C8" s="204">
        <v>16500</v>
      </c>
      <c r="D8" s="204">
        <v>16000</v>
      </c>
      <c r="E8" s="204">
        <v>16000</v>
      </c>
      <c r="F8" s="204">
        <v>15000</v>
      </c>
      <c r="G8" s="204">
        <v>14000</v>
      </c>
      <c r="H8" s="204">
        <v>14500</v>
      </c>
      <c r="I8" s="204">
        <v>15000</v>
      </c>
      <c r="J8" s="204">
        <v>13500</v>
      </c>
      <c r="K8" s="204">
        <v>10000</v>
      </c>
      <c r="L8" s="204">
        <v>11000</v>
      </c>
      <c r="M8" s="204">
        <v>10000</v>
      </c>
      <c r="N8" s="202">
        <f t="shared" si="0"/>
        <v>13833.333333333334</v>
      </c>
    </row>
    <row r="9" spans="1:14" x14ac:dyDescent="0.35">
      <c r="A9" s="205">
        <v>2019</v>
      </c>
      <c r="B9" s="206">
        <v>10000</v>
      </c>
      <c r="C9" s="206">
        <v>10000</v>
      </c>
      <c r="D9" s="206">
        <v>12000</v>
      </c>
      <c r="E9" s="206"/>
      <c r="F9" s="206"/>
      <c r="G9" s="206">
        <v>10500</v>
      </c>
      <c r="H9" s="206">
        <v>11000</v>
      </c>
      <c r="I9" s="206">
        <v>10000</v>
      </c>
      <c r="J9" s="206">
        <v>10000</v>
      </c>
      <c r="K9" s="206">
        <v>10000</v>
      </c>
      <c r="L9" s="206">
        <v>10000</v>
      </c>
      <c r="M9" s="206">
        <v>10000</v>
      </c>
      <c r="N9" s="202">
        <f t="shared" si="0"/>
        <v>10350</v>
      </c>
    </row>
    <row r="10" spans="1:14" x14ac:dyDescent="0.35">
      <c r="A10" s="205">
        <v>2020</v>
      </c>
      <c r="B10" s="206">
        <v>10000</v>
      </c>
      <c r="C10" s="206"/>
      <c r="D10" s="206"/>
      <c r="E10" s="206"/>
      <c r="F10" s="206"/>
      <c r="G10" s="206"/>
      <c r="H10" s="206"/>
      <c r="I10" s="206"/>
      <c r="J10" s="206"/>
      <c r="K10" s="206"/>
      <c r="L10" s="206"/>
      <c r="M10" s="206"/>
      <c r="N10" s="202">
        <f t="shared" si="0"/>
        <v>10000</v>
      </c>
    </row>
    <row r="11" spans="1:14" x14ac:dyDescent="0.35">
      <c r="A11" s="402" t="s">
        <v>288</v>
      </c>
      <c r="B11" s="403" t="s">
        <v>289</v>
      </c>
      <c r="C11" s="403" t="s">
        <v>289</v>
      </c>
      <c r="D11" s="403" t="s">
        <v>289</v>
      </c>
      <c r="E11" s="403" t="s">
        <v>289</v>
      </c>
      <c r="F11" s="403" t="s">
        <v>289</v>
      </c>
      <c r="G11" s="403" t="s">
        <v>289</v>
      </c>
      <c r="H11" s="403" t="s">
        <v>289</v>
      </c>
      <c r="I11" s="403" t="s">
        <v>289</v>
      </c>
      <c r="J11" s="403" t="s">
        <v>289</v>
      </c>
      <c r="K11" s="403" t="s">
        <v>289</v>
      </c>
      <c r="L11" s="403" t="s">
        <v>289</v>
      </c>
      <c r="M11" s="403" t="s">
        <v>289</v>
      </c>
      <c r="N11" s="404" t="s">
        <v>289</v>
      </c>
    </row>
    <row r="12" spans="1:14" x14ac:dyDescent="0.35">
      <c r="A12" s="101"/>
      <c r="B12" s="102"/>
      <c r="C12" s="102"/>
      <c r="D12" s="102"/>
      <c r="E12" s="102"/>
      <c r="F12" s="102"/>
      <c r="G12" s="102"/>
      <c r="H12" s="102"/>
      <c r="I12" s="102"/>
      <c r="J12" s="102"/>
      <c r="K12" s="102"/>
      <c r="L12" s="102"/>
      <c r="M12" s="102"/>
      <c r="N12" s="102"/>
    </row>
    <row r="13" spans="1:14" x14ac:dyDescent="0.35">
      <c r="A13" s="400" t="s">
        <v>290</v>
      </c>
      <c r="B13" s="400"/>
      <c r="C13" s="400"/>
      <c r="D13" s="400"/>
      <c r="E13" s="400"/>
      <c r="F13" s="400"/>
      <c r="G13" s="400"/>
      <c r="H13" s="400"/>
      <c r="I13" s="400"/>
      <c r="J13" s="400"/>
      <c r="K13" s="400"/>
      <c r="L13" s="400"/>
      <c r="M13" s="400"/>
      <c r="N13" s="400"/>
    </row>
    <row r="14" spans="1:14" x14ac:dyDescent="0.35">
      <c r="A14" s="400" t="s">
        <v>272</v>
      </c>
      <c r="B14" s="400"/>
      <c r="C14" s="400"/>
      <c r="D14" s="400"/>
      <c r="E14" s="400"/>
      <c r="F14" s="400"/>
      <c r="G14" s="400"/>
      <c r="H14" s="400"/>
      <c r="I14" s="400"/>
      <c r="J14" s="400"/>
      <c r="K14" s="400"/>
      <c r="L14" s="400"/>
      <c r="M14" s="400"/>
      <c r="N14" s="400"/>
    </row>
    <row r="15" spans="1:14" x14ac:dyDescent="0.35">
      <c r="A15" s="400" t="s">
        <v>273</v>
      </c>
      <c r="B15" s="400"/>
      <c r="C15" s="400"/>
      <c r="D15" s="400"/>
      <c r="E15" s="400"/>
      <c r="F15" s="400"/>
      <c r="G15" s="400"/>
      <c r="H15" s="400"/>
      <c r="I15" s="400"/>
      <c r="J15" s="400"/>
      <c r="K15" s="400"/>
      <c r="L15" s="400"/>
      <c r="M15" s="400"/>
      <c r="N15" s="400"/>
    </row>
    <row r="16" spans="1:14" x14ac:dyDescent="0.35">
      <c r="A16" s="100" t="s">
        <v>274</v>
      </c>
      <c r="B16" s="100" t="s">
        <v>275</v>
      </c>
      <c r="C16" s="100" t="s">
        <v>276</v>
      </c>
      <c r="D16" s="100" t="s">
        <v>277</v>
      </c>
      <c r="E16" s="100" t="s">
        <v>278</v>
      </c>
      <c r="F16" s="100" t="s">
        <v>279</v>
      </c>
      <c r="G16" s="100" t="s">
        <v>280</v>
      </c>
      <c r="H16" s="100" t="s">
        <v>281</v>
      </c>
      <c r="I16" s="100" t="s">
        <v>282</v>
      </c>
      <c r="J16" s="100" t="s">
        <v>283</v>
      </c>
      <c r="K16" s="100" t="s">
        <v>284</v>
      </c>
      <c r="L16" s="100" t="s">
        <v>285</v>
      </c>
      <c r="M16" s="100" t="s">
        <v>286</v>
      </c>
      <c r="N16" s="100" t="s">
        <v>287</v>
      </c>
    </row>
    <row r="17" spans="1:14" x14ac:dyDescent="0.35">
      <c r="A17" s="201">
        <v>2015</v>
      </c>
      <c r="B17" s="202">
        <v>8500</v>
      </c>
      <c r="C17" s="202">
        <v>7500</v>
      </c>
      <c r="D17" s="202">
        <v>8000</v>
      </c>
      <c r="E17" s="202">
        <v>9500</v>
      </c>
      <c r="F17" s="202">
        <v>10000</v>
      </c>
      <c r="G17" s="202">
        <v>10000</v>
      </c>
      <c r="H17" s="202">
        <v>10000</v>
      </c>
      <c r="I17" s="202">
        <v>10500</v>
      </c>
      <c r="J17" s="202">
        <v>10250</v>
      </c>
      <c r="K17" s="202">
        <v>10000</v>
      </c>
      <c r="L17" s="202">
        <v>9500</v>
      </c>
      <c r="M17" s="202">
        <v>10000</v>
      </c>
      <c r="N17" s="202">
        <f>AVERAGE(B17:M17)</f>
        <v>9479.1666666666661</v>
      </c>
    </row>
    <row r="18" spans="1:14" x14ac:dyDescent="0.35">
      <c r="A18" s="203">
        <v>2016</v>
      </c>
      <c r="B18" s="204">
        <v>10000</v>
      </c>
      <c r="C18" s="204">
        <v>10000</v>
      </c>
      <c r="D18" s="204">
        <v>10000</v>
      </c>
      <c r="E18" s="204">
        <v>12000</v>
      </c>
      <c r="F18" s="204">
        <v>13000</v>
      </c>
      <c r="G18" s="204">
        <v>14000</v>
      </c>
      <c r="H18" s="204">
        <v>13250</v>
      </c>
      <c r="I18" s="204">
        <v>17500</v>
      </c>
      <c r="J18" s="204">
        <v>17000</v>
      </c>
      <c r="K18" s="204">
        <v>18500</v>
      </c>
      <c r="L18" s="204">
        <v>19000</v>
      </c>
      <c r="M18" s="204">
        <v>18000</v>
      </c>
      <c r="N18" s="202">
        <f t="shared" ref="N18:N22" si="1">AVERAGE(B18:M18)</f>
        <v>14354.166666666666</v>
      </c>
    </row>
    <row r="19" spans="1:14" x14ac:dyDescent="0.35">
      <c r="A19" s="203">
        <v>2017</v>
      </c>
      <c r="B19" s="204">
        <v>18000</v>
      </c>
      <c r="C19" s="204">
        <v>18500</v>
      </c>
      <c r="D19" s="204">
        <v>18500</v>
      </c>
      <c r="E19" s="204">
        <v>17000</v>
      </c>
      <c r="F19" s="204">
        <v>21000</v>
      </c>
      <c r="G19" s="204">
        <v>21000</v>
      </c>
      <c r="H19" s="204">
        <v>22000</v>
      </c>
      <c r="I19" s="204">
        <v>22000</v>
      </c>
      <c r="J19" s="204">
        <v>23000</v>
      </c>
      <c r="K19" s="204">
        <v>22500</v>
      </c>
      <c r="L19" s="204">
        <v>22500</v>
      </c>
      <c r="M19" s="204">
        <v>22500</v>
      </c>
      <c r="N19" s="202">
        <f t="shared" si="1"/>
        <v>20708.333333333332</v>
      </c>
    </row>
    <row r="20" spans="1:14" x14ac:dyDescent="0.35">
      <c r="A20" s="203">
        <v>2018</v>
      </c>
      <c r="B20" s="204">
        <v>22500</v>
      </c>
      <c r="C20" s="204">
        <v>24000</v>
      </c>
      <c r="D20" s="204">
        <v>22500</v>
      </c>
      <c r="E20" s="204">
        <v>22000</v>
      </c>
      <c r="F20" s="204">
        <v>22500</v>
      </c>
      <c r="G20" s="204">
        <v>22000</v>
      </c>
      <c r="H20" s="204">
        <v>22000</v>
      </c>
      <c r="I20" s="204">
        <v>21000</v>
      </c>
      <c r="J20" s="204">
        <v>19500</v>
      </c>
      <c r="K20" s="204">
        <v>18500</v>
      </c>
      <c r="L20" s="204">
        <v>17500</v>
      </c>
      <c r="M20" s="204">
        <v>15500</v>
      </c>
      <c r="N20" s="202">
        <f t="shared" si="1"/>
        <v>20791.666666666668</v>
      </c>
    </row>
    <row r="21" spans="1:14" x14ac:dyDescent="0.35">
      <c r="A21" s="205">
        <v>2019</v>
      </c>
      <c r="B21" s="206">
        <v>14000</v>
      </c>
      <c r="C21" s="206">
        <v>14000</v>
      </c>
      <c r="D21" s="206">
        <v>15000</v>
      </c>
      <c r="E21" s="206"/>
      <c r="F21" s="206"/>
      <c r="G21" s="206">
        <v>14000</v>
      </c>
      <c r="H21" s="206">
        <v>14000</v>
      </c>
      <c r="I21" s="206">
        <v>14000</v>
      </c>
      <c r="J21" s="206">
        <v>14000</v>
      </c>
      <c r="K21" s="206">
        <v>14000</v>
      </c>
      <c r="L21" s="206">
        <v>14000</v>
      </c>
      <c r="M21" s="206">
        <v>14000</v>
      </c>
      <c r="N21" s="202">
        <f t="shared" si="1"/>
        <v>14100</v>
      </c>
    </row>
    <row r="22" spans="1:14" x14ac:dyDescent="0.35">
      <c r="A22" s="205">
        <v>2020</v>
      </c>
      <c r="B22" s="206">
        <v>14000</v>
      </c>
      <c r="C22" s="206"/>
      <c r="D22" s="206"/>
      <c r="E22" s="206"/>
      <c r="F22" s="206"/>
      <c r="G22" s="206"/>
      <c r="H22" s="206"/>
      <c r="I22" s="206"/>
      <c r="J22" s="206"/>
      <c r="K22" s="206"/>
      <c r="L22" s="206"/>
      <c r="M22" s="206"/>
      <c r="N22" s="202">
        <f t="shared" si="1"/>
        <v>14000</v>
      </c>
    </row>
    <row r="23" spans="1:14" x14ac:dyDescent="0.35">
      <c r="A23" s="405" t="s">
        <v>291</v>
      </c>
      <c r="B23" s="403" t="s">
        <v>289</v>
      </c>
      <c r="C23" s="403" t="s">
        <v>289</v>
      </c>
      <c r="D23" s="403" t="s">
        <v>289</v>
      </c>
      <c r="E23" s="403" t="s">
        <v>289</v>
      </c>
      <c r="F23" s="403" t="s">
        <v>289</v>
      </c>
      <c r="G23" s="403" t="s">
        <v>289</v>
      </c>
      <c r="H23" s="403" t="s">
        <v>289</v>
      </c>
      <c r="I23" s="403" t="s">
        <v>289</v>
      </c>
      <c r="J23" s="403" t="s">
        <v>289</v>
      </c>
      <c r="K23" s="403" t="s">
        <v>289</v>
      </c>
      <c r="L23" s="403" t="s">
        <v>289</v>
      </c>
      <c r="M23" s="403" t="s">
        <v>289</v>
      </c>
      <c r="N23" s="404" t="s">
        <v>289</v>
      </c>
    </row>
    <row r="24" spans="1:14" s="42" customFormat="1" x14ac:dyDescent="0.35">
      <c r="A24" s="99"/>
      <c r="B24" s="98"/>
      <c r="C24" s="98"/>
      <c r="D24" s="98"/>
      <c r="E24" s="98"/>
      <c r="F24" s="98"/>
      <c r="G24" s="98"/>
      <c r="H24" s="98"/>
      <c r="I24" s="98"/>
      <c r="J24" s="98"/>
      <c r="K24" s="98"/>
      <c r="L24" s="98"/>
      <c r="M24" s="98"/>
      <c r="N24" s="98"/>
    </row>
    <row r="25" spans="1:14" s="42" customFormat="1" x14ac:dyDescent="0.35">
      <c r="A25" s="99"/>
      <c r="B25" s="98"/>
      <c r="C25" s="98"/>
      <c r="D25" s="98"/>
      <c r="E25" s="98"/>
      <c r="F25" s="98"/>
      <c r="G25" s="98"/>
      <c r="H25" s="98"/>
      <c r="I25" s="98"/>
      <c r="J25" s="98"/>
      <c r="K25" s="98"/>
      <c r="L25" s="98"/>
      <c r="M25" s="98"/>
      <c r="N25" s="98"/>
    </row>
    <row r="26" spans="1:14" s="42" customFormat="1" x14ac:dyDescent="0.35">
      <c r="A26" s="99"/>
      <c r="B26" s="98"/>
      <c r="C26" s="98"/>
      <c r="D26" s="98"/>
      <c r="E26" s="98"/>
      <c r="F26" s="98"/>
      <c r="G26" s="98"/>
      <c r="H26" s="98"/>
      <c r="I26" s="98"/>
      <c r="J26" s="98"/>
      <c r="K26" s="98"/>
      <c r="L26" s="98"/>
      <c r="M26" s="98"/>
      <c r="N26" s="98"/>
    </row>
    <row r="27" spans="1:14" s="42" customFormat="1" x14ac:dyDescent="0.35">
      <c r="A27" s="99"/>
      <c r="B27" s="98"/>
      <c r="C27" s="98"/>
      <c r="D27" s="98"/>
      <c r="E27" s="98"/>
      <c r="F27" s="98"/>
      <c r="G27" s="98"/>
      <c r="H27" s="98"/>
      <c r="I27" s="98"/>
      <c r="J27" s="98"/>
      <c r="K27" s="98"/>
      <c r="L27" s="98"/>
      <c r="M27" s="98"/>
      <c r="N27" s="98"/>
    </row>
    <row r="28" spans="1:14" s="42" customFormat="1" x14ac:dyDescent="0.35">
      <c r="A28" s="99"/>
      <c r="B28" s="98"/>
      <c r="C28" s="98"/>
      <c r="D28" s="98"/>
      <c r="E28" s="98"/>
      <c r="F28" s="98"/>
      <c r="G28" s="98"/>
      <c r="H28" s="98"/>
      <c r="I28" s="98"/>
      <c r="J28" s="98"/>
      <c r="K28" s="98"/>
      <c r="L28" s="98"/>
      <c r="M28" s="98"/>
      <c r="N28" s="98"/>
    </row>
    <row r="29" spans="1:14" s="42" customFormat="1" x14ac:dyDescent="0.35">
      <c r="A29" s="99"/>
      <c r="B29" s="98"/>
      <c r="C29" s="98"/>
      <c r="D29" s="98"/>
      <c r="E29" s="98"/>
      <c r="F29" s="98"/>
      <c r="G29" s="98"/>
      <c r="H29" s="98"/>
      <c r="I29" s="98"/>
      <c r="J29" s="98"/>
      <c r="K29" s="98"/>
      <c r="L29" s="98"/>
      <c r="M29" s="98"/>
      <c r="N29" s="98"/>
    </row>
    <row r="30" spans="1:14" x14ac:dyDescent="0.35">
      <c r="A30" s="400" t="s">
        <v>292</v>
      </c>
      <c r="B30" s="400"/>
      <c r="C30" s="400"/>
      <c r="D30" s="400"/>
      <c r="E30" s="400"/>
      <c r="F30" s="400"/>
      <c r="G30" s="400"/>
      <c r="H30" s="400"/>
      <c r="I30" s="400"/>
      <c r="J30" s="400"/>
      <c r="K30" s="400"/>
      <c r="L30" s="400"/>
      <c r="M30" s="400"/>
      <c r="N30" s="400"/>
    </row>
    <row r="31" spans="1:14" x14ac:dyDescent="0.35">
      <c r="A31" s="400" t="s">
        <v>272</v>
      </c>
      <c r="B31" s="400"/>
      <c r="C31" s="400"/>
      <c r="D31" s="400"/>
      <c r="E31" s="400"/>
      <c r="F31" s="400"/>
      <c r="G31" s="400"/>
      <c r="H31" s="400"/>
      <c r="I31" s="400"/>
      <c r="J31" s="400"/>
      <c r="K31" s="400"/>
      <c r="L31" s="400"/>
      <c r="M31" s="400"/>
      <c r="N31" s="400"/>
    </row>
    <row r="32" spans="1:14" x14ac:dyDescent="0.35">
      <c r="A32" s="400" t="s">
        <v>273</v>
      </c>
      <c r="B32" s="400"/>
      <c r="C32" s="400"/>
      <c r="D32" s="400"/>
      <c r="E32" s="400"/>
      <c r="F32" s="400"/>
      <c r="G32" s="400"/>
      <c r="H32" s="400"/>
      <c r="I32" s="400"/>
      <c r="J32" s="400"/>
      <c r="K32" s="400"/>
      <c r="L32" s="400"/>
      <c r="M32" s="400"/>
      <c r="N32" s="400"/>
    </row>
    <row r="33" spans="1:14" x14ac:dyDescent="0.35">
      <c r="A33" s="100" t="s">
        <v>274</v>
      </c>
      <c r="B33" s="100" t="s">
        <v>275</v>
      </c>
      <c r="C33" s="100" t="s">
        <v>276</v>
      </c>
      <c r="D33" s="100" t="s">
        <v>277</v>
      </c>
      <c r="E33" s="100" t="s">
        <v>278</v>
      </c>
      <c r="F33" s="100" t="s">
        <v>279</v>
      </c>
      <c r="G33" s="100" t="s">
        <v>280</v>
      </c>
      <c r="H33" s="100" t="s">
        <v>281</v>
      </c>
      <c r="I33" s="100" t="s">
        <v>282</v>
      </c>
      <c r="J33" s="100" t="s">
        <v>283</v>
      </c>
      <c r="K33" s="100" t="s">
        <v>284</v>
      </c>
      <c r="L33" s="100" t="s">
        <v>285</v>
      </c>
      <c r="M33" s="100" t="s">
        <v>286</v>
      </c>
      <c r="N33" s="100" t="s">
        <v>287</v>
      </c>
    </row>
    <row r="34" spans="1:14" x14ac:dyDescent="0.35">
      <c r="A34" s="201">
        <v>2015</v>
      </c>
      <c r="B34" s="202">
        <v>5750</v>
      </c>
      <c r="C34" s="202">
        <v>5000</v>
      </c>
      <c r="D34" s="202">
        <v>5400</v>
      </c>
      <c r="E34" s="202">
        <v>6250</v>
      </c>
      <c r="F34" s="202">
        <v>6500</v>
      </c>
      <c r="G34" s="202">
        <v>6500</v>
      </c>
      <c r="H34" s="202">
        <v>6500</v>
      </c>
      <c r="I34" s="202">
        <v>6500</v>
      </c>
      <c r="J34" s="202">
        <v>6500</v>
      </c>
      <c r="K34" s="202">
        <v>6000</v>
      </c>
      <c r="L34" s="202">
        <v>6000</v>
      </c>
      <c r="M34" s="202">
        <v>6000</v>
      </c>
      <c r="N34" s="202">
        <f>AVERAGE(B34:M34)</f>
        <v>6075</v>
      </c>
    </row>
    <row r="35" spans="1:14" x14ac:dyDescent="0.35">
      <c r="A35" s="203">
        <v>2016</v>
      </c>
      <c r="B35" s="204">
        <v>6000</v>
      </c>
      <c r="C35" s="204">
        <v>6500</v>
      </c>
      <c r="D35" s="204">
        <v>6500</v>
      </c>
      <c r="E35" s="204">
        <v>7500</v>
      </c>
      <c r="F35" s="204">
        <v>8750</v>
      </c>
      <c r="G35" s="204">
        <v>8750</v>
      </c>
      <c r="H35" s="204">
        <v>8500</v>
      </c>
      <c r="I35" s="204">
        <v>9000</v>
      </c>
      <c r="J35" s="204">
        <v>9500</v>
      </c>
      <c r="K35" s="204">
        <v>9500</v>
      </c>
      <c r="L35" s="204">
        <v>9000</v>
      </c>
      <c r="M35" s="204">
        <v>10000</v>
      </c>
      <c r="N35" s="202">
        <f t="shared" ref="N35:N39" si="2">AVERAGE(B35:M35)</f>
        <v>8291.6666666666661</v>
      </c>
    </row>
    <row r="36" spans="1:14" x14ac:dyDescent="0.35">
      <c r="A36" s="203">
        <v>2017</v>
      </c>
      <c r="B36" s="204">
        <v>9500</v>
      </c>
      <c r="C36" s="204">
        <v>11000</v>
      </c>
      <c r="D36" s="204">
        <v>11000</v>
      </c>
      <c r="E36" s="204">
        <v>12000</v>
      </c>
      <c r="F36" s="204">
        <v>12500</v>
      </c>
      <c r="G36" s="204">
        <v>12500</v>
      </c>
      <c r="H36" s="204">
        <v>13000</v>
      </c>
      <c r="I36" s="204">
        <v>13000</v>
      </c>
      <c r="J36" s="204">
        <v>14000</v>
      </c>
      <c r="K36" s="204">
        <v>14000</v>
      </c>
      <c r="L36" s="204">
        <v>15000</v>
      </c>
      <c r="M36" s="204">
        <v>15000</v>
      </c>
      <c r="N36" s="202">
        <f t="shared" si="2"/>
        <v>12708.333333333334</v>
      </c>
    </row>
    <row r="37" spans="1:14" x14ac:dyDescent="0.35">
      <c r="A37" s="203">
        <v>2018</v>
      </c>
      <c r="B37" s="204">
        <v>14000</v>
      </c>
      <c r="C37" s="204">
        <v>15000</v>
      </c>
      <c r="D37" s="204">
        <v>13000</v>
      </c>
      <c r="E37" s="204">
        <v>13000</v>
      </c>
      <c r="F37" s="204">
        <v>13000</v>
      </c>
      <c r="G37" s="204">
        <v>13000</v>
      </c>
      <c r="H37" s="204">
        <v>13000</v>
      </c>
      <c r="I37" s="204">
        <v>11000</v>
      </c>
      <c r="J37" s="204">
        <v>9000</v>
      </c>
      <c r="K37" s="204">
        <v>8500</v>
      </c>
      <c r="L37" s="204">
        <v>8500</v>
      </c>
      <c r="M37" s="204">
        <v>7500</v>
      </c>
      <c r="N37" s="202">
        <f t="shared" si="2"/>
        <v>11541.666666666666</v>
      </c>
    </row>
    <row r="38" spans="1:14" x14ac:dyDescent="0.35">
      <c r="A38" s="203">
        <v>2019</v>
      </c>
      <c r="B38" s="204">
        <v>7500</v>
      </c>
      <c r="C38" s="204">
        <v>7500</v>
      </c>
      <c r="D38" s="204">
        <v>9000</v>
      </c>
      <c r="E38" s="204"/>
      <c r="F38" s="204"/>
      <c r="G38" s="204">
        <v>8500</v>
      </c>
      <c r="H38" s="204">
        <v>8500</v>
      </c>
      <c r="I38" s="204">
        <v>8500</v>
      </c>
      <c r="J38" s="204">
        <v>8000</v>
      </c>
      <c r="K38" s="204">
        <v>8500</v>
      </c>
      <c r="L38" s="204">
        <v>8000</v>
      </c>
      <c r="M38" s="204">
        <v>8000</v>
      </c>
      <c r="N38" s="202">
        <f t="shared" si="2"/>
        <v>8200</v>
      </c>
    </row>
    <row r="39" spans="1:14" x14ac:dyDescent="0.35">
      <c r="A39" s="203">
        <v>2020</v>
      </c>
      <c r="B39" s="204">
        <v>7500</v>
      </c>
      <c r="C39" s="204"/>
      <c r="D39" s="204"/>
      <c r="E39" s="204"/>
      <c r="F39" s="204"/>
      <c r="G39" s="204"/>
      <c r="H39" s="204"/>
      <c r="I39" s="204"/>
      <c r="J39" s="204"/>
      <c r="K39" s="204"/>
      <c r="L39" s="204"/>
      <c r="M39" s="204"/>
      <c r="N39" s="202">
        <f t="shared" si="2"/>
        <v>7500</v>
      </c>
    </row>
    <row r="40" spans="1:14" x14ac:dyDescent="0.35">
      <c r="A40" s="405" t="s">
        <v>291</v>
      </c>
      <c r="B40" s="403" t="s">
        <v>289</v>
      </c>
      <c r="C40" s="403" t="s">
        <v>289</v>
      </c>
      <c r="D40" s="403" t="s">
        <v>289</v>
      </c>
      <c r="E40" s="403" t="s">
        <v>289</v>
      </c>
      <c r="F40" s="403" t="s">
        <v>289</v>
      </c>
      <c r="G40" s="403" t="s">
        <v>289</v>
      </c>
      <c r="H40" s="403" t="s">
        <v>289</v>
      </c>
      <c r="I40" s="403" t="s">
        <v>289</v>
      </c>
      <c r="J40" s="403" t="s">
        <v>289</v>
      </c>
      <c r="K40" s="403" t="s">
        <v>289</v>
      </c>
      <c r="L40" s="403" t="s">
        <v>289</v>
      </c>
      <c r="M40" s="403" t="s">
        <v>289</v>
      </c>
      <c r="N40" s="404" t="s">
        <v>289</v>
      </c>
    </row>
    <row r="41" spans="1:14" x14ac:dyDescent="0.35">
      <c r="A41" s="101"/>
      <c r="B41" s="102"/>
      <c r="C41" s="102"/>
      <c r="D41" s="102"/>
      <c r="E41" s="102"/>
      <c r="F41" s="102"/>
      <c r="G41" s="102"/>
      <c r="H41" s="102"/>
      <c r="I41" s="102"/>
      <c r="J41" s="102"/>
      <c r="K41" s="102"/>
      <c r="L41" s="102"/>
      <c r="M41" s="102"/>
      <c r="N41" s="102"/>
    </row>
    <row r="42" spans="1:14" x14ac:dyDescent="0.35">
      <c r="A42" s="406" t="s">
        <v>293</v>
      </c>
      <c r="B42" s="407"/>
      <c r="C42" s="407"/>
      <c r="D42" s="407"/>
      <c r="E42" s="407"/>
      <c r="F42" s="407"/>
      <c r="G42" s="407"/>
      <c r="H42" s="407"/>
      <c r="I42" s="407"/>
      <c r="J42" s="407"/>
      <c r="K42" s="407"/>
      <c r="L42" s="407"/>
      <c r="M42" s="407"/>
      <c r="N42" s="408"/>
    </row>
    <row r="43" spans="1:14" x14ac:dyDescent="0.35">
      <c r="A43" s="400" t="s">
        <v>272</v>
      </c>
      <c r="B43" s="400"/>
      <c r="C43" s="400"/>
      <c r="D43" s="400"/>
      <c r="E43" s="400"/>
      <c r="F43" s="400"/>
      <c r="G43" s="400"/>
      <c r="H43" s="400"/>
      <c r="I43" s="400"/>
      <c r="J43" s="400"/>
      <c r="K43" s="400"/>
      <c r="L43" s="400"/>
      <c r="M43" s="400"/>
      <c r="N43" s="400"/>
    </row>
    <row r="44" spans="1:14" x14ac:dyDescent="0.35">
      <c r="A44" s="400" t="s">
        <v>273</v>
      </c>
      <c r="B44" s="400"/>
      <c r="C44" s="400"/>
      <c r="D44" s="400"/>
      <c r="E44" s="400"/>
      <c r="F44" s="400"/>
      <c r="G44" s="400"/>
      <c r="H44" s="400"/>
      <c r="I44" s="400"/>
      <c r="J44" s="400"/>
      <c r="K44" s="400"/>
      <c r="L44" s="400"/>
      <c r="M44" s="400"/>
      <c r="N44" s="400"/>
    </row>
    <row r="45" spans="1:14" x14ac:dyDescent="0.35">
      <c r="A45" s="100" t="s">
        <v>274</v>
      </c>
      <c r="B45" s="100" t="s">
        <v>275</v>
      </c>
      <c r="C45" s="100" t="s">
        <v>276</v>
      </c>
      <c r="D45" s="100" t="s">
        <v>277</v>
      </c>
      <c r="E45" s="100" t="s">
        <v>278</v>
      </c>
      <c r="F45" s="100" t="s">
        <v>279</v>
      </c>
      <c r="G45" s="100" t="s">
        <v>280</v>
      </c>
      <c r="H45" s="100" t="s">
        <v>281</v>
      </c>
      <c r="I45" s="100" t="s">
        <v>282</v>
      </c>
      <c r="J45" s="100" t="s">
        <v>283</v>
      </c>
      <c r="K45" s="100" t="s">
        <v>284</v>
      </c>
      <c r="L45" s="100" t="s">
        <v>285</v>
      </c>
      <c r="M45" s="100" t="s">
        <v>286</v>
      </c>
      <c r="N45" s="100" t="s">
        <v>287</v>
      </c>
    </row>
    <row r="46" spans="1:14" x14ac:dyDescent="0.35">
      <c r="A46" s="201">
        <v>2015</v>
      </c>
      <c r="B46" s="202" t="s">
        <v>294</v>
      </c>
      <c r="C46" s="202" t="s">
        <v>294</v>
      </c>
      <c r="D46" s="202" t="s">
        <v>294</v>
      </c>
      <c r="E46" s="202">
        <v>10000</v>
      </c>
      <c r="F46" s="202">
        <v>10000</v>
      </c>
      <c r="G46" s="202">
        <v>11000</v>
      </c>
      <c r="H46" s="202">
        <v>11000</v>
      </c>
      <c r="I46" s="202">
        <v>11000</v>
      </c>
      <c r="J46" s="202" t="s">
        <v>294</v>
      </c>
      <c r="K46" s="202" t="s">
        <v>294</v>
      </c>
      <c r="L46" s="202" t="s">
        <v>294</v>
      </c>
      <c r="M46" s="202" t="s">
        <v>294</v>
      </c>
      <c r="N46" s="202">
        <f>AVERAGE(B46:M46)</f>
        <v>10600</v>
      </c>
    </row>
    <row r="47" spans="1:14" x14ac:dyDescent="0.35">
      <c r="A47" s="203">
        <v>2016</v>
      </c>
      <c r="B47" s="202" t="s">
        <v>294</v>
      </c>
      <c r="C47" s="204">
        <v>8000</v>
      </c>
      <c r="D47" s="204">
        <v>8000</v>
      </c>
      <c r="E47" s="204">
        <v>12000</v>
      </c>
      <c r="F47" s="204">
        <v>13500</v>
      </c>
      <c r="G47" s="204">
        <v>13500</v>
      </c>
      <c r="H47" s="204">
        <v>12000</v>
      </c>
      <c r="I47" s="204">
        <v>13500</v>
      </c>
      <c r="J47" s="202" t="s">
        <v>294</v>
      </c>
      <c r="K47" s="202" t="s">
        <v>294</v>
      </c>
      <c r="L47" s="202" t="s">
        <v>294</v>
      </c>
      <c r="M47" s="202" t="s">
        <v>294</v>
      </c>
      <c r="N47" s="202">
        <f t="shared" ref="N47:N51" si="3">AVERAGE(B47:M47)</f>
        <v>11500</v>
      </c>
    </row>
    <row r="48" spans="1:14" x14ac:dyDescent="0.35">
      <c r="A48" s="203">
        <v>2017</v>
      </c>
      <c r="B48" s="204">
        <v>13000</v>
      </c>
      <c r="C48" s="204" t="s">
        <v>294</v>
      </c>
      <c r="D48" s="204" t="s">
        <v>294</v>
      </c>
      <c r="E48" s="204">
        <v>16000</v>
      </c>
      <c r="F48" s="204">
        <v>17500</v>
      </c>
      <c r="G48" s="204">
        <v>17000</v>
      </c>
      <c r="H48" s="204">
        <v>18000</v>
      </c>
      <c r="I48" s="204">
        <v>18000</v>
      </c>
      <c r="J48" s="204" t="s">
        <v>294</v>
      </c>
      <c r="K48" s="204">
        <v>18000</v>
      </c>
      <c r="L48" s="204">
        <v>18000</v>
      </c>
      <c r="M48" s="204">
        <v>18500</v>
      </c>
      <c r="N48" s="202">
        <f t="shared" si="3"/>
        <v>17111.111111111109</v>
      </c>
    </row>
    <row r="49" spans="1:14" x14ac:dyDescent="0.35">
      <c r="A49" s="205">
        <v>2018</v>
      </c>
      <c r="B49" s="206">
        <v>18000</v>
      </c>
      <c r="C49" s="206">
        <v>18500</v>
      </c>
      <c r="D49" s="206">
        <v>20000</v>
      </c>
      <c r="E49" s="206">
        <v>20000</v>
      </c>
      <c r="F49" s="206">
        <v>19000</v>
      </c>
      <c r="G49" s="206">
        <v>18000</v>
      </c>
      <c r="H49" s="206">
        <v>17500</v>
      </c>
      <c r="I49" s="206">
        <v>17500</v>
      </c>
      <c r="J49" s="206">
        <v>15500</v>
      </c>
      <c r="K49" s="206">
        <v>14000</v>
      </c>
      <c r="L49" s="206">
        <v>14000</v>
      </c>
      <c r="M49" s="206">
        <v>12250</v>
      </c>
      <c r="N49" s="202">
        <f t="shared" si="3"/>
        <v>17020.833333333332</v>
      </c>
    </row>
    <row r="50" spans="1:14" x14ac:dyDescent="0.35">
      <c r="A50" s="205">
        <v>2019</v>
      </c>
      <c r="B50" s="206">
        <v>12000</v>
      </c>
      <c r="C50" s="206">
        <v>12000</v>
      </c>
      <c r="D50" s="206">
        <v>12500</v>
      </c>
      <c r="E50" s="206"/>
      <c r="F50" s="206"/>
      <c r="G50" s="206">
        <v>12000</v>
      </c>
      <c r="H50" s="206">
        <v>11500</v>
      </c>
      <c r="I50" s="206">
        <v>11500</v>
      </c>
      <c r="J50" s="206">
        <v>9000</v>
      </c>
      <c r="K50" s="206">
        <v>12000</v>
      </c>
      <c r="L50" s="206">
        <v>10000</v>
      </c>
      <c r="M50" s="206">
        <v>11000</v>
      </c>
      <c r="N50" s="202">
        <f t="shared" si="3"/>
        <v>11350</v>
      </c>
    </row>
    <row r="51" spans="1:14" x14ac:dyDescent="0.35">
      <c r="A51" s="205">
        <v>2020</v>
      </c>
      <c r="B51" s="206">
        <v>10000</v>
      </c>
      <c r="C51" s="206"/>
      <c r="D51" s="206"/>
      <c r="E51" s="206"/>
      <c r="F51" s="206"/>
      <c r="G51" s="206"/>
      <c r="H51" s="206"/>
      <c r="I51" s="206"/>
      <c r="J51" s="206"/>
      <c r="K51" s="206"/>
      <c r="L51" s="206"/>
      <c r="M51" s="206"/>
      <c r="N51" s="202">
        <f t="shared" si="3"/>
        <v>10000</v>
      </c>
    </row>
    <row r="52" spans="1:14" x14ac:dyDescent="0.35">
      <c r="A52" s="398" t="s">
        <v>295</v>
      </c>
      <c r="B52" s="399" t="s">
        <v>289</v>
      </c>
      <c r="C52" s="399" t="s">
        <v>289</v>
      </c>
      <c r="D52" s="399" t="s">
        <v>289</v>
      </c>
      <c r="E52" s="399" t="s">
        <v>289</v>
      </c>
      <c r="F52" s="399" t="s">
        <v>289</v>
      </c>
      <c r="G52" s="399" t="s">
        <v>289</v>
      </c>
      <c r="H52" s="399" t="s">
        <v>289</v>
      </c>
      <c r="I52" s="399" t="s">
        <v>289</v>
      </c>
      <c r="J52" s="399" t="s">
        <v>289</v>
      </c>
      <c r="K52" s="399" t="s">
        <v>289</v>
      </c>
      <c r="L52" s="399" t="s">
        <v>289</v>
      </c>
      <c r="M52" s="399" t="s">
        <v>289</v>
      </c>
      <c r="N52" s="399" t="s">
        <v>289</v>
      </c>
    </row>
    <row r="53" spans="1:14" x14ac:dyDescent="0.35">
      <c r="A53" s="42"/>
      <c r="B53" s="42"/>
      <c r="C53" s="42"/>
      <c r="D53" s="42"/>
      <c r="E53" s="42"/>
      <c r="F53" s="42"/>
      <c r="G53" s="42"/>
      <c r="H53" s="42"/>
      <c r="I53" s="42"/>
      <c r="J53" s="42"/>
      <c r="K53" s="42"/>
      <c r="L53" s="42"/>
      <c r="M53" s="42"/>
      <c r="N53" s="42"/>
    </row>
    <row r="54" spans="1:14" x14ac:dyDescent="0.35">
      <c r="A54" s="130" t="s">
        <v>296</v>
      </c>
      <c r="B54" s="42"/>
      <c r="C54" s="42"/>
      <c r="D54" s="42"/>
      <c r="E54" s="42"/>
      <c r="F54" s="42"/>
      <c r="G54" s="42"/>
      <c r="H54" s="42"/>
      <c r="I54" s="42"/>
      <c r="J54" s="42"/>
      <c r="K54" s="42"/>
      <c r="L54" s="42"/>
      <c r="M54" s="42"/>
      <c r="N54" s="42"/>
    </row>
  </sheetData>
  <mergeCells count="16">
    <mergeCell ref="A52:N52"/>
    <mergeCell ref="A14:N14"/>
    <mergeCell ref="A13:N13"/>
    <mergeCell ref="A44:N44"/>
    <mergeCell ref="A1:N1"/>
    <mergeCell ref="A2:N2"/>
    <mergeCell ref="A3:N3"/>
    <mergeCell ref="A11:N11"/>
    <mergeCell ref="A40:N40"/>
    <mergeCell ref="A23:N23"/>
    <mergeCell ref="A42:N42"/>
    <mergeCell ref="A43:N43"/>
    <mergeCell ref="A15:N15"/>
    <mergeCell ref="A30:N30"/>
    <mergeCell ref="A31:N31"/>
    <mergeCell ref="A32:N32"/>
  </mergeCells>
  <phoneticPr fontId="63" type="noConversion"/>
  <pageMargins left="0.7" right="0.7" top="0.75" bottom="0.75" header="0.3" footer="0.3"/>
  <pageSetup paperSize="126" scale="48" fitToHeight="0" orientation="landscape" r:id="rId1"/>
  <extLst>
    <ext xmlns:mx="http://schemas.microsoft.com/office/mac/excel/2008/main" uri="{64002731-A6B0-56B0-2670-7721B7C09600}">
      <mx:PLV Mode="1"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V99"/>
  <sheetViews>
    <sheetView topLeftCell="A34" zoomScaleNormal="100" workbookViewId="0">
      <selection activeCell="A65" sqref="A65:XFD70"/>
    </sheetView>
  </sheetViews>
  <sheetFormatPr baseColWidth="10" defaultColWidth="11.453125" defaultRowHeight="13" x14ac:dyDescent="0.3"/>
  <cols>
    <col min="1" max="1" width="9" style="93" customWidth="1"/>
    <col min="2" max="2" width="4.1796875" style="93" customWidth="1"/>
    <col min="3" max="6" width="5.1796875" style="93" bestFit="1" customWidth="1"/>
    <col min="7" max="7" width="5.453125" style="93" customWidth="1"/>
    <col min="8" max="10" width="5.1796875" style="93" bestFit="1" customWidth="1"/>
    <col min="11" max="11" width="4.7265625" style="93" customWidth="1"/>
    <col min="12" max="12" width="5.453125" style="93" customWidth="1"/>
    <col min="13" max="15" width="5.1796875" style="93" bestFit="1" customWidth="1"/>
    <col min="16" max="16" width="4.7265625" style="93" customWidth="1"/>
    <col min="17" max="17" width="5.453125" style="93" customWidth="1"/>
    <col min="18" max="19" width="5.1796875" style="93" bestFit="1" customWidth="1"/>
    <col min="20" max="20" width="4.81640625" style="93" customWidth="1"/>
    <col min="21" max="21" width="4.7265625" style="93" customWidth="1"/>
    <col min="22" max="22" width="5.453125" style="93" customWidth="1"/>
    <col min="23" max="16384" width="11.453125" style="93"/>
  </cols>
  <sheetData>
    <row r="1" spans="1:22" x14ac:dyDescent="0.3">
      <c r="A1" s="409" t="s">
        <v>297</v>
      </c>
      <c r="B1" s="409"/>
      <c r="C1" s="409"/>
      <c r="D1" s="409"/>
      <c r="E1" s="409"/>
      <c r="F1" s="409"/>
      <c r="G1" s="409"/>
      <c r="H1" s="409"/>
      <c r="I1" s="409"/>
      <c r="J1" s="409"/>
      <c r="K1" s="409"/>
      <c r="L1" s="409"/>
      <c r="M1" s="409"/>
      <c r="N1" s="409"/>
      <c r="O1" s="409"/>
      <c r="P1" s="409"/>
      <c r="Q1" s="409"/>
      <c r="R1" s="409"/>
      <c r="S1" s="409"/>
      <c r="T1" s="409"/>
      <c r="U1" s="409"/>
      <c r="V1" s="409"/>
    </row>
    <row r="2" spans="1:22" x14ac:dyDescent="0.3">
      <c r="A2" s="413" t="s">
        <v>252</v>
      </c>
      <c r="B2" s="412" t="s">
        <v>298</v>
      </c>
      <c r="C2" s="410" t="s">
        <v>254</v>
      </c>
      <c r="D2" s="410"/>
      <c r="E2" s="410"/>
      <c r="F2" s="410"/>
      <c r="G2" s="410"/>
      <c r="H2" s="410" t="s">
        <v>255</v>
      </c>
      <c r="I2" s="410"/>
      <c r="J2" s="410"/>
      <c r="K2" s="410"/>
      <c r="L2" s="410"/>
      <c r="M2" s="410" t="s">
        <v>256</v>
      </c>
      <c r="N2" s="410"/>
      <c r="O2" s="410"/>
      <c r="P2" s="410"/>
      <c r="Q2" s="410"/>
      <c r="R2" s="410" t="s">
        <v>257</v>
      </c>
      <c r="S2" s="410"/>
      <c r="T2" s="410"/>
      <c r="U2" s="410"/>
      <c r="V2" s="410"/>
    </row>
    <row r="3" spans="1:22" ht="26" x14ac:dyDescent="0.3">
      <c r="A3" s="413"/>
      <c r="B3" s="412"/>
      <c r="C3" s="253">
        <v>2017</v>
      </c>
      <c r="D3" s="253">
        <v>2018</v>
      </c>
      <c r="E3" s="253">
        <v>2019</v>
      </c>
      <c r="F3" s="253">
        <v>2020</v>
      </c>
      <c r="G3" s="254" t="s">
        <v>299</v>
      </c>
      <c r="H3" s="253">
        <v>2017</v>
      </c>
      <c r="I3" s="253">
        <v>2018</v>
      </c>
      <c r="J3" s="253">
        <v>2019</v>
      </c>
      <c r="K3" s="253">
        <v>2020</v>
      </c>
      <c r="L3" s="254" t="s">
        <v>299</v>
      </c>
      <c r="M3" s="253">
        <v>2017</v>
      </c>
      <c r="N3" s="253">
        <v>2018</v>
      </c>
      <c r="O3" s="253">
        <v>2019</v>
      </c>
      <c r="P3" s="253">
        <v>2020</v>
      </c>
      <c r="Q3" s="254" t="s">
        <v>299</v>
      </c>
      <c r="R3" s="253">
        <v>2017</v>
      </c>
      <c r="S3" s="253">
        <v>2018</v>
      </c>
      <c r="T3" s="253">
        <v>2019</v>
      </c>
      <c r="U3" s="253">
        <v>2020</v>
      </c>
      <c r="V3" s="254" t="s">
        <v>299</v>
      </c>
    </row>
    <row r="4" spans="1:22" x14ac:dyDescent="0.3">
      <c r="A4" s="384" t="s">
        <v>300</v>
      </c>
      <c r="B4" s="385"/>
      <c r="C4" s="385"/>
      <c r="D4" s="385"/>
      <c r="E4" s="385"/>
      <c r="F4" s="385"/>
      <c r="G4" s="385"/>
      <c r="H4" s="385"/>
      <c r="I4" s="385"/>
      <c r="J4" s="385"/>
      <c r="K4" s="385"/>
      <c r="L4" s="385"/>
      <c r="M4" s="385"/>
      <c r="N4" s="385"/>
      <c r="O4" s="385"/>
      <c r="P4" s="385"/>
      <c r="Q4" s="385"/>
      <c r="R4" s="385"/>
      <c r="S4" s="385"/>
      <c r="T4" s="385"/>
      <c r="U4" s="385"/>
      <c r="V4" s="386"/>
    </row>
    <row r="5" spans="1:22" x14ac:dyDescent="0.3">
      <c r="A5" s="410" t="s">
        <v>301</v>
      </c>
      <c r="B5" s="207" t="s">
        <v>302</v>
      </c>
      <c r="C5" s="208">
        <v>275</v>
      </c>
      <c r="D5" s="208">
        <v>350</v>
      </c>
      <c r="E5" s="208">
        <v>225</v>
      </c>
      <c r="F5" s="208">
        <v>225</v>
      </c>
      <c r="G5" s="209">
        <f>(F5/E5)-1</f>
        <v>0</v>
      </c>
      <c r="H5" s="208">
        <v>275</v>
      </c>
      <c r="I5" s="210" t="s">
        <v>303</v>
      </c>
      <c r="J5" s="208">
        <v>225</v>
      </c>
      <c r="K5" s="208"/>
      <c r="L5" s="211" t="s">
        <v>303</v>
      </c>
      <c r="M5" s="208">
        <v>325</v>
      </c>
      <c r="N5" s="208">
        <v>375</v>
      </c>
      <c r="O5" s="208">
        <v>275</v>
      </c>
      <c r="P5" s="208"/>
      <c r="Q5" s="211" t="s">
        <v>303</v>
      </c>
      <c r="R5" s="208">
        <v>262.5</v>
      </c>
      <c r="S5" s="208">
        <v>375</v>
      </c>
      <c r="T5" s="208">
        <v>0</v>
      </c>
      <c r="U5" s="208"/>
      <c r="V5" s="211" t="s">
        <v>303</v>
      </c>
    </row>
    <row r="6" spans="1:22" x14ac:dyDescent="0.3">
      <c r="A6" s="410"/>
      <c r="B6" s="207" t="s">
        <v>304</v>
      </c>
      <c r="C6" s="208">
        <v>275</v>
      </c>
      <c r="D6" s="208">
        <v>375</v>
      </c>
      <c r="E6" s="208">
        <v>275</v>
      </c>
      <c r="F6" s="208">
        <v>275</v>
      </c>
      <c r="G6" s="209">
        <f t="shared" ref="G6:G16" si="0">(F6/E6)-1</f>
        <v>0</v>
      </c>
      <c r="H6" s="208">
        <v>275</v>
      </c>
      <c r="I6" s="208">
        <v>412.5</v>
      </c>
      <c r="J6" s="208">
        <v>275</v>
      </c>
      <c r="K6" s="208"/>
      <c r="L6" s="211" t="s">
        <v>303</v>
      </c>
      <c r="M6" s="208">
        <v>325</v>
      </c>
      <c r="N6" s="208">
        <v>425</v>
      </c>
      <c r="O6" s="208">
        <v>325</v>
      </c>
      <c r="P6" s="208"/>
      <c r="Q6" s="211" t="s">
        <v>303</v>
      </c>
      <c r="R6" s="208">
        <v>337.5</v>
      </c>
      <c r="S6" s="208">
        <v>425</v>
      </c>
      <c r="T6" s="208">
        <v>0</v>
      </c>
      <c r="U6" s="208"/>
      <c r="V6" s="211" t="s">
        <v>303</v>
      </c>
    </row>
    <row r="7" spans="1:22" x14ac:dyDescent="0.3">
      <c r="A7" s="410" t="s">
        <v>260</v>
      </c>
      <c r="B7" s="207" t="s">
        <v>302</v>
      </c>
      <c r="C7" s="208">
        <v>425</v>
      </c>
      <c r="D7" s="208">
        <v>550</v>
      </c>
      <c r="E7" s="208">
        <v>325</v>
      </c>
      <c r="F7" s="208">
        <v>325</v>
      </c>
      <c r="G7" s="209">
        <f t="shared" si="0"/>
        <v>0</v>
      </c>
      <c r="H7" s="208">
        <v>462.5</v>
      </c>
      <c r="I7" s="208">
        <v>587.5</v>
      </c>
      <c r="J7" s="208">
        <v>325</v>
      </c>
      <c r="K7" s="208"/>
      <c r="L7" s="211" t="s">
        <v>303</v>
      </c>
      <c r="M7" s="208">
        <v>450</v>
      </c>
      <c r="N7" s="208">
        <v>550</v>
      </c>
      <c r="O7" s="208">
        <v>350</v>
      </c>
      <c r="P7" s="208"/>
      <c r="Q7" s="211" t="s">
        <v>303</v>
      </c>
      <c r="R7" s="208">
        <v>400</v>
      </c>
      <c r="S7" s="208">
        <v>550</v>
      </c>
      <c r="T7" s="208">
        <v>0</v>
      </c>
      <c r="U7" s="208"/>
      <c r="V7" s="211" t="s">
        <v>303</v>
      </c>
    </row>
    <row r="8" spans="1:22" x14ac:dyDescent="0.3">
      <c r="A8" s="410"/>
      <c r="B8" s="207" t="s">
        <v>304</v>
      </c>
      <c r="C8" s="208">
        <v>475</v>
      </c>
      <c r="D8" s="208">
        <v>587.5</v>
      </c>
      <c r="E8" s="208">
        <v>400</v>
      </c>
      <c r="F8" s="208">
        <v>375</v>
      </c>
      <c r="G8" s="209">
        <f t="shared" si="0"/>
        <v>-6.25E-2</v>
      </c>
      <c r="H8" s="208">
        <v>475</v>
      </c>
      <c r="I8" s="208">
        <v>625</v>
      </c>
      <c r="J8" s="208">
        <v>400</v>
      </c>
      <c r="K8" s="208"/>
      <c r="L8" s="211" t="s">
        <v>303</v>
      </c>
      <c r="M8" s="208">
        <v>475</v>
      </c>
      <c r="N8" s="208">
        <v>587.5</v>
      </c>
      <c r="O8" s="208">
        <v>412.5</v>
      </c>
      <c r="P8" s="208"/>
      <c r="Q8" s="211" t="s">
        <v>303</v>
      </c>
      <c r="R8" s="208">
        <v>475</v>
      </c>
      <c r="S8" s="208">
        <v>575</v>
      </c>
      <c r="T8" s="208">
        <v>0</v>
      </c>
      <c r="U8" s="208"/>
      <c r="V8" s="211" t="s">
        <v>303</v>
      </c>
    </row>
    <row r="9" spans="1:22" x14ac:dyDescent="0.3">
      <c r="A9" s="410" t="s">
        <v>161</v>
      </c>
      <c r="B9" s="207" t="s">
        <v>302</v>
      </c>
      <c r="C9" s="208">
        <v>425</v>
      </c>
      <c r="D9" s="208">
        <v>587.5</v>
      </c>
      <c r="E9" s="208">
        <v>375</v>
      </c>
      <c r="F9" s="208">
        <v>375</v>
      </c>
      <c r="G9" s="209">
        <f t="shared" si="0"/>
        <v>0</v>
      </c>
      <c r="H9" s="208">
        <v>450</v>
      </c>
      <c r="I9" s="208">
        <v>575</v>
      </c>
      <c r="J9" s="208">
        <v>375</v>
      </c>
      <c r="K9" s="208"/>
      <c r="L9" s="211" t="s">
        <v>303</v>
      </c>
      <c r="M9" s="208">
        <v>450</v>
      </c>
      <c r="N9" s="208">
        <v>550</v>
      </c>
      <c r="O9" s="208">
        <v>375</v>
      </c>
      <c r="P9" s="208"/>
      <c r="Q9" s="211" t="s">
        <v>303</v>
      </c>
      <c r="R9" s="208">
        <v>375</v>
      </c>
      <c r="S9" s="208">
        <v>550</v>
      </c>
      <c r="T9" s="208">
        <v>0</v>
      </c>
      <c r="U9" s="208"/>
      <c r="V9" s="211" t="s">
        <v>303</v>
      </c>
    </row>
    <row r="10" spans="1:22" x14ac:dyDescent="0.3">
      <c r="A10" s="410"/>
      <c r="B10" s="207" t="s">
        <v>304</v>
      </c>
      <c r="C10" s="208">
        <v>450</v>
      </c>
      <c r="D10" s="208">
        <v>625</v>
      </c>
      <c r="E10" s="208">
        <v>425</v>
      </c>
      <c r="F10" s="208">
        <v>425</v>
      </c>
      <c r="G10" s="209">
        <f t="shared" si="0"/>
        <v>0</v>
      </c>
      <c r="H10" s="208">
        <v>475</v>
      </c>
      <c r="I10" s="208">
        <v>575</v>
      </c>
      <c r="J10" s="208">
        <v>425</v>
      </c>
      <c r="K10" s="208"/>
      <c r="L10" s="211" t="s">
        <v>303</v>
      </c>
      <c r="M10" s="208">
        <v>487.5</v>
      </c>
      <c r="N10" s="208">
        <v>587.5</v>
      </c>
      <c r="O10" s="208">
        <v>475</v>
      </c>
      <c r="P10" s="208"/>
      <c r="Q10" s="211" t="s">
        <v>303</v>
      </c>
      <c r="R10" s="208">
        <v>425</v>
      </c>
      <c r="S10" s="208">
        <v>575</v>
      </c>
      <c r="T10" s="208">
        <v>0</v>
      </c>
      <c r="U10" s="208"/>
      <c r="V10" s="211" t="s">
        <v>303</v>
      </c>
    </row>
    <row r="11" spans="1:22" x14ac:dyDescent="0.3">
      <c r="A11" s="410" t="s">
        <v>163</v>
      </c>
      <c r="B11" s="207" t="s">
        <v>302</v>
      </c>
      <c r="C11" s="208">
        <v>475</v>
      </c>
      <c r="D11" s="208">
        <v>625</v>
      </c>
      <c r="E11" s="208">
        <v>425</v>
      </c>
      <c r="F11" s="208">
        <v>400</v>
      </c>
      <c r="G11" s="209">
        <f t="shared" si="0"/>
        <v>-5.8823529411764719E-2</v>
      </c>
      <c r="H11" s="208">
        <v>487.5</v>
      </c>
      <c r="I11" s="208">
        <v>637.5</v>
      </c>
      <c r="J11" s="208">
        <v>412.5</v>
      </c>
      <c r="K11" s="208"/>
      <c r="L11" s="211" t="s">
        <v>303</v>
      </c>
      <c r="M11" s="208">
        <v>525</v>
      </c>
      <c r="N11" s="208">
        <v>587.5</v>
      </c>
      <c r="O11" s="208">
        <v>425</v>
      </c>
      <c r="P11" s="208"/>
      <c r="Q11" s="211" t="s">
        <v>303</v>
      </c>
      <c r="R11" s="208">
        <v>437.5</v>
      </c>
      <c r="S11" s="208">
        <v>587.5</v>
      </c>
      <c r="T11" s="208">
        <v>0</v>
      </c>
      <c r="U11" s="208"/>
      <c r="V11" s="211" t="s">
        <v>303</v>
      </c>
    </row>
    <row r="12" spans="1:22" x14ac:dyDescent="0.3">
      <c r="A12" s="410"/>
      <c r="B12" s="207" t="s">
        <v>304</v>
      </c>
      <c r="C12" s="208">
        <v>525</v>
      </c>
      <c r="D12" s="208">
        <v>675</v>
      </c>
      <c r="E12" s="208">
        <v>425</v>
      </c>
      <c r="F12" s="208">
        <v>425</v>
      </c>
      <c r="G12" s="209">
        <f t="shared" si="0"/>
        <v>0</v>
      </c>
      <c r="H12" s="208">
        <v>525</v>
      </c>
      <c r="I12" s="208">
        <v>662.5</v>
      </c>
      <c r="J12" s="208">
        <v>450</v>
      </c>
      <c r="K12" s="208"/>
      <c r="L12" s="211" t="s">
        <v>303</v>
      </c>
      <c r="M12" s="208">
        <v>525</v>
      </c>
      <c r="N12" s="208">
        <v>625</v>
      </c>
      <c r="O12" s="208">
        <v>475</v>
      </c>
      <c r="P12" s="208"/>
      <c r="Q12" s="211" t="s">
        <v>303</v>
      </c>
      <c r="R12" s="208">
        <v>525</v>
      </c>
      <c r="S12" s="208">
        <v>600</v>
      </c>
      <c r="T12" s="208">
        <v>0</v>
      </c>
      <c r="U12" s="208"/>
      <c r="V12" s="211" t="s">
        <v>303</v>
      </c>
    </row>
    <row r="13" spans="1:22" x14ac:dyDescent="0.3">
      <c r="A13" s="410" t="s">
        <v>165</v>
      </c>
      <c r="B13" s="207" t="s">
        <v>302</v>
      </c>
      <c r="C13" s="208">
        <v>425</v>
      </c>
      <c r="D13" s="208">
        <v>550</v>
      </c>
      <c r="E13" s="208">
        <v>325</v>
      </c>
      <c r="F13" s="208">
        <v>313</v>
      </c>
      <c r="G13" s="209">
        <f t="shared" si="0"/>
        <v>-3.6923076923076947E-2</v>
      </c>
      <c r="H13" s="208">
        <v>450</v>
      </c>
      <c r="I13" s="208">
        <v>575</v>
      </c>
      <c r="J13" s="208">
        <v>300</v>
      </c>
      <c r="K13" s="208"/>
      <c r="L13" s="211" t="s">
        <v>303</v>
      </c>
      <c r="M13" s="208">
        <v>450</v>
      </c>
      <c r="N13" s="208">
        <v>550</v>
      </c>
      <c r="O13" s="208">
        <v>325</v>
      </c>
      <c r="P13" s="208"/>
      <c r="Q13" s="211" t="s">
        <v>303</v>
      </c>
      <c r="R13" s="208">
        <v>375</v>
      </c>
      <c r="S13" s="208">
        <v>537.5</v>
      </c>
      <c r="T13" s="208">
        <v>0</v>
      </c>
      <c r="U13" s="208"/>
      <c r="V13" s="211" t="s">
        <v>303</v>
      </c>
    </row>
    <row r="14" spans="1:22" x14ac:dyDescent="0.3">
      <c r="A14" s="410"/>
      <c r="B14" s="207" t="s">
        <v>304</v>
      </c>
      <c r="C14" s="208">
        <v>425</v>
      </c>
      <c r="D14" s="208">
        <v>575</v>
      </c>
      <c r="E14" s="208">
        <v>375</v>
      </c>
      <c r="F14" s="208">
        <v>325</v>
      </c>
      <c r="G14" s="212">
        <f t="shared" si="0"/>
        <v>-0.1333333333333333</v>
      </c>
      <c r="H14" s="208">
        <v>450</v>
      </c>
      <c r="I14" s="208">
        <v>575</v>
      </c>
      <c r="J14" s="208">
        <v>337.5</v>
      </c>
      <c r="K14" s="208"/>
      <c r="L14" s="211" t="s">
        <v>303</v>
      </c>
      <c r="M14" s="208">
        <v>475</v>
      </c>
      <c r="N14" s="208">
        <v>587.5</v>
      </c>
      <c r="O14" s="208">
        <v>375</v>
      </c>
      <c r="P14" s="208"/>
      <c r="Q14" s="211" t="s">
        <v>303</v>
      </c>
      <c r="R14" s="208">
        <v>425</v>
      </c>
      <c r="S14" s="208">
        <v>575</v>
      </c>
      <c r="T14" s="208">
        <v>0</v>
      </c>
      <c r="U14" s="208"/>
      <c r="V14" s="211" t="s">
        <v>303</v>
      </c>
    </row>
    <row r="15" spans="1:22" x14ac:dyDescent="0.3">
      <c r="A15" s="253" t="s">
        <v>264</v>
      </c>
      <c r="B15" s="207" t="s">
        <v>302</v>
      </c>
      <c r="C15" s="208">
        <v>275</v>
      </c>
      <c r="D15" s="208">
        <v>425</v>
      </c>
      <c r="E15" s="210">
        <v>0</v>
      </c>
      <c r="F15" s="210">
        <v>238</v>
      </c>
      <c r="G15" s="209" t="s">
        <v>303</v>
      </c>
      <c r="H15" s="208">
        <v>325</v>
      </c>
      <c r="I15" s="208">
        <v>425</v>
      </c>
      <c r="J15" s="208">
        <v>275</v>
      </c>
      <c r="K15" s="208"/>
      <c r="L15" s="211" t="s">
        <v>303</v>
      </c>
      <c r="M15" s="208">
        <v>325</v>
      </c>
      <c r="N15" s="208">
        <v>412.5</v>
      </c>
      <c r="O15" s="208">
        <v>325</v>
      </c>
      <c r="P15" s="208"/>
      <c r="Q15" s="211" t="s">
        <v>303</v>
      </c>
      <c r="R15" s="208">
        <v>375</v>
      </c>
      <c r="S15" s="208">
        <v>400</v>
      </c>
      <c r="T15" s="208">
        <v>0</v>
      </c>
      <c r="U15" s="208"/>
      <c r="V15" s="211" t="s">
        <v>303</v>
      </c>
    </row>
    <row r="16" spans="1:22" x14ac:dyDescent="0.3">
      <c r="A16" s="253" t="s">
        <v>181</v>
      </c>
      <c r="B16" s="207" t="s">
        <v>302</v>
      </c>
      <c r="C16" s="208">
        <v>237.5</v>
      </c>
      <c r="D16" s="208">
        <v>350</v>
      </c>
      <c r="E16" s="208">
        <v>187.5</v>
      </c>
      <c r="F16" s="208">
        <v>188</v>
      </c>
      <c r="G16" s="209">
        <f t="shared" si="0"/>
        <v>2.666666666666595E-3</v>
      </c>
      <c r="H16" s="208">
        <v>275</v>
      </c>
      <c r="I16" s="208">
        <v>375</v>
      </c>
      <c r="J16" s="208">
        <v>187.5</v>
      </c>
      <c r="K16" s="208"/>
      <c r="L16" s="211" t="s">
        <v>303</v>
      </c>
      <c r="M16" s="208">
        <v>275</v>
      </c>
      <c r="N16" s="208">
        <v>325</v>
      </c>
      <c r="O16" s="208">
        <v>225</v>
      </c>
      <c r="P16" s="208"/>
      <c r="Q16" s="211" t="s">
        <v>303</v>
      </c>
      <c r="R16" s="208">
        <v>300</v>
      </c>
      <c r="S16" s="208">
        <v>325</v>
      </c>
      <c r="T16" s="208">
        <v>0</v>
      </c>
      <c r="U16" s="208"/>
      <c r="V16" s="211" t="s">
        <v>303</v>
      </c>
    </row>
    <row r="17" spans="1:22" x14ac:dyDescent="0.3">
      <c r="A17" s="384" t="s">
        <v>305</v>
      </c>
      <c r="B17" s="385"/>
      <c r="C17" s="385"/>
      <c r="D17" s="385"/>
      <c r="E17" s="385"/>
      <c r="F17" s="385"/>
      <c r="G17" s="385"/>
      <c r="H17" s="385"/>
      <c r="I17" s="385"/>
      <c r="J17" s="385"/>
      <c r="K17" s="385"/>
      <c r="L17" s="385"/>
      <c r="M17" s="385"/>
      <c r="N17" s="385"/>
      <c r="O17" s="385"/>
      <c r="P17" s="385"/>
      <c r="Q17" s="385"/>
      <c r="R17" s="385"/>
      <c r="S17" s="385"/>
      <c r="T17" s="385"/>
      <c r="U17" s="385"/>
      <c r="V17" s="386"/>
    </row>
    <row r="18" spans="1:22" ht="15" customHeight="1" x14ac:dyDescent="0.3">
      <c r="A18" s="410" t="s">
        <v>266</v>
      </c>
      <c r="B18" s="207" t="s">
        <v>302</v>
      </c>
      <c r="C18" s="208">
        <v>412.5</v>
      </c>
      <c r="D18" s="208">
        <v>575</v>
      </c>
      <c r="E18" s="208">
        <v>337.5</v>
      </c>
      <c r="F18" s="208">
        <v>325</v>
      </c>
      <c r="G18" s="213">
        <f>(F18/E18)-1</f>
        <v>-3.703703703703709E-2</v>
      </c>
      <c r="H18" s="208">
        <v>425</v>
      </c>
      <c r="I18" s="208">
        <v>575</v>
      </c>
      <c r="J18" s="208">
        <v>312.5</v>
      </c>
      <c r="K18" s="208"/>
      <c r="L18" s="211" t="s">
        <v>303</v>
      </c>
      <c r="M18" s="208">
        <v>475</v>
      </c>
      <c r="N18" s="208">
        <v>575</v>
      </c>
      <c r="O18" s="208">
        <v>350</v>
      </c>
      <c r="P18" s="208"/>
      <c r="Q18" s="211" t="s">
        <v>303</v>
      </c>
      <c r="R18" s="208">
        <v>412.5</v>
      </c>
      <c r="S18" s="208">
        <v>575</v>
      </c>
      <c r="T18" s="208">
        <v>0</v>
      </c>
      <c r="U18" s="208"/>
      <c r="V18" s="211" t="s">
        <v>303</v>
      </c>
    </row>
    <row r="19" spans="1:22" x14ac:dyDescent="0.3">
      <c r="A19" s="410"/>
      <c r="B19" s="207" t="s">
        <v>304</v>
      </c>
      <c r="C19" s="208">
        <v>475</v>
      </c>
      <c r="D19" s="208">
        <v>650</v>
      </c>
      <c r="E19" s="208">
        <v>375</v>
      </c>
      <c r="F19" s="208">
        <v>375</v>
      </c>
      <c r="G19" s="213">
        <f t="shared" ref="G19:G25" si="1">(F19/E19)-1</f>
        <v>0</v>
      </c>
      <c r="H19" s="208">
        <v>475</v>
      </c>
      <c r="I19" s="208">
        <v>625</v>
      </c>
      <c r="J19" s="208">
        <v>375</v>
      </c>
      <c r="K19" s="208"/>
      <c r="L19" s="211" t="s">
        <v>303</v>
      </c>
      <c r="M19" s="208">
        <v>525</v>
      </c>
      <c r="N19" s="208">
        <v>612.5</v>
      </c>
      <c r="O19" s="208">
        <v>425</v>
      </c>
      <c r="P19" s="208"/>
      <c r="Q19" s="211" t="s">
        <v>303</v>
      </c>
      <c r="R19" s="208">
        <v>550</v>
      </c>
      <c r="S19" s="208">
        <v>600</v>
      </c>
      <c r="T19" s="208">
        <v>0</v>
      </c>
      <c r="U19" s="208"/>
      <c r="V19" s="211" t="s">
        <v>303</v>
      </c>
    </row>
    <row r="20" spans="1:22" x14ac:dyDescent="0.3">
      <c r="A20" s="410" t="s">
        <v>151</v>
      </c>
      <c r="B20" s="207" t="s">
        <v>302</v>
      </c>
      <c r="C20" s="208">
        <v>425</v>
      </c>
      <c r="D20" s="208">
        <v>587.5</v>
      </c>
      <c r="E20" s="208">
        <v>412.5</v>
      </c>
      <c r="F20" s="208">
        <v>425</v>
      </c>
      <c r="G20" s="213">
        <f t="shared" si="1"/>
        <v>3.0303030303030276E-2</v>
      </c>
      <c r="H20" s="208">
        <v>450</v>
      </c>
      <c r="I20" s="208">
        <v>600</v>
      </c>
      <c r="J20" s="208">
        <v>400</v>
      </c>
      <c r="K20" s="208"/>
      <c r="L20" s="211" t="s">
        <v>303</v>
      </c>
      <c r="M20" s="208">
        <v>475</v>
      </c>
      <c r="N20" s="208">
        <v>625</v>
      </c>
      <c r="O20" s="208">
        <v>425</v>
      </c>
      <c r="P20" s="208"/>
      <c r="Q20" s="211" t="s">
        <v>303</v>
      </c>
      <c r="R20" s="208">
        <v>475</v>
      </c>
      <c r="S20" s="208">
        <v>600</v>
      </c>
      <c r="T20" s="208">
        <v>0</v>
      </c>
      <c r="U20" s="208"/>
      <c r="V20" s="211" t="s">
        <v>303</v>
      </c>
    </row>
    <row r="21" spans="1:22" x14ac:dyDescent="0.3">
      <c r="A21" s="410"/>
      <c r="B21" s="207" t="s">
        <v>304</v>
      </c>
      <c r="C21" s="208">
        <v>475</v>
      </c>
      <c r="D21" s="208">
        <v>650</v>
      </c>
      <c r="E21" s="208">
        <v>450</v>
      </c>
      <c r="F21" s="208">
        <v>475</v>
      </c>
      <c r="G21" s="213">
        <f t="shared" si="1"/>
        <v>5.555555555555558E-2</v>
      </c>
      <c r="H21" s="208">
        <v>475</v>
      </c>
      <c r="I21" s="208">
        <v>675</v>
      </c>
      <c r="J21" s="208">
        <v>500</v>
      </c>
      <c r="K21" s="208"/>
      <c r="L21" s="211" t="s">
        <v>303</v>
      </c>
      <c r="M21" s="208">
        <v>525</v>
      </c>
      <c r="N21" s="208">
        <v>625</v>
      </c>
      <c r="O21" s="208">
        <v>550</v>
      </c>
      <c r="P21" s="208"/>
      <c r="Q21" s="211" t="s">
        <v>303</v>
      </c>
      <c r="R21" s="208">
        <v>562.5</v>
      </c>
      <c r="S21" s="208">
        <v>625</v>
      </c>
      <c r="T21" s="208">
        <v>0</v>
      </c>
      <c r="U21" s="208"/>
      <c r="V21" s="211" t="s">
        <v>303</v>
      </c>
    </row>
    <row r="22" spans="1:22" x14ac:dyDescent="0.3">
      <c r="A22" s="410" t="s">
        <v>267</v>
      </c>
      <c r="B22" s="207" t="s">
        <v>302</v>
      </c>
      <c r="C22" s="208">
        <v>325</v>
      </c>
      <c r="D22" s="208">
        <v>425</v>
      </c>
      <c r="E22" s="208">
        <v>275</v>
      </c>
      <c r="F22" s="208">
        <v>225</v>
      </c>
      <c r="G22" s="211">
        <f t="shared" si="1"/>
        <v>-0.18181818181818177</v>
      </c>
      <c r="H22" s="208">
        <v>0</v>
      </c>
      <c r="I22" s="208">
        <v>462.5</v>
      </c>
      <c r="J22" s="208">
        <v>275</v>
      </c>
      <c r="K22" s="208"/>
      <c r="L22" s="211" t="s">
        <v>303</v>
      </c>
      <c r="M22" s="208">
        <v>0</v>
      </c>
      <c r="N22" s="208">
        <v>475</v>
      </c>
      <c r="O22" s="208">
        <v>275</v>
      </c>
      <c r="P22" s="208"/>
      <c r="Q22" s="211" t="s">
        <v>303</v>
      </c>
      <c r="R22" s="208">
        <v>375</v>
      </c>
      <c r="S22" s="208">
        <v>475</v>
      </c>
      <c r="T22" s="208">
        <v>0</v>
      </c>
      <c r="U22" s="208"/>
      <c r="V22" s="211" t="s">
        <v>303</v>
      </c>
    </row>
    <row r="23" spans="1:22" x14ac:dyDescent="0.3">
      <c r="A23" s="410"/>
      <c r="B23" s="207" t="s">
        <v>304</v>
      </c>
      <c r="C23" s="208">
        <v>0</v>
      </c>
      <c r="D23" s="208">
        <v>475</v>
      </c>
      <c r="E23" s="208">
        <v>325</v>
      </c>
      <c r="F23" s="208">
        <v>275</v>
      </c>
      <c r="G23" s="211">
        <f t="shared" si="1"/>
        <v>-0.15384615384615385</v>
      </c>
      <c r="H23" s="208">
        <v>0</v>
      </c>
      <c r="I23" s="208">
        <v>475</v>
      </c>
      <c r="J23" s="208">
        <v>325</v>
      </c>
      <c r="K23" s="208"/>
      <c r="L23" s="211" t="s">
        <v>303</v>
      </c>
      <c r="M23" s="208">
        <v>0</v>
      </c>
      <c r="N23" s="208">
        <v>525</v>
      </c>
      <c r="O23" s="208">
        <v>350</v>
      </c>
      <c r="P23" s="208"/>
      <c r="Q23" s="211" t="s">
        <v>303</v>
      </c>
      <c r="R23" s="208">
        <v>425</v>
      </c>
      <c r="S23" s="208">
        <v>525</v>
      </c>
      <c r="T23" s="208">
        <v>0</v>
      </c>
      <c r="U23" s="208"/>
      <c r="V23" s="211" t="s">
        <v>303</v>
      </c>
    </row>
    <row r="24" spans="1:22" x14ac:dyDescent="0.3">
      <c r="A24" s="253" t="s">
        <v>268</v>
      </c>
      <c r="B24" s="207" t="s">
        <v>302</v>
      </c>
      <c r="C24" s="208">
        <v>275</v>
      </c>
      <c r="D24" s="208">
        <v>337.5</v>
      </c>
      <c r="E24" s="208">
        <v>225</v>
      </c>
      <c r="F24" s="208">
        <v>225</v>
      </c>
      <c r="G24" s="213">
        <f t="shared" si="1"/>
        <v>0</v>
      </c>
      <c r="H24" s="208">
        <v>300</v>
      </c>
      <c r="I24" s="208">
        <v>337.5</v>
      </c>
      <c r="J24" s="208">
        <v>225</v>
      </c>
      <c r="K24" s="208"/>
      <c r="L24" s="211" t="s">
        <v>303</v>
      </c>
      <c r="M24" s="208">
        <v>300</v>
      </c>
      <c r="N24" s="208">
        <v>325</v>
      </c>
      <c r="O24" s="208">
        <v>237.5</v>
      </c>
      <c r="P24" s="208"/>
      <c r="Q24" s="211" t="s">
        <v>303</v>
      </c>
      <c r="R24" s="208">
        <v>350</v>
      </c>
      <c r="S24" s="208">
        <v>325</v>
      </c>
      <c r="T24" s="208">
        <v>0</v>
      </c>
      <c r="U24" s="208"/>
      <c r="V24" s="211" t="s">
        <v>303</v>
      </c>
    </row>
    <row r="25" spans="1:22" x14ac:dyDescent="0.3">
      <c r="A25" s="253" t="s">
        <v>269</v>
      </c>
      <c r="B25" s="207" t="s">
        <v>302</v>
      </c>
      <c r="C25" s="208">
        <v>275</v>
      </c>
      <c r="D25" s="208">
        <v>375</v>
      </c>
      <c r="E25" s="208">
        <v>225</v>
      </c>
      <c r="F25" s="208">
        <v>225</v>
      </c>
      <c r="G25" s="213">
        <f t="shared" si="1"/>
        <v>0</v>
      </c>
      <c r="H25" s="208">
        <v>312.5</v>
      </c>
      <c r="I25" s="208">
        <v>350</v>
      </c>
      <c r="J25" s="208">
        <v>225</v>
      </c>
      <c r="K25" s="208"/>
      <c r="L25" s="211" t="s">
        <v>303</v>
      </c>
      <c r="M25" s="208">
        <v>300</v>
      </c>
      <c r="N25" s="208">
        <v>375</v>
      </c>
      <c r="O25" s="208">
        <v>275</v>
      </c>
      <c r="P25" s="208"/>
      <c r="Q25" s="211" t="s">
        <v>303</v>
      </c>
      <c r="R25" s="208">
        <v>362.5</v>
      </c>
      <c r="S25" s="208">
        <v>375</v>
      </c>
      <c r="T25" s="208">
        <v>0</v>
      </c>
      <c r="U25" s="208"/>
      <c r="V25" s="211" t="s">
        <v>303</v>
      </c>
    </row>
    <row r="26" spans="1:22" x14ac:dyDescent="0.3">
      <c r="A26" s="411" t="s">
        <v>306</v>
      </c>
      <c r="B26" s="411"/>
      <c r="C26" s="411"/>
      <c r="D26" s="411"/>
      <c r="E26" s="411"/>
      <c r="F26" s="411"/>
      <c r="G26" s="411"/>
      <c r="H26" s="411"/>
      <c r="I26" s="411"/>
      <c r="J26" s="411"/>
      <c r="K26" s="411"/>
      <c r="L26" s="411"/>
      <c r="M26" s="411"/>
      <c r="N26" s="411"/>
      <c r="O26" s="411"/>
      <c r="P26" s="411"/>
      <c r="Q26" s="411"/>
      <c r="R26" s="411"/>
      <c r="S26" s="411"/>
      <c r="T26" s="411"/>
      <c r="U26" s="411"/>
      <c r="V26" s="411"/>
    </row>
    <row r="27" spans="1:22" x14ac:dyDescent="0.3">
      <c r="A27" s="411" t="s">
        <v>307</v>
      </c>
      <c r="B27" s="411"/>
      <c r="C27" s="411"/>
      <c r="D27" s="411"/>
      <c r="E27" s="411"/>
      <c r="F27" s="411"/>
      <c r="G27" s="411"/>
      <c r="H27" s="411"/>
      <c r="I27" s="411"/>
      <c r="J27" s="411"/>
      <c r="K27" s="411"/>
      <c r="L27" s="411"/>
      <c r="M27" s="411"/>
      <c r="N27" s="411"/>
      <c r="O27" s="411"/>
      <c r="P27" s="411"/>
      <c r="Q27" s="411"/>
      <c r="R27" s="411"/>
      <c r="S27" s="411"/>
      <c r="T27" s="411"/>
      <c r="U27" s="411"/>
      <c r="V27" s="411"/>
    </row>
    <row r="28" spans="1:22" x14ac:dyDescent="0.3">
      <c r="A28" s="106"/>
      <c r="B28" s="106"/>
      <c r="C28" s="106"/>
      <c r="D28" s="106"/>
      <c r="E28" s="106"/>
      <c r="F28" s="106"/>
      <c r="G28" s="106"/>
      <c r="H28" s="106"/>
      <c r="I28" s="106"/>
      <c r="J28" s="106"/>
      <c r="K28" s="106"/>
      <c r="L28" s="106"/>
      <c r="M28" s="106"/>
      <c r="N28" s="106"/>
      <c r="O28" s="106"/>
      <c r="P28" s="106"/>
      <c r="Q28" s="106"/>
      <c r="R28" s="106"/>
      <c r="S28" s="106"/>
      <c r="T28" s="106"/>
      <c r="U28" s="106"/>
      <c r="V28" s="106"/>
    </row>
    <row r="29" spans="1:22" x14ac:dyDescent="0.3">
      <c r="A29" s="106"/>
      <c r="B29" s="106"/>
      <c r="C29" s="106"/>
      <c r="D29" s="106"/>
      <c r="E29" s="106"/>
      <c r="F29" s="106"/>
      <c r="G29" s="106"/>
      <c r="H29" s="106"/>
      <c r="I29" s="106"/>
      <c r="J29" s="106"/>
      <c r="K29" s="106"/>
      <c r="L29" s="106"/>
      <c r="M29" s="106"/>
      <c r="N29" s="106"/>
      <c r="O29" s="106"/>
      <c r="P29" s="106"/>
      <c r="Q29" s="106"/>
      <c r="R29" s="106"/>
      <c r="S29" s="106"/>
      <c r="T29" s="106"/>
      <c r="U29" s="106"/>
      <c r="V29" s="106"/>
    </row>
    <row r="30" spans="1:22" x14ac:dyDescent="0.3">
      <c r="A30" s="106"/>
      <c r="B30" s="106"/>
      <c r="C30" s="106"/>
      <c r="D30" s="106"/>
      <c r="E30" s="106"/>
      <c r="F30" s="106"/>
      <c r="G30" s="106"/>
      <c r="H30" s="106"/>
      <c r="I30" s="106"/>
      <c r="J30" s="106"/>
      <c r="K30" s="106"/>
      <c r="L30" s="106"/>
      <c r="M30" s="106"/>
      <c r="N30" s="106"/>
      <c r="O30" s="106"/>
      <c r="P30" s="106"/>
      <c r="Q30" s="106"/>
      <c r="R30" s="106"/>
      <c r="S30" s="106"/>
      <c r="T30" s="106"/>
      <c r="U30" s="106"/>
      <c r="V30" s="106"/>
    </row>
    <row r="31" spans="1:22" x14ac:dyDescent="0.3">
      <c r="A31" s="106"/>
      <c r="B31" s="106"/>
      <c r="C31" s="106"/>
      <c r="D31" s="106"/>
      <c r="E31" s="106"/>
      <c r="F31" s="106"/>
      <c r="G31" s="106"/>
      <c r="H31" s="106"/>
      <c r="I31" s="106"/>
      <c r="J31" s="106"/>
      <c r="K31" s="106"/>
      <c r="L31" s="106"/>
      <c r="M31" s="106"/>
      <c r="N31" s="106"/>
      <c r="O31" s="106"/>
      <c r="P31" s="106"/>
      <c r="Q31" s="106"/>
      <c r="R31" s="106"/>
      <c r="S31" s="106"/>
      <c r="T31" s="106"/>
      <c r="U31" s="106"/>
      <c r="V31" s="106"/>
    </row>
    <row r="32" spans="1:22" x14ac:dyDescent="0.3">
      <c r="A32" s="106"/>
      <c r="B32" s="106"/>
      <c r="C32" s="106"/>
      <c r="D32" s="106"/>
      <c r="E32" s="106"/>
      <c r="F32" s="106"/>
      <c r="G32" s="106"/>
      <c r="H32" s="106"/>
      <c r="I32" s="106"/>
      <c r="J32" s="106"/>
      <c r="K32" s="106"/>
      <c r="L32" s="106"/>
      <c r="M32" s="106"/>
      <c r="N32" s="106"/>
      <c r="O32" s="106"/>
      <c r="P32" s="106"/>
      <c r="Q32" s="106"/>
      <c r="R32" s="106"/>
      <c r="S32" s="106"/>
      <c r="T32" s="106"/>
      <c r="U32" s="106"/>
      <c r="V32" s="106"/>
    </row>
    <row r="33" spans="1:22" x14ac:dyDescent="0.3">
      <c r="A33" s="409" t="s">
        <v>308</v>
      </c>
      <c r="B33" s="409"/>
      <c r="C33" s="409"/>
      <c r="D33" s="409"/>
      <c r="E33" s="409"/>
      <c r="F33" s="409"/>
      <c r="G33" s="409"/>
      <c r="H33" s="409"/>
      <c r="I33" s="409"/>
      <c r="J33" s="409"/>
      <c r="K33" s="409"/>
      <c r="L33" s="409"/>
      <c r="M33" s="409"/>
      <c r="N33" s="409"/>
      <c r="O33" s="409"/>
      <c r="P33" s="409"/>
      <c r="Q33" s="409"/>
      <c r="R33" s="409"/>
      <c r="S33" s="409"/>
      <c r="T33" s="409"/>
      <c r="U33" s="409"/>
      <c r="V33" s="409"/>
    </row>
    <row r="34" spans="1:22" x14ac:dyDescent="0.3">
      <c r="A34" s="413" t="s">
        <v>252</v>
      </c>
      <c r="B34" s="412" t="s">
        <v>298</v>
      </c>
      <c r="C34" s="410" t="s">
        <v>309</v>
      </c>
      <c r="D34" s="410"/>
      <c r="E34" s="410"/>
      <c r="F34" s="410"/>
      <c r="G34" s="410"/>
      <c r="H34" s="415" t="s">
        <v>310</v>
      </c>
      <c r="I34" s="416"/>
      <c r="J34" s="416"/>
      <c r="K34" s="416"/>
      <c r="L34" s="417"/>
      <c r="M34" s="415" t="s">
        <v>311</v>
      </c>
      <c r="N34" s="416"/>
      <c r="O34" s="416"/>
      <c r="P34" s="416"/>
      <c r="Q34" s="417"/>
      <c r="R34" s="415" t="s">
        <v>312</v>
      </c>
      <c r="S34" s="416"/>
      <c r="T34" s="416"/>
      <c r="U34" s="416"/>
      <c r="V34" s="417"/>
    </row>
    <row r="35" spans="1:22" ht="26" x14ac:dyDescent="0.3">
      <c r="A35" s="413"/>
      <c r="B35" s="412"/>
      <c r="C35" s="253">
        <v>2017</v>
      </c>
      <c r="D35" s="253">
        <v>2018</v>
      </c>
      <c r="E35" s="253">
        <v>2019</v>
      </c>
      <c r="F35" s="253">
        <v>2020</v>
      </c>
      <c r="G35" s="254" t="s">
        <v>299</v>
      </c>
      <c r="H35" s="253">
        <v>2017</v>
      </c>
      <c r="I35" s="253">
        <v>2018</v>
      </c>
      <c r="J35" s="253">
        <v>2019</v>
      </c>
      <c r="K35" s="253">
        <v>2020</v>
      </c>
      <c r="L35" s="254" t="s">
        <v>299</v>
      </c>
      <c r="M35" s="253">
        <v>2017</v>
      </c>
      <c r="N35" s="253">
        <v>2018</v>
      </c>
      <c r="O35" s="253">
        <v>2019</v>
      </c>
      <c r="P35" s="253">
        <v>2020</v>
      </c>
      <c r="Q35" s="254" t="s">
        <v>299</v>
      </c>
      <c r="R35" s="253">
        <v>2017</v>
      </c>
      <c r="S35" s="253">
        <v>2018</v>
      </c>
      <c r="T35" s="253">
        <v>2019</v>
      </c>
      <c r="U35" s="253">
        <v>2020</v>
      </c>
      <c r="V35" s="254" t="s">
        <v>299</v>
      </c>
    </row>
    <row r="36" spans="1:22" x14ac:dyDescent="0.3">
      <c r="A36" s="414" t="s">
        <v>300</v>
      </c>
      <c r="B36" s="414"/>
      <c r="C36" s="414"/>
      <c r="D36" s="414"/>
      <c r="E36" s="414"/>
      <c r="F36" s="414"/>
      <c r="G36" s="414"/>
      <c r="H36" s="414"/>
      <c r="I36" s="414"/>
      <c r="J36" s="414"/>
      <c r="K36" s="414"/>
      <c r="L36" s="414"/>
      <c r="M36" s="414"/>
      <c r="N36" s="414"/>
      <c r="O36" s="414"/>
      <c r="P36" s="414"/>
      <c r="Q36" s="414"/>
      <c r="R36" s="414"/>
      <c r="S36" s="414"/>
      <c r="T36" s="414"/>
      <c r="U36" s="414"/>
      <c r="V36" s="414"/>
    </row>
    <row r="37" spans="1:22" x14ac:dyDescent="0.3">
      <c r="A37" s="410" t="s">
        <v>301</v>
      </c>
      <c r="B37" s="207" t="s">
        <v>302</v>
      </c>
      <c r="C37" s="208">
        <v>325</v>
      </c>
      <c r="D37" s="208">
        <v>325</v>
      </c>
      <c r="E37" s="208">
        <v>0</v>
      </c>
      <c r="F37" s="208"/>
      <c r="G37" s="208">
        <v>0</v>
      </c>
      <c r="H37" s="208">
        <v>325</v>
      </c>
      <c r="I37" s="208">
        <v>325</v>
      </c>
      <c r="J37" s="208">
        <v>237.5</v>
      </c>
      <c r="K37" s="208"/>
      <c r="L37" s="211" t="s">
        <v>303</v>
      </c>
      <c r="M37" s="208">
        <v>362.5</v>
      </c>
      <c r="N37" s="208">
        <v>350</v>
      </c>
      <c r="O37" s="208">
        <v>275</v>
      </c>
      <c r="P37" s="208"/>
      <c r="Q37" s="211" t="s">
        <v>303</v>
      </c>
      <c r="R37" s="208">
        <v>362.5</v>
      </c>
      <c r="S37" s="208">
        <v>350</v>
      </c>
      <c r="T37" s="208">
        <v>225</v>
      </c>
      <c r="U37" s="208"/>
      <c r="V37" s="211" t="s">
        <v>303</v>
      </c>
    </row>
    <row r="38" spans="1:22" x14ac:dyDescent="0.3">
      <c r="A38" s="410"/>
      <c r="B38" s="207" t="s">
        <v>304</v>
      </c>
      <c r="C38" s="208">
        <v>350</v>
      </c>
      <c r="D38" s="208">
        <v>412.5</v>
      </c>
      <c r="E38" s="208">
        <v>0</v>
      </c>
      <c r="F38" s="208"/>
      <c r="G38" s="208">
        <v>0</v>
      </c>
      <c r="H38" s="208">
        <v>400</v>
      </c>
      <c r="I38" s="208">
        <v>375</v>
      </c>
      <c r="J38" s="208">
        <v>275</v>
      </c>
      <c r="K38" s="208"/>
      <c r="L38" s="211" t="s">
        <v>303</v>
      </c>
      <c r="M38" s="208">
        <v>375</v>
      </c>
      <c r="N38" s="208">
        <v>375</v>
      </c>
      <c r="O38" s="208">
        <v>275</v>
      </c>
      <c r="P38" s="208"/>
      <c r="Q38" s="211" t="s">
        <v>303</v>
      </c>
      <c r="R38" s="208">
        <v>375</v>
      </c>
      <c r="S38" s="208">
        <v>400</v>
      </c>
      <c r="T38" s="208">
        <v>275</v>
      </c>
      <c r="U38" s="208"/>
      <c r="V38" s="211" t="s">
        <v>303</v>
      </c>
    </row>
    <row r="39" spans="1:22" x14ac:dyDescent="0.3">
      <c r="A39" s="410" t="s">
        <v>260</v>
      </c>
      <c r="B39" s="207" t="s">
        <v>302</v>
      </c>
      <c r="C39" s="208">
        <v>500</v>
      </c>
      <c r="D39" s="208">
        <v>550</v>
      </c>
      <c r="E39" s="208">
        <v>0</v>
      </c>
      <c r="F39" s="208"/>
      <c r="G39" s="208">
        <v>0</v>
      </c>
      <c r="H39" s="208">
        <v>525</v>
      </c>
      <c r="I39" s="208">
        <v>550</v>
      </c>
      <c r="J39" s="208">
        <v>325</v>
      </c>
      <c r="K39" s="208"/>
      <c r="L39" s="211" t="s">
        <v>303</v>
      </c>
      <c r="M39" s="208">
        <v>525</v>
      </c>
      <c r="N39" s="208">
        <v>537.5</v>
      </c>
      <c r="O39" s="208">
        <v>337.5</v>
      </c>
      <c r="P39" s="208"/>
      <c r="Q39" s="211" t="s">
        <v>303</v>
      </c>
      <c r="R39" s="208">
        <v>537.5</v>
      </c>
      <c r="S39" s="208">
        <v>525</v>
      </c>
      <c r="T39" s="208">
        <v>337.5</v>
      </c>
      <c r="U39" s="208"/>
      <c r="V39" s="211" t="s">
        <v>303</v>
      </c>
    </row>
    <row r="40" spans="1:22" x14ac:dyDescent="0.3">
      <c r="A40" s="410"/>
      <c r="B40" s="207" t="s">
        <v>304</v>
      </c>
      <c r="C40" s="208">
        <v>550</v>
      </c>
      <c r="D40" s="208">
        <v>587.5</v>
      </c>
      <c r="E40" s="208">
        <v>0</v>
      </c>
      <c r="F40" s="208"/>
      <c r="G40" s="208">
        <v>0</v>
      </c>
      <c r="H40" s="208">
        <v>575</v>
      </c>
      <c r="I40" s="208">
        <v>575</v>
      </c>
      <c r="J40" s="208">
        <v>375</v>
      </c>
      <c r="K40" s="208"/>
      <c r="L40" s="211" t="s">
        <v>303</v>
      </c>
      <c r="M40" s="208">
        <v>575</v>
      </c>
      <c r="N40" s="208">
        <v>575</v>
      </c>
      <c r="O40" s="208">
        <v>375</v>
      </c>
      <c r="P40" s="208"/>
      <c r="Q40" s="211" t="s">
        <v>303</v>
      </c>
      <c r="R40" s="208">
        <v>575</v>
      </c>
      <c r="S40" s="208">
        <v>575</v>
      </c>
      <c r="T40" s="208">
        <v>375</v>
      </c>
      <c r="U40" s="208"/>
      <c r="V40" s="211" t="s">
        <v>303</v>
      </c>
    </row>
    <row r="41" spans="1:22" x14ac:dyDescent="0.3">
      <c r="A41" s="410" t="s">
        <v>161</v>
      </c>
      <c r="B41" s="207" t="s">
        <v>302</v>
      </c>
      <c r="C41" s="208">
        <v>475</v>
      </c>
      <c r="D41" s="208">
        <v>575</v>
      </c>
      <c r="E41" s="208">
        <v>0</v>
      </c>
      <c r="F41" s="208"/>
      <c r="G41" s="208">
        <v>0</v>
      </c>
      <c r="H41" s="208">
        <v>475</v>
      </c>
      <c r="I41" s="208">
        <v>575</v>
      </c>
      <c r="J41" s="208">
        <v>412.5</v>
      </c>
      <c r="K41" s="208"/>
      <c r="L41" s="211" t="s">
        <v>303</v>
      </c>
      <c r="M41" s="208">
        <v>525</v>
      </c>
      <c r="N41" s="208">
        <v>537.5</v>
      </c>
      <c r="O41" s="208">
        <v>375</v>
      </c>
      <c r="P41" s="208"/>
      <c r="Q41" s="211" t="s">
        <v>303</v>
      </c>
      <c r="R41" s="208">
        <v>525</v>
      </c>
      <c r="S41" s="208">
        <v>550</v>
      </c>
      <c r="T41" s="208">
        <v>375</v>
      </c>
      <c r="U41" s="208"/>
      <c r="V41" s="211" t="s">
        <v>303</v>
      </c>
    </row>
    <row r="42" spans="1:22" x14ac:dyDescent="0.3">
      <c r="A42" s="410"/>
      <c r="B42" s="207" t="s">
        <v>304</v>
      </c>
      <c r="C42" s="208">
        <v>525</v>
      </c>
      <c r="D42" s="208">
        <v>587.5</v>
      </c>
      <c r="E42" s="208">
        <v>0</v>
      </c>
      <c r="F42" s="208"/>
      <c r="G42" s="208">
        <v>0</v>
      </c>
      <c r="H42" s="208">
        <v>575</v>
      </c>
      <c r="I42" s="208">
        <v>575</v>
      </c>
      <c r="J42" s="208">
        <v>425</v>
      </c>
      <c r="K42" s="208"/>
      <c r="L42" s="211" t="s">
        <v>303</v>
      </c>
      <c r="M42" s="208">
        <v>525</v>
      </c>
      <c r="N42" s="208">
        <v>562.5</v>
      </c>
      <c r="O42" s="208">
        <v>425</v>
      </c>
      <c r="P42" s="208"/>
      <c r="Q42" s="211" t="s">
        <v>303</v>
      </c>
      <c r="R42" s="208">
        <v>562.5</v>
      </c>
      <c r="S42" s="208">
        <v>575</v>
      </c>
      <c r="T42" s="208">
        <v>425</v>
      </c>
      <c r="U42" s="208"/>
      <c r="V42" s="211" t="s">
        <v>303</v>
      </c>
    </row>
    <row r="43" spans="1:22" x14ac:dyDescent="0.3">
      <c r="A43" s="410" t="s">
        <v>163</v>
      </c>
      <c r="B43" s="207" t="s">
        <v>302</v>
      </c>
      <c r="C43" s="208">
        <v>550</v>
      </c>
      <c r="D43" s="208">
        <v>600</v>
      </c>
      <c r="E43" s="208">
        <v>0</v>
      </c>
      <c r="F43" s="208"/>
      <c r="G43" s="208">
        <v>0</v>
      </c>
      <c r="H43" s="208">
        <v>600</v>
      </c>
      <c r="I43" s="208">
        <v>587.5</v>
      </c>
      <c r="J43" s="208">
        <v>425</v>
      </c>
      <c r="K43" s="208"/>
      <c r="L43" s="211" t="s">
        <v>303</v>
      </c>
      <c r="M43" s="208">
        <v>575</v>
      </c>
      <c r="N43" s="208">
        <v>575</v>
      </c>
      <c r="O43" s="208">
        <v>425</v>
      </c>
      <c r="P43" s="208"/>
      <c r="Q43" s="211" t="s">
        <v>303</v>
      </c>
      <c r="R43" s="208">
        <v>575</v>
      </c>
      <c r="S43" s="208">
        <v>575</v>
      </c>
      <c r="T43" s="208">
        <v>425</v>
      </c>
      <c r="U43" s="208"/>
      <c r="V43" s="211" t="s">
        <v>303</v>
      </c>
    </row>
    <row r="44" spans="1:22" x14ac:dyDescent="0.3">
      <c r="A44" s="410"/>
      <c r="B44" s="207" t="s">
        <v>304</v>
      </c>
      <c r="C44" s="208">
        <v>600</v>
      </c>
      <c r="D44" s="208">
        <v>662.5</v>
      </c>
      <c r="E44" s="208">
        <v>0</v>
      </c>
      <c r="F44" s="208"/>
      <c r="G44" s="208">
        <v>0</v>
      </c>
      <c r="H44" s="208">
        <v>650</v>
      </c>
      <c r="I44" s="208">
        <v>625</v>
      </c>
      <c r="J44" s="208">
        <v>475</v>
      </c>
      <c r="K44" s="208"/>
      <c r="L44" s="211" t="s">
        <v>303</v>
      </c>
      <c r="M44" s="208">
        <v>587.5</v>
      </c>
      <c r="N44" s="208">
        <v>600</v>
      </c>
      <c r="O44" s="208">
        <v>475</v>
      </c>
      <c r="P44" s="208"/>
      <c r="Q44" s="211" t="s">
        <v>303</v>
      </c>
      <c r="R44" s="208">
        <v>650</v>
      </c>
      <c r="S44" s="208">
        <v>600</v>
      </c>
      <c r="T44" s="208">
        <v>475</v>
      </c>
      <c r="U44" s="208"/>
      <c r="V44" s="211" t="s">
        <v>303</v>
      </c>
    </row>
    <row r="45" spans="1:22" x14ac:dyDescent="0.3">
      <c r="A45" s="410" t="s">
        <v>165</v>
      </c>
      <c r="B45" s="207" t="s">
        <v>302</v>
      </c>
      <c r="C45" s="208">
        <v>475</v>
      </c>
      <c r="D45" s="208">
        <v>550</v>
      </c>
      <c r="E45" s="208">
        <v>0</v>
      </c>
      <c r="F45" s="208"/>
      <c r="G45" s="208">
        <v>0</v>
      </c>
      <c r="H45" s="208">
        <v>500</v>
      </c>
      <c r="I45" s="208">
        <v>537.5</v>
      </c>
      <c r="J45" s="208">
        <v>325</v>
      </c>
      <c r="K45" s="208"/>
      <c r="L45" s="211" t="s">
        <v>303</v>
      </c>
      <c r="M45" s="208">
        <v>525</v>
      </c>
      <c r="N45" s="208">
        <v>537.5</v>
      </c>
      <c r="O45" s="208">
        <v>325</v>
      </c>
      <c r="P45" s="208"/>
      <c r="Q45" s="211" t="s">
        <v>303</v>
      </c>
      <c r="R45" s="208">
        <v>525</v>
      </c>
      <c r="S45" s="208">
        <v>500</v>
      </c>
      <c r="T45" s="208">
        <v>325</v>
      </c>
      <c r="U45" s="208"/>
      <c r="V45" s="211" t="s">
        <v>303</v>
      </c>
    </row>
    <row r="46" spans="1:22" x14ac:dyDescent="0.3">
      <c r="A46" s="410"/>
      <c r="B46" s="207" t="s">
        <v>304</v>
      </c>
      <c r="C46" s="208">
        <v>525</v>
      </c>
      <c r="D46" s="208">
        <v>587.5</v>
      </c>
      <c r="E46" s="208">
        <v>0</v>
      </c>
      <c r="F46" s="208"/>
      <c r="G46" s="208">
        <v>0</v>
      </c>
      <c r="H46" s="208">
        <v>525</v>
      </c>
      <c r="I46" s="208">
        <v>575</v>
      </c>
      <c r="J46" s="208">
        <v>375</v>
      </c>
      <c r="K46" s="208"/>
      <c r="L46" s="211" t="s">
        <v>303</v>
      </c>
      <c r="M46" s="208">
        <v>525</v>
      </c>
      <c r="N46" s="208">
        <v>562.5</v>
      </c>
      <c r="O46" s="208">
        <v>325</v>
      </c>
      <c r="P46" s="208"/>
      <c r="Q46" s="211" t="s">
        <v>303</v>
      </c>
      <c r="R46" s="208">
        <v>550</v>
      </c>
      <c r="S46" s="208">
        <v>550</v>
      </c>
      <c r="T46" s="208">
        <v>325</v>
      </c>
      <c r="U46" s="208"/>
      <c r="V46" s="211" t="s">
        <v>303</v>
      </c>
    </row>
    <row r="47" spans="1:22" x14ac:dyDescent="0.3">
      <c r="A47" s="253" t="s">
        <v>264</v>
      </c>
      <c r="B47" s="207" t="s">
        <v>302</v>
      </c>
      <c r="C47" s="208">
        <v>400</v>
      </c>
      <c r="D47" s="208">
        <v>375</v>
      </c>
      <c r="E47" s="208">
        <v>0</v>
      </c>
      <c r="F47" s="208"/>
      <c r="G47" s="208">
        <v>0</v>
      </c>
      <c r="H47" s="208">
        <v>400</v>
      </c>
      <c r="I47" s="208">
        <v>375</v>
      </c>
      <c r="J47" s="208">
        <v>300</v>
      </c>
      <c r="K47" s="208"/>
      <c r="L47" s="211" t="s">
        <v>303</v>
      </c>
      <c r="M47" s="208">
        <v>425</v>
      </c>
      <c r="N47" s="208">
        <v>387.5</v>
      </c>
      <c r="O47" s="208">
        <v>275</v>
      </c>
      <c r="P47" s="208"/>
      <c r="Q47" s="211" t="s">
        <v>303</v>
      </c>
      <c r="R47" s="208">
        <v>425</v>
      </c>
      <c r="S47" s="208">
        <v>375</v>
      </c>
      <c r="T47" s="208">
        <v>275</v>
      </c>
      <c r="U47" s="208"/>
      <c r="V47" s="211" t="s">
        <v>303</v>
      </c>
    </row>
    <row r="48" spans="1:22" x14ac:dyDescent="0.3">
      <c r="A48" s="253" t="s">
        <v>181</v>
      </c>
      <c r="B48" s="207" t="s">
        <v>302</v>
      </c>
      <c r="C48" s="208">
        <v>312.5</v>
      </c>
      <c r="D48" s="208">
        <v>325</v>
      </c>
      <c r="E48" s="208">
        <v>0</v>
      </c>
      <c r="F48" s="208"/>
      <c r="G48" s="208">
        <v>0</v>
      </c>
      <c r="H48" s="208">
        <v>312.5</v>
      </c>
      <c r="I48" s="208">
        <v>325</v>
      </c>
      <c r="J48" s="208">
        <v>212.5</v>
      </c>
      <c r="K48" s="208"/>
      <c r="L48" s="211" t="s">
        <v>303</v>
      </c>
      <c r="M48" s="208">
        <v>325</v>
      </c>
      <c r="N48" s="208">
        <v>325</v>
      </c>
      <c r="O48" s="208">
        <v>212.5</v>
      </c>
      <c r="P48" s="208"/>
      <c r="Q48" s="211" t="s">
        <v>303</v>
      </c>
      <c r="R48" s="208">
        <v>325</v>
      </c>
      <c r="S48" s="208">
        <v>275</v>
      </c>
      <c r="T48" s="208">
        <v>212.5</v>
      </c>
      <c r="U48" s="208"/>
      <c r="V48" s="211" t="s">
        <v>303</v>
      </c>
    </row>
    <row r="49" spans="1:22" x14ac:dyDescent="0.3">
      <c r="A49" s="414" t="s">
        <v>305</v>
      </c>
      <c r="B49" s="414"/>
      <c r="C49" s="414"/>
      <c r="D49" s="414"/>
      <c r="E49" s="414"/>
      <c r="F49" s="414"/>
      <c r="G49" s="414"/>
      <c r="H49" s="414"/>
      <c r="I49" s="414"/>
      <c r="J49" s="414"/>
      <c r="K49" s="414"/>
      <c r="L49" s="414"/>
      <c r="M49" s="414"/>
      <c r="N49" s="414"/>
      <c r="O49" s="414"/>
      <c r="P49" s="414"/>
      <c r="Q49" s="414"/>
      <c r="R49" s="414"/>
      <c r="S49" s="414"/>
      <c r="T49" s="414"/>
      <c r="U49" s="414"/>
      <c r="V49" s="414"/>
    </row>
    <row r="50" spans="1:22" x14ac:dyDescent="0.3">
      <c r="A50" s="410" t="s">
        <v>266</v>
      </c>
      <c r="B50" s="207" t="s">
        <v>302</v>
      </c>
      <c r="C50" s="208">
        <v>475</v>
      </c>
      <c r="D50" s="208">
        <v>575</v>
      </c>
      <c r="E50" s="208">
        <v>0</v>
      </c>
      <c r="F50" s="208"/>
      <c r="G50" s="208">
        <v>0</v>
      </c>
      <c r="H50" s="208">
        <v>475</v>
      </c>
      <c r="I50" s="208">
        <v>575</v>
      </c>
      <c r="J50" s="208">
        <v>300</v>
      </c>
      <c r="K50" s="208"/>
      <c r="L50" s="211" t="s">
        <v>303</v>
      </c>
      <c r="M50" s="208">
        <v>475</v>
      </c>
      <c r="N50" s="208">
        <v>575</v>
      </c>
      <c r="O50" s="208">
        <v>337.5</v>
      </c>
      <c r="P50" s="208"/>
      <c r="Q50" s="211" t="s">
        <v>303</v>
      </c>
      <c r="R50" s="208">
        <v>525</v>
      </c>
      <c r="S50" s="208">
        <v>525</v>
      </c>
      <c r="T50" s="208">
        <v>337.5</v>
      </c>
      <c r="U50" s="208"/>
      <c r="V50" s="211" t="s">
        <v>303</v>
      </c>
    </row>
    <row r="51" spans="1:22" x14ac:dyDescent="0.3">
      <c r="A51" s="410"/>
      <c r="B51" s="207" t="s">
        <v>304</v>
      </c>
      <c r="C51" s="208">
        <v>587.5</v>
      </c>
      <c r="D51" s="208">
        <v>600</v>
      </c>
      <c r="E51" s="208">
        <v>0</v>
      </c>
      <c r="F51" s="208"/>
      <c r="G51" s="208">
        <v>0</v>
      </c>
      <c r="H51" s="208">
        <v>587.5</v>
      </c>
      <c r="I51" s="208">
        <v>587.5</v>
      </c>
      <c r="J51" s="208">
        <v>412.5</v>
      </c>
      <c r="K51" s="208"/>
      <c r="L51" s="211" t="s">
        <v>303</v>
      </c>
      <c r="M51" s="208">
        <v>587.5</v>
      </c>
      <c r="N51" s="208">
        <v>600</v>
      </c>
      <c r="O51" s="208">
        <v>400</v>
      </c>
      <c r="P51" s="208"/>
      <c r="Q51" s="211" t="s">
        <v>303</v>
      </c>
      <c r="R51" s="208">
        <v>587.5</v>
      </c>
      <c r="S51" s="208">
        <v>575</v>
      </c>
      <c r="T51" s="208">
        <v>400</v>
      </c>
      <c r="U51" s="208"/>
      <c r="V51" s="211" t="s">
        <v>303</v>
      </c>
    </row>
    <row r="52" spans="1:22" x14ac:dyDescent="0.3">
      <c r="A52" s="410" t="s">
        <v>151</v>
      </c>
      <c r="B52" s="207" t="s">
        <v>302</v>
      </c>
      <c r="C52" s="208">
        <v>500</v>
      </c>
      <c r="D52" s="208">
        <v>625</v>
      </c>
      <c r="E52" s="208">
        <v>0</v>
      </c>
      <c r="F52" s="208"/>
      <c r="G52" s="208">
        <v>0</v>
      </c>
      <c r="H52" s="208">
        <v>550</v>
      </c>
      <c r="I52" s="208">
        <v>625</v>
      </c>
      <c r="J52" s="208">
        <v>475</v>
      </c>
      <c r="K52" s="208"/>
      <c r="L52" s="211" t="s">
        <v>303</v>
      </c>
      <c r="M52" s="208">
        <v>525</v>
      </c>
      <c r="N52" s="208">
        <v>600</v>
      </c>
      <c r="O52" s="208">
        <v>425</v>
      </c>
      <c r="P52" s="208"/>
      <c r="Q52" s="211" t="s">
        <v>303</v>
      </c>
      <c r="R52" s="208">
        <v>550</v>
      </c>
      <c r="S52" s="208">
        <v>575</v>
      </c>
      <c r="T52" s="208">
        <v>425</v>
      </c>
      <c r="U52" s="208"/>
      <c r="V52" s="211" t="s">
        <v>303</v>
      </c>
    </row>
    <row r="53" spans="1:22" x14ac:dyDescent="0.3">
      <c r="A53" s="410"/>
      <c r="B53" s="207" t="s">
        <v>304</v>
      </c>
      <c r="C53" s="208">
        <v>600</v>
      </c>
      <c r="D53" s="208">
        <v>650</v>
      </c>
      <c r="E53" s="208">
        <v>0</v>
      </c>
      <c r="F53" s="208"/>
      <c r="G53" s="208">
        <v>0</v>
      </c>
      <c r="H53" s="208">
        <v>600</v>
      </c>
      <c r="I53" s="208">
        <v>637.5</v>
      </c>
      <c r="J53" s="208">
        <v>550</v>
      </c>
      <c r="K53" s="208"/>
      <c r="L53" s="211" t="s">
        <v>303</v>
      </c>
      <c r="M53" s="208">
        <v>600</v>
      </c>
      <c r="N53" s="208">
        <v>625</v>
      </c>
      <c r="O53" s="208">
        <v>500</v>
      </c>
      <c r="P53" s="208"/>
      <c r="Q53" s="211" t="s">
        <v>303</v>
      </c>
      <c r="R53" s="208">
        <v>625</v>
      </c>
      <c r="S53" s="208">
        <v>600</v>
      </c>
      <c r="T53" s="208">
        <v>475</v>
      </c>
      <c r="U53" s="208"/>
      <c r="V53" s="211" t="s">
        <v>303</v>
      </c>
    </row>
    <row r="54" spans="1:22" x14ac:dyDescent="0.3">
      <c r="A54" s="410" t="s">
        <v>267</v>
      </c>
      <c r="B54" s="207" t="s">
        <v>302</v>
      </c>
      <c r="C54" s="208">
        <v>400</v>
      </c>
      <c r="D54" s="208">
        <v>425</v>
      </c>
      <c r="E54" s="208">
        <v>0</v>
      </c>
      <c r="F54" s="208"/>
      <c r="G54" s="208">
        <v>0</v>
      </c>
      <c r="H54" s="208">
        <v>425</v>
      </c>
      <c r="I54" s="208">
        <v>425</v>
      </c>
      <c r="J54" s="208">
        <v>275</v>
      </c>
      <c r="K54" s="208"/>
      <c r="L54" s="211" t="s">
        <v>303</v>
      </c>
      <c r="M54" s="208">
        <v>400</v>
      </c>
      <c r="N54" s="208">
        <v>412.5</v>
      </c>
      <c r="O54" s="208">
        <v>250</v>
      </c>
      <c r="P54" s="208"/>
      <c r="Q54" s="211" t="s">
        <v>303</v>
      </c>
      <c r="R54" s="208">
        <v>425</v>
      </c>
      <c r="S54" s="208">
        <v>412.5</v>
      </c>
      <c r="T54" s="208">
        <v>250</v>
      </c>
      <c r="U54" s="208"/>
      <c r="V54" s="211" t="s">
        <v>303</v>
      </c>
    </row>
    <row r="55" spans="1:22" x14ac:dyDescent="0.3">
      <c r="A55" s="410"/>
      <c r="B55" s="207" t="s">
        <v>304</v>
      </c>
      <c r="C55" s="208">
        <v>475</v>
      </c>
      <c r="D55" s="208">
        <v>525</v>
      </c>
      <c r="E55" s="208">
        <v>0</v>
      </c>
      <c r="F55" s="208"/>
      <c r="G55" s="208">
        <v>0</v>
      </c>
      <c r="H55" s="208">
        <v>437.5</v>
      </c>
      <c r="I55" s="208">
        <v>475</v>
      </c>
      <c r="J55" s="208">
        <v>325</v>
      </c>
      <c r="K55" s="208"/>
      <c r="L55" s="211" t="s">
        <v>303</v>
      </c>
      <c r="M55" s="208">
        <v>400</v>
      </c>
      <c r="N55" s="208">
        <v>475</v>
      </c>
      <c r="O55" s="208">
        <v>325</v>
      </c>
      <c r="P55" s="208"/>
      <c r="Q55" s="211" t="s">
        <v>303</v>
      </c>
      <c r="R55" s="208">
        <v>475</v>
      </c>
      <c r="S55" s="208">
        <v>475</v>
      </c>
      <c r="T55" s="208">
        <v>325</v>
      </c>
      <c r="U55" s="208"/>
      <c r="V55" s="211" t="s">
        <v>303</v>
      </c>
    </row>
    <row r="56" spans="1:22" x14ac:dyDescent="0.3">
      <c r="A56" s="253" t="s">
        <v>268</v>
      </c>
      <c r="B56" s="207" t="s">
        <v>302</v>
      </c>
      <c r="C56" s="208">
        <v>350</v>
      </c>
      <c r="D56" s="208">
        <v>325</v>
      </c>
      <c r="E56" s="208">
        <v>0</v>
      </c>
      <c r="F56" s="208"/>
      <c r="G56" s="208">
        <v>0</v>
      </c>
      <c r="H56" s="208">
        <v>350</v>
      </c>
      <c r="I56" s="208">
        <v>325</v>
      </c>
      <c r="J56" s="208">
        <v>225</v>
      </c>
      <c r="K56" s="208"/>
      <c r="L56" s="211" t="s">
        <v>303</v>
      </c>
      <c r="M56" s="208">
        <v>375</v>
      </c>
      <c r="N56" s="208">
        <v>325</v>
      </c>
      <c r="O56" s="208">
        <v>225</v>
      </c>
      <c r="P56" s="208"/>
      <c r="Q56" s="211" t="s">
        <v>303</v>
      </c>
      <c r="R56" s="208">
        <v>375</v>
      </c>
      <c r="S56" s="208">
        <v>325</v>
      </c>
      <c r="T56" s="208">
        <v>225</v>
      </c>
      <c r="U56" s="208"/>
      <c r="V56" s="211" t="s">
        <v>303</v>
      </c>
    </row>
    <row r="57" spans="1:22" x14ac:dyDescent="0.3">
      <c r="A57" s="253" t="s">
        <v>269</v>
      </c>
      <c r="B57" s="207" t="s">
        <v>302</v>
      </c>
      <c r="C57" s="208">
        <v>375</v>
      </c>
      <c r="D57" s="208">
        <v>350</v>
      </c>
      <c r="E57" s="208">
        <v>0</v>
      </c>
      <c r="F57" s="208"/>
      <c r="G57" s="208">
        <v>0</v>
      </c>
      <c r="H57" s="208">
        <v>362.5</v>
      </c>
      <c r="I57" s="208">
        <v>350</v>
      </c>
      <c r="J57" s="208">
        <v>250</v>
      </c>
      <c r="K57" s="208"/>
      <c r="L57" s="211" t="s">
        <v>303</v>
      </c>
      <c r="M57" s="208">
        <v>387.5</v>
      </c>
      <c r="N57" s="208">
        <v>350</v>
      </c>
      <c r="O57" s="208">
        <v>275</v>
      </c>
      <c r="P57" s="208"/>
      <c r="Q57" s="211" t="s">
        <v>303</v>
      </c>
      <c r="R57" s="208">
        <v>375</v>
      </c>
      <c r="S57" s="208">
        <v>325</v>
      </c>
      <c r="T57" s="208">
        <v>225</v>
      </c>
      <c r="U57" s="208"/>
      <c r="V57" s="211" t="s">
        <v>303</v>
      </c>
    </row>
    <row r="58" spans="1:22" x14ac:dyDescent="0.3">
      <c r="A58" s="411" t="s">
        <v>306</v>
      </c>
      <c r="B58" s="411"/>
      <c r="C58" s="411"/>
      <c r="D58" s="411"/>
      <c r="E58" s="411"/>
      <c r="F58" s="411"/>
      <c r="G58" s="411"/>
      <c r="H58" s="411"/>
      <c r="I58" s="411"/>
      <c r="J58" s="411"/>
      <c r="K58" s="411"/>
      <c r="L58" s="411"/>
      <c r="M58" s="411"/>
      <c r="N58" s="411"/>
      <c r="O58" s="411"/>
      <c r="P58" s="411"/>
      <c r="Q58" s="411"/>
      <c r="R58" s="411"/>
      <c r="S58" s="411"/>
      <c r="T58" s="411"/>
      <c r="U58" s="411"/>
      <c r="V58" s="411"/>
    </row>
    <row r="59" spans="1:22" x14ac:dyDescent="0.3">
      <c r="A59" s="411" t="s">
        <v>307</v>
      </c>
      <c r="B59" s="411"/>
      <c r="C59" s="411"/>
      <c r="D59" s="411"/>
      <c r="E59" s="411"/>
      <c r="F59" s="411"/>
      <c r="G59" s="411"/>
      <c r="H59" s="411"/>
      <c r="I59" s="411"/>
      <c r="J59" s="411"/>
      <c r="K59" s="411"/>
      <c r="L59" s="411"/>
      <c r="M59" s="411"/>
      <c r="N59" s="411"/>
      <c r="O59" s="411"/>
      <c r="P59" s="411"/>
      <c r="Q59" s="411"/>
      <c r="R59" s="411"/>
      <c r="S59" s="411"/>
      <c r="T59" s="411"/>
      <c r="U59" s="411"/>
      <c r="V59" s="411"/>
    </row>
    <row r="60" spans="1:22" x14ac:dyDescent="0.3">
      <c r="A60" s="106"/>
      <c r="B60" s="106"/>
      <c r="C60" s="106"/>
      <c r="D60" s="106"/>
      <c r="E60" s="106"/>
      <c r="F60" s="106"/>
      <c r="G60" s="106"/>
      <c r="H60" s="106"/>
      <c r="I60" s="106"/>
      <c r="J60" s="106"/>
      <c r="K60" s="106"/>
      <c r="L60" s="106"/>
      <c r="M60" s="106"/>
      <c r="N60" s="106"/>
      <c r="O60" s="106"/>
      <c r="P60" s="106"/>
      <c r="Q60" s="106"/>
      <c r="R60" s="106"/>
      <c r="S60" s="106"/>
      <c r="T60" s="106"/>
      <c r="U60" s="106"/>
      <c r="V60" s="106"/>
    </row>
    <row r="61" spans="1:22" x14ac:dyDescent="0.3">
      <c r="A61" s="106"/>
      <c r="B61" s="106"/>
      <c r="C61" s="106"/>
      <c r="D61" s="106"/>
      <c r="E61" s="106"/>
      <c r="F61" s="106"/>
      <c r="G61" s="106"/>
      <c r="H61" s="106"/>
      <c r="I61" s="106"/>
      <c r="J61" s="106"/>
      <c r="K61" s="106"/>
      <c r="L61" s="106"/>
      <c r="M61" s="106"/>
      <c r="N61" s="106"/>
      <c r="O61" s="106"/>
      <c r="P61" s="106"/>
      <c r="Q61" s="106"/>
      <c r="R61" s="106"/>
      <c r="S61" s="106"/>
      <c r="T61" s="106"/>
      <c r="U61" s="106"/>
      <c r="V61" s="106"/>
    </row>
    <row r="62" spans="1:22" x14ac:dyDescent="0.3">
      <c r="A62" s="106"/>
      <c r="B62" s="106"/>
      <c r="C62" s="106"/>
      <c r="D62" s="106"/>
      <c r="E62" s="106"/>
      <c r="F62" s="106"/>
      <c r="G62" s="106"/>
      <c r="H62" s="106"/>
      <c r="I62" s="106"/>
      <c r="J62" s="106"/>
      <c r="K62" s="106"/>
      <c r="L62" s="106"/>
      <c r="M62" s="106"/>
      <c r="N62" s="106"/>
      <c r="O62" s="106"/>
      <c r="P62" s="106"/>
      <c r="Q62" s="106"/>
      <c r="R62" s="106"/>
      <c r="S62" s="106"/>
      <c r="T62" s="106"/>
      <c r="U62" s="106"/>
      <c r="V62" s="106"/>
    </row>
    <row r="63" spans="1:22" x14ac:dyDescent="0.3">
      <c r="A63" s="106"/>
      <c r="B63" s="106"/>
      <c r="C63" s="106"/>
      <c r="D63" s="106"/>
      <c r="E63" s="106"/>
      <c r="F63" s="106"/>
      <c r="G63" s="106"/>
      <c r="H63" s="106"/>
      <c r="I63" s="106"/>
      <c r="J63" s="106"/>
      <c r="K63" s="106"/>
      <c r="L63" s="106"/>
      <c r="M63" s="106"/>
      <c r="N63" s="106"/>
      <c r="O63" s="106"/>
      <c r="P63" s="106"/>
      <c r="Q63" s="106"/>
      <c r="R63" s="106"/>
      <c r="S63" s="106"/>
      <c r="T63" s="106"/>
      <c r="U63" s="106"/>
      <c r="V63" s="106"/>
    </row>
    <row r="64" spans="1:22" x14ac:dyDescent="0.3">
      <c r="A64" s="106"/>
      <c r="B64" s="106"/>
      <c r="C64" s="106"/>
      <c r="D64" s="106"/>
      <c r="E64" s="106"/>
      <c r="F64" s="106"/>
      <c r="G64" s="106"/>
      <c r="H64" s="106"/>
      <c r="I64" s="106"/>
      <c r="J64" s="106"/>
      <c r="K64" s="106"/>
      <c r="L64" s="106"/>
      <c r="M64" s="106"/>
      <c r="N64" s="106"/>
      <c r="O64" s="106"/>
      <c r="P64" s="106"/>
      <c r="Q64" s="106"/>
      <c r="R64" s="106"/>
      <c r="S64" s="106"/>
      <c r="T64" s="106"/>
      <c r="U64" s="106"/>
      <c r="V64" s="106"/>
    </row>
    <row r="65" spans="1:22" x14ac:dyDescent="0.3">
      <c r="A65" s="409" t="s">
        <v>308</v>
      </c>
      <c r="B65" s="409"/>
      <c r="C65" s="409"/>
      <c r="D65" s="409"/>
      <c r="E65" s="409"/>
      <c r="F65" s="409"/>
      <c r="G65" s="409"/>
      <c r="H65" s="409"/>
      <c r="I65" s="409"/>
      <c r="J65" s="409"/>
      <c r="K65" s="409"/>
      <c r="L65" s="409"/>
      <c r="M65" s="409"/>
      <c r="N65" s="409"/>
      <c r="O65" s="409"/>
      <c r="P65" s="409"/>
      <c r="Q65" s="409"/>
      <c r="R65" s="409"/>
      <c r="S65" s="409"/>
      <c r="T65" s="409"/>
      <c r="U65" s="409"/>
      <c r="V65" s="409"/>
    </row>
    <row r="66" spans="1:22" x14ac:dyDescent="0.3">
      <c r="A66" s="413" t="s">
        <v>252</v>
      </c>
      <c r="B66" s="412" t="s">
        <v>298</v>
      </c>
      <c r="C66" s="410" t="s">
        <v>313</v>
      </c>
      <c r="D66" s="410"/>
      <c r="E66" s="410"/>
      <c r="F66" s="410"/>
      <c r="G66" s="410"/>
      <c r="H66" s="410" t="s">
        <v>314</v>
      </c>
      <c r="I66" s="410"/>
      <c r="J66" s="410"/>
      <c r="K66" s="410"/>
      <c r="L66" s="410"/>
      <c r="M66" s="410" t="s">
        <v>315</v>
      </c>
      <c r="N66" s="410"/>
      <c r="O66" s="410"/>
      <c r="P66" s="410"/>
      <c r="Q66" s="410"/>
      <c r="R66" s="410" t="s">
        <v>316</v>
      </c>
      <c r="S66" s="410"/>
      <c r="T66" s="410"/>
      <c r="U66" s="410"/>
      <c r="V66" s="410"/>
    </row>
    <row r="67" spans="1:22" ht="26" x14ac:dyDescent="0.3">
      <c r="A67" s="413"/>
      <c r="B67" s="412"/>
      <c r="C67" s="253">
        <v>2017</v>
      </c>
      <c r="D67" s="253">
        <v>2018</v>
      </c>
      <c r="E67" s="253">
        <v>2019</v>
      </c>
      <c r="F67" s="253">
        <v>2020</v>
      </c>
      <c r="G67" s="254" t="s">
        <v>299</v>
      </c>
      <c r="H67" s="253">
        <v>2017</v>
      </c>
      <c r="I67" s="253">
        <v>2018</v>
      </c>
      <c r="J67" s="253">
        <v>2019</v>
      </c>
      <c r="K67" s="253">
        <v>2020</v>
      </c>
      <c r="L67" s="254" t="s">
        <v>299</v>
      </c>
      <c r="M67" s="253">
        <v>2017</v>
      </c>
      <c r="N67" s="253">
        <v>2018</v>
      </c>
      <c r="O67" s="253">
        <v>2019</v>
      </c>
      <c r="P67" s="253">
        <v>2020</v>
      </c>
      <c r="Q67" s="254" t="s">
        <v>299</v>
      </c>
      <c r="R67" s="253">
        <v>2017</v>
      </c>
      <c r="S67" s="253">
        <v>2018</v>
      </c>
      <c r="T67" s="253">
        <v>2019</v>
      </c>
      <c r="U67" s="253">
        <v>2020</v>
      </c>
      <c r="V67" s="254" t="s">
        <v>299</v>
      </c>
    </row>
    <row r="68" spans="1:22" x14ac:dyDescent="0.3">
      <c r="A68" s="384" t="s">
        <v>300</v>
      </c>
      <c r="B68" s="385"/>
      <c r="C68" s="385"/>
      <c r="D68" s="385"/>
      <c r="E68" s="385"/>
      <c r="F68" s="385"/>
      <c r="G68" s="385"/>
      <c r="H68" s="385"/>
      <c r="I68" s="385"/>
      <c r="J68" s="385"/>
      <c r="K68" s="385"/>
      <c r="L68" s="385"/>
      <c r="M68" s="385"/>
      <c r="N68" s="385"/>
      <c r="O68" s="385"/>
      <c r="P68" s="385"/>
      <c r="Q68" s="385"/>
      <c r="R68" s="385"/>
      <c r="S68" s="385"/>
      <c r="T68" s="385"/>
      <c r="U68" s="385"/>
      <c r="V68" s="386"/>
    </row>
    <row r="69" spans="1:22" x14ac:dyDescent="0.3">
      <c r="A69" s="410" t="s">
        <v>301</v>
      </c>
      <c r="B69" s="207" t="s">
        <v>302</v>
      </c>
      <c r="C69" s="208">
        <v>375</v>
      </c>
      <c r="D69" s="208">
        <v>300</v>
      </c>
      <c r="E69" s="208">
        <v>225</v>
      </c>
      <c r="F69" s="208"/>
      <c r="G69" s="211" t="s">
        <v>303</v>
      </c>
      <c r="H69" s="208">
        <v>375</v>
      </c>
      <c r="I69" s="208">
        <v>262.5</v>
      </c>
      <c r="J69" s="208">
        <v>225</v>
      </c>
      <c r="K69" s="208"/>
      <c r="L69" s="211" t="s">
        <v>303</v>
      </c>
      <c r="M69" s="208">
        <v>375</v>
      </c>
      <c r="N69" s="208">
        <v>237.5</v>
      </c>
      <c r="O69" s="208">
        <v>225</v>
      </c>
      <c r="P69" s="208"/>
      <c r="Q69" s="211" t="s">
        <v>303</v>
      </c>
      <c r="R69" s="208">
        <v>375</v>
      </c>
      <c r="S69" s="208">
        <v>225</v>
      </c>
      <c r="T69" s="208">
        <v>0</v>
      </c>
      <c r="U69" s="208"/>
      <c r="V69" s="211" t="s">
        <v>303</v>
      </c>
    </row>
    <row r="70" spans="1:22" x14ac:dyDescent="0.3">
      <c r="A70" s="410"/>
      <c r="B70" s="207" t="s">
        <v>304</v>
      </c>
      <c r="C70" s="208">
        <v>400</v>
      </c>
      <c r="D70" s="208">
        <v>375</v>
      </c>
      <c r="E70" s="208">
        <v>275</v>
      </c>
      <c r="F70" s="208"/>
      <c r="G70" s="211" t="s">
        <v>303</v>
      </c>
      <c r="H70" s="208">
        <v>375</v>
      </c>
      <c r="I70" s="208">
        <v>325</v>
      </c>
      <c r="J70" s="208">
        <v>275</v>
      </c>
      <c r="K70" s="208"/>
      <c r="L70" s="211" t="s">
        <v>303</v>
      </c>
      <c r="M70" s="208">
        <v>375</v>
      </c>
      <c r="N70" s="208">
        <v>312.5</v>
      </c>
      <c r="O70" s="208">
        <v>275</v>
      </c>
      <c r="P70" s="208"/>
      <c r="Q70" s="211" t="s">
        <v>303</v>
      </c>
      <c r="R70" s="208">
        <v>375</v>
      </c>
      <c r="S70" s="208">
        <v>275</v>
      </c>
      <c r="T70" s="208">
        <v>0</v>
      </c>
      <c r="U70" s="208"/>
      <c r="V70" s="211" t="s">
        <v>303</v>
      </c>
    </row>
    <row r="71" spans="1:22" x14ac:dyDescent="0.3">
      <c r="A71" s="410" t="s">
        <v>260</v>
      </c>
      <c r="B71" s="207" t="s">
        <v>302</v>
      </c>
      <c r="C71" s="208">
        <v>562.5</v>
      </c>
      <c r="D71" s="208">
        <v>437.5</v>
      </c>
      <c r="E71" s="208">
        <v>337.5</v>
      </c>
      <c r="F71" s="208"/>
      <c r="G71" s="211" t="s">
        <v>303</v>
      </c>
      <c r="H71" s="208">
        <v>550</v>
      </c>
      <c r="I71" s="208">
        <v>400</v>
      </c>
      <c r="J71" s="208">
        <v>337.5</v>
      </c>
      <c r="K71" s="208"/>
      <c r="L71" s="211" t="s">
        <v>303</v>
      </c>
      <c r="M71" s="208">
        <v>525</v>
      </c>
      <c r="N71" s="208">
        <v>400</v>
      </c>
      <c r="O71" s="208">
        <v>325</v>
      </c>
      <c r="P71" s="208"/>
      <c r="Q71" s="211" t="s">
        <v>303</v>
      </c>
      <c r="R71" s="208">
        <v>550</v>
      </c>
      <c r="S71" s="208">
        <v>350</v>
      </c>
      <c r="T71" s="208">
        <v>0</v>
      </c>
      <c r="U71" s="208"/>
      <c r="V71" s="211" t="s">
        <v>303</v>
      </c>
    </row>
    <row r="72" spans="1:22" x14ac:dyDescent="0.3">
      <c r="A72" s="410"/>
      <c r="B72" s="207" t="s">
        <v>304</v>
      </c>
      <c r="C72" s="208">
        <v>600</v>
      </c>
      <c r="D72" s="208">
        <v>550</v>
      </c>
      <c r="E72" s="208">
        <v>375</v>
      </c>
      <c r="F72" s="208"/>
      <c r="G72" s="211" t="s">
        <v>303</v>
      </c>
      <c r="H72" s="208">
        <v>587.5</v>
      </c>
      <c r="I72" s="208">
        <v>525</v>
      </c>
      <c r="J72" s="208">
        <v>375</v>
      </c>
      <c r="K72" s="208"/>
      <c r="L72" s="211" t="s">
        <v>303</v>
      </c>
      <c r="M72" s="208">
        <v>575</v>
      </c>
      <c r="N72" s="208">
        <v>475</v>
      </c>
      <c r="O72" s="208">
        <v>375</v>
      </c>
      <c r="P72" s="208"/>
      <c r="Q72" s="211" t="s">
        <v>303</v>
      </c>
      <c r="R72" s="208">
        <v>587.5</v>
      </c>
      <c r="S72" s="208">
        <v>425</v>
      </c>
      <c r="T72" s="208">
        <v>0</v>
      </c>
      <c r="U72" s="208"/>
      <c r="V72" s="211" t="s">
        <v>303</v>
      </c>
    </row>
    <row r="73" spans="1:22" x14ac:dyDescent="0.3">
      <c r="A73" s="410" t="s">
        <v>161</v>
      </c>
      <c r="B73" s="207" t="s">
        <v>302</v>
      </c>
      <c r="C73" s="208">
        <v>525</v>
      </c>
      <c r="D73" s="208">
        <v>500</v>
      </c>
      <c r="E73" s="208">
        <v>375</v>
      </c>
      <c r="F73" s="208"/>
      <c r="G73" s="211" t="s">
        <v>303</v>
      </c>
      <c r="H73" s="208">
        <v>575</v>
      </c>
      <c r="I73" s="208">
        <v>450</v>
      </c>
      <c r="J73" s="208">
        <v>375</v>
      </c>
      <c r="K73" s="208"/>
      <c r="L73" s="211" t="s">
        <v>303</v>
      </c>
      <c r="M73" s="208">
        <v>575</v>
      </c>
      <c r="N73" s="208">
        <v>475</v>
      </c>
      <c r="O73" s="208">
        <v>375</v>
      </c>
      <c r="P73" s="208"/>
      <c r="Q73" s="211" t="s">
        <v>303</v>
      </c>
      <c r="R73" s="208">
        <v>575</v>
      </c>
      <c r="S73" s="208">
        <v>425</v>
      </c>
      <c r="T73" s="208">
        <v>0</v>
      </c>
      <c r="U73" s="208"/>
      <c r="V73" s="211" t="s">
        <v>303</v>
      </c>
    </row>
    <row r="74" spans="1:22" x14ac:dyDescent="0.3">
      <c r="A74" s="410"/>
      <c r="B74" s="207" t="s">
        <v>304</v>
      </c>
      <c r="C74" s="208">
        <v>575</v>
      </c>
      <c r="D74" s="208">
        <v>537.5</v>
      </c>
      <c r="E74" s="208">
        <v>425</v>
      </c>
      <c r="F74" s="208"/>
      <c r="G74" s="211" t="s">
        <v>303</v>
      </c>
      <c r="H74" s="208">
        <v>575</v>
      </c>
      <c r="I74" s="208">
        <v>525</v>
      </c>
      <c r="J74" s="208">
        <v>412.5</v>
      </c>
      <c r="K74" s="208"/>
      <c r="L74" s="211" t="s">
        <v>303</v>
      </c>
      <c r="M74" s="208">
        <v>575</v>
      </c>
      <c r="N74" s="208">
        <v>525</v>
      </c>
      <c r="O74" s="208">
        <v>400</v>
      </c>
      <c r="P74" s="208"/>
      <c r="Q74" s="211" t="s">
        <v>303</v>
      </c>
      <c r="R74" s="208">
        <v>575</v>
      </c>
      <c r="S74" s="208">
        <v>475</v>
      </c>
      <c r="T74" s="208">
        <v>0</v>
      </c>
      <c r="U74" s="208"/>
      <c r="V74" s="211" t="s">
        <v>303</v>
      </c>
    </row>
    <row r="75" spans="1:22" x14ac:dyDescent="0.3">
      <c r="A75" s="410" t="s">
        <v>163</v>
      </c>
      <c r="B75" s="207" t="s">
        <v>302</v>
      </c>
      <c r="C75" s="208">
        <v>600</v>
      </c>
      <c r="D75" s="208">
        <v>525</v>
      </c>
      <c r="E75" s="208">
        <v>425</v>
      </c>
      <c r="F75" s="208"/>
      <c r="G75" s="211" t="s">
        <v>303</v>
      </c>
      <c r="H75" s="208">
        <v>575</v>
      </c>
      <c r="I75" s="208">
        <v>475</v>
      </c>
      <c r="J75" s="208">
        <v>400</v>
      </c>
      <c r="K75" s="208"/>
      <c r="L75" s="211" t="s">
        <v>303</v>
      </c>
      <c r="M75" s="208">
        <v>575</v>
      </c>
      <c r="N75" s="208">
        <v>525</v>
      </c>
      <c r="O75" s="208">
        <v>400</v>
      </c>
      <c r="P75" s="208"/>
      <c r="Q75" s="211" t="s">
        <v>303</v>
      </c>
      <c r="R75" s="208">
        <v>612.5</v>
      </c>
      <c r="S75" s="208">
        <v>475</v>
      </c>
      <c r="T75" s="208">
        <v>0</v>
      </c>
      <c r="U75" s="208"/>
      <c r="V75" s="211" t="s">
        <v>303</v>
      </c>
    </row>
    <row r="76" spans="1:22" x14ac:dyDescent="0.3">
      <c r="A76" s="410"/>
      <c r="B76" s="207" t="s">
        <v>304</v>
      </c>
      <c r="C76" s="208">
        <v>650</v>
      </c>
      <c r="D76" s="208">
        <v>575</v>
      </c>
      <c r="E76" s="208">
        <v>475</v>
      </c>
      <c r="F76" s="208"/>
      <c r="G76" s="211" t="s">
        <v>303</v>
      </c>
      <c r="H76" s="208">
        <v>650</v>
      </c>
      <c r="I76" s="208">
        <v>525</v>
      </c>
      <c r="J76" s="208">
        <v>462.5</v>
      </c>
      <c r="K76" s="208"/>
      <c r="L76" s="211" t="s">
        <v>303</v>
      </c>
      <c r="M76" s="208">
        <v>625</v>
      </c>
      <c r="N76" s="208">
        <v>525</v>
      </c>
      <c r="O76" s="208">
        <v>425</v>
      </c>
      <c r="P76" s="208"/>
      <c r="Q76" s="211" t="s">
        <v>303</v>
      </c>
      <c r="R76" s="208">
        <v>650</v>
      </c>
      <c r="S76" s="208">
        <v>475</v>
      </c>
      <c r="T76" s="208">
        <v>0</v>
      </c>
      <c r="U76" s="208"/>
      <c r="V76" s="211" t="s">
        <v>303</v>
      </c>
    </row>
    <row r="77" spans="1:22" x14ac:dyDescent="0.3">
      <c r="A77" s="410" t="s">
        <v>165</v>
      </c>
      <c r="B77" s="207" t="s">
        <v>302</v>
      </c>
      <c r="C77" s="208">
        <v>550</v>
      </c>
      <c r="D77" s="208">
        <v>450</v>
      </c>
      <c r="E77" s="208">
        <v>325</v>
      </c>
      <c r="F77" s="208"/>
      <c r="G77" s="211" t="s">
        <v>303</v>
      </c>
      <c r="H77" s="208">
        <v>525</v>
      </c>
      <c r="I77" s="208">
        <v>425</v>
      </c>
      <c r="J77" s="208">
        <v>325</v>
      </c>
      <c r="K77" s="208"/>
      <c r="L77" s="211" t="s">
        <v>303</v>
      </c>
      <c r="M77" s="208">
        <v>525</v>
      </c>
      <c r="N77" s="208">
        <v>425</v>
      </c>
      <c r="O77" s="208">
        <v>325</v>
      </c>
      <c r="P77" s="208"/>
      <c r="Q77" s="211" t="s">
        <v>303</v>
      </c>
      <c r="R77" s="208">
        <v>562.5</v>
      </c>
      <c r="S77" s="208">
        <v>375</v>
      </c>
      <c r="T77" s="208">
        <v>0</v>
      </c>
      <c r="U77" s="208"/>
      <c r="V77" s="211" t="s">
        <v>303</v>
      </c>
    </row>
    <row r="78" spans="1:22" x14ac:dyDescent="0.3">
      <c r="A78" s="410"/>
      <c r="B78" s="207" t="s">
        <v>304</v>
      </c>
      <c r="C78" s="208">
        <v>575</v>
      </c>
      <c r="D78" s="208">
        <v>525</v>
      </c>
      <c r="E78" s="208">
        <v>325</v>
      </c>
      <c r="F78" s="208"/>
      <c r="G78" s="211" t="s">
        <v>303</v>
      </c>
      <c r="H78" s="208">
        <v>575</v>
      </c>
      <c r="I78" s="208">
        <v>475</v>
      </c>
      <c r="J78" s="208">
        <v>362.5</v>
      </c>
      <c r="K78" s="208"/>
      <c r="L78" s="211" t="s">
        <v>303</v>
      </c>
      <c r="M78" s="208">
        <v>575</v>
      </c>
      <c r="N78" s="208">
        <v>475</v>
      </c>
      <c r="O78" s="208">
        <v>325</v>
      </c>
      <c r="P78" s="208"/>
      <c r="Q78" s="211" t="s">
        <v>303</v>
      </c>
      <c r="R78" s="208">
        <v>575</v>
      </c>
      <c r="S78" s="208">
        <v>425</v>
      </c>
      <c r="T78" s="208">
        <v>0</v>
      </c>
      <c r="U78" s="208"/>
      <c r="V78" s="211" t="s">
        <v>303</v>
      </c>
    </row>
    <row r="79" spans="1:22" x14ac:dyDescent="0.3">
      <c r="A79" s="253" t="s">
        <v>264</v>
      </c>
      <c r="B79" s="207" t="s">
        <v>302</v>
      </c>
      <c r="C79" s="208">
        <v>425</v>
      </c>
      <c r="D79" s="208">
        <v>325</v>
      </c>
      <c r="E79" s="208">
        <v>250</v>
      </c>
      <c r="F79" s="208"/>
      <c r="G79" s="211" t="s">
        <v>303</v>
      </c>
      <c r="H79" s="208">
        <v>425</v>
      </c>
      <c r="I79" s="208">
        <v>275</v>
      </c>
      <c r="J79" s="208">
        <v>275</v>
      </c>
      <c r="K79" s="208"/>
      <c r="L79" s="211" t="s">
        <v>303</v>
      </c>
      <c r="M79" s="208">
        <v>425</v>
      </c>
      <c r="N79" s="208">
        <v>262.5</v>
      </c>
      <c r="O79" s="208">
        <v>225</v>
      </c>
      <c r="P79" s="208"/>
      <c r="Q79" s="211" t="s">
        <v>303</v>
      </c>
      <c r="R79" s="208">
        <v>425</v>
      </c>
      <c r="S79" s="208">
        <v>237.5</v>
      </c>
      <c r="T79" s="208">
        <v>0</v>
      </c>
      <c r="U79" s="208"/>
      <c r="V79" s="211" t="s">
        <v>303</v>
      </c>
    </row>
    <row r="80" spans="1:22" x14ac:dyDescent="0.3">
      <c r="A80" s="253" t="s">
        <v>181</v>
      </c>
      <c r="B80" s="207" t="s">
        <v>302</v>
      </c>
      <c r="C80" s="208">
        <v>350</v>
      </c>
      <c r="D80" s="208">
        <v>225</v>
      </c>
      <c r="E80" s="208">
        <v>200</v>
      </c>
      <c r="F80" s="208"/>
      <c r="G80" s="211" t="s">
        <v>303</v>
      </c>
      <c r="H80" s="208">
        <v>350</v>
      </c>
      <c r="I80" s="208">
        <v>212.5</v>
      </c>
      <c r="J80" s="208">
        <v>212.5</v>
      </c>
      <c r="K80" s="208"/>
      <c r="L80" s="211" t="s">
        <v>303</v>
      </c>
      <c r="M80" s="208">
        <v>375</v>
      </c>
      <c r="N80" s="208">
        <v>212.5</v>
      </c>
      <c r="O80" s="208">
        <v>200</v>
      </c>
      <c r="P80" s="208"/>
      <c r="Q80" s="211" t="s">
        <v>303</v>
      </c>
      <c r="R80" s="208">
        <v>375</v>
      </c>
      <c r="S80" s="208">
        <v>187.5</v>
      </c>
      <c r="T80" s="208">
        <v>0</v>
      </c>
      <c r="U80" s="208"/>
      <c r="V80" s="211" t="s">
        <v>303</v>
      </c>
    </row>
    <row r="81" spans="1:22" x14ac:dyDescent="0.3">
      <c r="A81" s="384" t="s">
        <v>305</v>
      </c>
      <c r="B81" s="385"/>
      <c r="C81" s="385"/>
      <c r="D81" s="385"/>
      <c r="E81" s="385"/>
      <c r="F81" s="385"/>
      <c r="G81" s="385"/>
      <c r="H81" s="385"/>
      <c r="I81" s="385"/>
      <c r="J81" s="385"/>
      <c r="K81" s="385"/>
      <c r="L81" s="385"/>
      <c r="M81" s="385"/>
      <c r="N81" s="385"/>
      <c r="O81" s="385"/>
      <c r="P81" s="385"/>
      <c r="Q81" s="385"/>
      <c r="R81" s="385"/>
      <c r="S81" s="385"/>
      <c r="T81" s="385"/>
      <c r="U81" s="385"/>
      <c r="V81" s="386"/>
    </row>
    <row r="82" spans="1:22" x14ac:dyDescent="0.3">
      <c r="A82" s="410" t="s">
        <v>266</v>
      </c>
      <c r="B82" s="207" t="s">
        <v>302</v>
      </c>
      <c r="C82" s="208">
        <v>525</v>
      </c>
      <c r="D82" s="208">
        <v>475</v>
      </c>
      <c r="E82" s="208">
        <v>337.5</v>
      </c>
      <c r="F82" s="208"/>
      <c r="G82" s="211" t="s">
        <v>303</v>
      </c>
      <c r="H82" s="208">
        <v>525</v>
      </c>
      <c r="I82" s="208">
        <v>450</v>
      </c>
      <c r="J82" s="208">
        <v>325</v>
      </c>
      <c r="K82" s="208"/>
      <c r="L82" s="211" t="s">
        <v>303</v>
      </c>
      <c r="M82" s="208">
        <v>525</v>
      </c>
      <c r="N82" s="208">
        <v>425</v>
      </c>
      <c r="O82" s="208">
        <v>325</v>
      </c>
      <c r="P82" s="208"/>
      <c r="Q82" s="211" t="s">
        <v>303</v>
      </c>
      <c r="R82" s="208">
        <v>575</v>
      </c>
      <c r="S82" s="208">
        <v>375</v>
      </c>
      <c r="T82" s="208">
        <v>0</v>
      </c>
      <c r="U82" s="208"/>
      <c r="V82" s="211" t="s">
        <v>303</v>
      </c>
    </row>
    <row r="83" spans="1:22" x14ac:dyDescent="0.3">
      <c r="A83" s="410"/>
      <c r="B83" s="207" t="s">
        <v>304</v>
      </c>
      <c r="C83" s="208">
        <v>600</v>
      </c>
      <c r="D83" s="208">
        <v>550</v>
      </c>
      <c r="E83" s="208">
        <v>400</v>
      </c>
      <c r="F83" s="208"/>
      <c r="G83" s="211" t="s">
        <v>303</v>
      </c>
      <c r="H83" s="208">
        <v>587.5</v>
      </c>
      <c r="I83" s="208">
        <v>500</v>
      </c>
      <c r="J83" s="208">
        <v>400</v>
      </c>
      <c r="K83" s="208"/>
      <c r="L83" s="211" t="s">
        <v>303</v>
      </c>
      <c r="M83" s="208">
        <v>587.5</v>
      </c>
      <c r="N83" s="208">
        <v>500</v>
      </c>
      <c r="O83" s="208">
        <v>375</v>
      </c>
      <c r="P83" s="208"/>
      <c r="Q83" s="211" t="s">
        <v>303</v>
      </c>
      <c r="R83" s="208">
        <v>575</v>
      </c>
      <c r="S83" s="208">
        <v>425</v>
      </c>
      <c r="T83" s="208">
        <v>0</v>
      </c>
      <c r="U83" s="208"/>
      <c r="V83" s="211" t="s">
        <v>303</v>
      </c>
    </row>
    <row r="84" spans="1:22" x14ac:dyDescent="0.3">
      <c r="A84" s="410" t="s">
        <v>151</v>
      </c>
      <c r="B84" s="207" t="s">
        <v>302</v>
      </c>
      <c r="C84" s="208">
        <v>587.5</v>
      </c>
      <c r="D84" s="208">
        <v>537.5</v>
      </c>
      <c r="E84" s="208">
        <v>425</v>
      </c>
      <c r="F84" s="208"/>
      <c r="G84" s="211" t="s">
        <v>303</v>
      </c>
      <c r="H84" s="208">
        <v>575</v>
      </c>
      <c r="I84" s="208">
        <v>500</v>
      </c>
      <c r="J84" s="208">
        <v>412.5</v>
      </c>
      <c r="K84" s="208"/>
      <c r="L84" s="211" t="s">
        <v>303</v>
      </c>
      <c r="M84" s="208">
        <v>575</v>
      </c>
      <c r="N84" s="208">
        <v>500</v>
      </c>
      <c r="O84" s="208">
        <v>400</v>
      </c>
      <c r="P84" s="208"/>
      <c r="Q84" s="211" t="s">
        <v>303</v>
      </c>
      <c r="R84" s="208">
        <v>587.5</v>
      </c>
      <c r="S84" s="208">
        <v>475</v>
      </c>
      <c r="T84" s="208">
        <v>0</v>
      </c>
      <c r="U84" s="208"/>
      <c r="V84" s="211" t="s">
        <v>303</v>
      </c>
    </row>
    <row r="85" spans="1:22" x14ac:dyDescent="0.3">
      <c r="A85" s="410"/>
      <c r="B85" s="207" t="s">
        <v>304</v>
      </c>
      <c r="C85" s="208">
        <v>650</v>
      </c>
      <c r="D85" s="208">
        <v>587.5</v>
      </c>
      <c r="E85" s="208">
        <v>475</v>
      </c>
      <c r="F85" s="208"/>
      <c r="G85" s="211" t="s">
        <v>303</v>
      </c>
      <c r="H85" s="208">
        <v>625</v>
      </c>
      <c r="I85" s="208">
        <v>525</v>
      </c>
      <c r="J85" s="208">
        <v>475</v>
      </c>
      <c r="K85" s="208"/>
      <c r="L85" s="211" t="s">
        <v>303</v>
      </c>
      <c r="M85" s="208">
        <v>625</v>
      </c>
      <c r="N85" s="208">
        <v>550</v>
      </c>
      <c r="O85" s="208">
        <v>475</v>
      </c>
      <c r="P85" s="208"/>
      <c r="Q85" s="211" t="s">
        <v>303</v>
      </c>
      <c r="R85" s="208">
        <v>650</v>
      </c>
      <c r="S85" s="208">
        <v>500</v>
      </c>
      <c r="T85" s="208">
        <v>0</v>
      </c>
      <c r="U85" s="208"/>
      <c r="V85" s="211" t="s">
        <v>303</v>
      </c>
    </row>
    <row r="86" spans="1:22" x14ac:dyDescent="0.3">
      <c r="A86" s="410" t="s">
        <v>267</v>
      </c>
      <c r="B86" s="207" t="s">
        <v>302</v>
      </c>
      <c r="C86" s="208">
        <v>0</v>
      </c>
      <c r="D86" s="208">
        <v>350</v>
      </c>
      <c r="E86" s="208">
        <v>225</v>
      </c>
      <c r="F86" s="208"/>
      <c r="G86" s="211" t="s">
        <v>303</v>
      </c>
      <c r="H86" s="208">
        <v>425</v>
      </c>
      <c r="I86" s="208">
        <v>325</v>
      </c>
      <c r="J86" s="208">
        <v>275</v>
      </c>
      <c r="K86" s="208"/>
      <c r="L86" s="211" t="s">
        <v>303</v>
      </c>
      <c r="M86" s="208">
        <v>425</v>
      </c>
      <c r="N86" s="208">
        <v>325</v>
      </c>
      <c r="O86" s="208">
        <v>225</v>
      </c>
      <c r="P86" s="208"/>
      <c r="Q86" s="211" t="s">
        <v>303</v>
      </c>
      <c r="R86" s="208">
        <v>462.5</v>
      </c>
      <c r="S86" s="208">
        <v>275</v>
      </c>
      <c r="T86" s="208">
        <v>0</v>
      </c>
      <c r="U86" s="208"/>
      <c r="V86" s="211" t="s">
        <v>303</v>
      </c>
    </row>
    <row r="87" spans="1:22" x14ac:dyDescent="0.3">
      <c r="A87" s="410"/>
      <c r="B87" s="207" t="s">
        <v>304</v>
      </c>
      <c r="C87" s="208">
        <v>0</v>
      </c>
      <c r="D87" s="208">
        <v>425</v>
      </c>
      <c r="E87" s="208">
        <v>225</v>
      </c>
      <c r="F87" s="208"/>
      <c r="G87" s="211" t="s">
        <v>303</v>
      </c>
      <c r="H87" s="208">
        <v>475</v>
      </c>
      <c r="I87" s="208">
        <v>375</v>
      </c>
      <c r="J87" s="208">
        <v>325</v>
      </c>
      <c r="K87" s="208"/>
      <c r="L87" s="211" t="s">
        <v>303</v>
      </c>
      <c r="M87" s="208">
        <v>475</v>
      </c>
      <c r="N87" s="208">
        <v>375</v>
      </c>
      <c r="O87" s="208">
        <v>300</v>
      </c>
      <c r="P87" s="208"/>
      <c r="Q87" s="211" t="s">
        <v>303</v>
      </c>
      <c r="R87" s="208">
        <v>475</v>
      </c>
      <c r="S87" s="208">
        <v>337.5</v>
      </c>
      <c r="T87" s="208">
        <v>0</v>
      </c>
      <c r="U87" s="208"/>
      <c r="V87" s="211" t="s">
        <v>303</v>
      </c>
    </row>
    <row r="88" spans="1:22" x14ac:dyDescent="0.3">
      <c r="A88" s="253" t="s">
        <v>268</v>
      </c>
      <c r="B88" s="207" t="s">
        <v>302</v>
      </c>
      <c r="C88" s="208">
        <v>375</v>
      </c>
      <c r="D88" s="208">
        <v>275</v>
      </c>
      <c r="E88" s="208">
        <v>225</v>
      </c>
      <c r="F88" s="208"/>
      <c r="G88" s="211" t="s">
        <v>303</v>
      </c>
      <c r="H88" s="208">
        <v>387.5</v>
      </c>
      <c r="I88" s="208">
        <v>225</v>
      </c>
      <c r="J88" s="208">
        <v>275</v>
      </c>
      <c r="K88" s="208"/>
      <c r="L88" s="211" t="s">
        <v>303</v>
      </c>
      <c r="M88" s="208">
        <v>375</v>
      </c>
      <c r="N88" s="208">
        <v>225</v>
      </c>
      <c r="O88" s="208">
        <v>225</v>
      </c>
      <c r="P88" s="208"/>
      <c r="Q88" s="211" t="s">
        <v>303</v>
      </c>
      <c r="R88" s="208">
        <v>375</v>
      </c>
      <c r="S88" s="208">
        <v>225</v>
      </c>
      <c r="T88" s="208">
        <v>0</v>
      </c>
      <c r="U88" s="208"/>
      <c r="V88" s="211" t="s">
        <v>303</v>
      </c>
    </row>
    <row r="89" spans="1:22" x14ac:dyDescent="0.3">
      <c r="A89" s="253" t="s">
        <v>269</v>
      </c>
      <c r="B89" s="207" t="s">
        <v>302</v>
      </c>
      <c r="C89" s="208">
        <v>400</v>
      </c>
      <c r="D89" s="208">
        <v>275</v>
      </c>
      <c r="E89" s="208">
        <v>225</v>
      </c>
      <c r="F89" s="208"/>
      <c r="G89" s="211" t="s">
        <v>303</v>
      </c>
      <c r="H89" s="208">
        <v>387.5</v>
      </c>
      <c r="I89" s="208">
        <v>250</v>
      </c>
      <c r="J89" s="208">
        <v>275</v>
      </c>
      <c r="K89" s="208"/>
      <c r="L89" s="211" t="s">
        <v>303</v>
      </c>
      <c r="M89" s="208">
        <v>375</v>
      </c>
      <c r="N89" s="208">
        <v>250</v>
      </c>
      <c r="O89" s="208">
        <v>225</v>
      </c>
      <c r="P89" s="208"/>
      <c r="Q89" s="211" t="s">
        <v>303</v>
      </c>
      <c r="R89" s="208">
        <v>375</v>
      </c>
      <c r="S89" s="208">
        <v>225</v>
      </c>
      <c r="T89" s="208">
        <v>0</v>
      </c>
      <c r="U89" s="208"/>
      <c r="V89" s="211" t="s">
        <v>303</v>
      </c>
    </row>
    <row r="90" spans="1:22" x14ac:dyDescent="0.3">
      <c r="A90" s="411" t="s">
        <v>306</v>
      </c>
      <c r="B90" s="411"/>
      <c r="C90" s="411"/>
      <c r="D90" s="411"/>
      <c r="E90" s="411"/>
      <c r="F90" s="411"/>
      <c r="G90" s="411"/>
      <c r="H90" s="411"/>
      <c r="I90" s="411"/>
      <c r="J90" s="411"/>
      <c r="K90" s="411"/>
      <c r="L90" s="411"/>
      <c r="M90" s="411"/>
      <c r="N90" s="411"/>
      <c r="O90" s="411"/>
      <c r="P90" s="411"/>
      <c r="Q90" s="411"/>
      <c r="R90" s="411"/>
      <c r="S90" s="411"/>
      <c r="T90" s="411"/>
      <c r="U90" s="411"/>
      <c r="V90" s="411"/>
    </row>
    <row r="91" spans="1:22" x14ac:dyDescent="0.3">
      <c r="A91" s="411" t="s">
        <v>307</v>
      </c>
      <c r="B91" s="411"/>
      <c r="C91" s="411"/>
      <c r="D91" s="411"/>
      <c r="E91" s="411"/>
      <c r="F91" s="411"/>
      <c r="G91" s="411"/>
      <c r="H91" s="411"/>
      <c r="I91" s="411"/>
      <c r="J91" s="411"/>
      <c r="K91" s="411"/>
      <c r="L91" s="411"/>
      <c r="M91" s="411"/>
      <c r="N91" s="411"/>
      <c r="O91" s="411"/>
      <c r="P91" s="411"/>
      <c r="Q91" s="411"/>
      <c r="R91" s="411"/>
      <c r="S91" s="411"/>
      <c r="T91" s="411"/>
      <c r="U91" s="411"/>
      <c r="V91" s="411"/>
    </row>
    <row r="92" spans="1:22" x14ac:dyDescent="0.3">
      <c r="A92" s="97"/>
      <c r="B92" s="96"/>
      <c r="C92" s="97"/>
      <c r="D92" s="97"/>
      <c r="E92" s="96"/>
      <c r="F92" s="97"/>
      <c r="G92" s="97"/>
      <c r="H92" s="96"/>
    </row>
    <row r="93" spans="1:22" x14ac:dyDescent="0.3">
      <c r="A93" s="97"/>
      <c r="B93" s="96"/>
      <c r="C93" s="97"/>
      <c r="D93" s="97"/>
      <c r="E93" s="96"/>
      <c r="F93" s="97"/>
      <c r="G93" s="97"/>
      <c r="H93" s="96"/>
    </row>
    <row r="94" spans="1:22" x14ac:dyDescent="0.3">
      <c r="A94" s="97"/>
      <c r="B94" s="96"/>
      <c r="C94" s="97"/>
      <c r="D94" s="97"/>
      <c r="E94" s="96"/>
      <c r="F94" s="97"/>
      <c r="G94" s="97"/>
      <c r="H94" s="96"/>
    </row>
    <row r="95" spans="1:22" x14ac:dyDescent="0.3">
      <c r="A95" s="97"/>
      <c r="B95" s="96"/>
      <c r="C95" s="97"/>
      <c r="D95" s="97"/>
      <c r="E95" s="96"/>
      <c r="F95" s="97"/>
      <c r="G95" s="97"/>
      <c r="H95" s="96"/>
    </row>
    <row r="96" spans="1:22" x14ac:dyDescent="0.3">
      <c r="A96" s="97"/>
      <c r="B96" s="96"/>
      <c r="C96" s="97"/>
      <c r="D96" s="97"/>
      <c r="E96" s="96"/>
      <c r="F96" s="97"/>
      <c r="G96" s="97"/>
      <c r="H96" s="96"/>
    </row>
    <row r="97" spans="1:8" x14ac:dyDescent="0.3">
      <c r="A97" s="97"/>
      <c r="B97" s="96"/>
      <c r="C97" s="97"/>
      <c r="D97" s="97"/>
      <c r="E97" s="96"/>
      <c r="F97" s="97"/>
      <c r="G97" s="97"/>
      <c r="H97" s="96"/>
    </row>
    <row r="98" spans="1:8" x14ac:dyDescent="0.3">
      <c r="A98" s="95"/>
      <c r="B98" s="95"/>
      <c r="C98" s="95"/>
      <c r="D98" s="95"/>
      <c r="E98" s="95"/>
      <c r="F98" s="95"/>
      <c r="G98" s="95"/>
      <c r="H98" s="95"/>
    </row>
    <row r="99" spans="1:8" x14ac:dyDescent="0.3">
      <c r="A99" s="95"/>
      <c r="B99" s="95"/>
      <c r="C99" s="95"/>
      <c r="D99" s="95"/>
      <c r="E99" s="95"/>
      <c r="F99" s="95"/>
      <c r="G99" s="95"/>
      <c r="H99" s="95"/>
    </row>
  </sheetData>
  <mergeCells count="57">
    <mergeCell ref="A50:A51"/>
    <mergeCell ref="A20:A21"/>
    <mergeCell ref="A22:A23"/>
    <mergeCell ref="A26:V26"/>
    <mergeCell ref="A33:V33"/>
    <mergeCell ref="C34:G34"/>
    <mergeCell ref="H34:L34"/>
    <mergeCell ref="M34:Q34"/>
    <mergeCell ref="R34:V34"/>
    <mergeCell ref="A34:A35"/>
    <mergeCell ref="B34:B35"/>
    <mergeCell ref="A37:A38"/>
    <mergeCell ref="A39:A40"/>
    <mergeCell ref="A41:A42"/>
    <mergeCell ref="A43:A44"/>
    <mergeCell ref="A45:A46"/>
    <mergeCell ref="A54:A55"/>
    <mergeCell ref="A58:V58"/>
    <mergeCell ref="A65:V65"/>
    <mergeCell ref="M66:Q66"/>
    <mergeCell ref="R66:V66"/>
    <mergeCell ref="A66:A67"/>
    <mergeCell ref="B66:B67"/>
    <mergeCell ref="C66:G66"/>
    <mergeCell ref="H66:L66"/>
    <mergeCell ref="A49:V49"/>
    <mergeCell ref="A68:V68"/>
    <mergeCell ref="A91:V91"/>
    <mergeCell ref="A59:V59"/>
    <mergeCell ref="A36:V36"/>
    <mergeCell ref="A84:A85"/>
    <mergeCell ref="A86:A87"/>
    <mergeCell ref="A90:V90"/>
    <mergeCell ref="A69:A70"/>
    <mergeCell ref="A71:A72"/>
    <mergeCell ref="A73:A74"/>
    <mergeCell ref="A75:A76"/>
    <mergeCell ref="A77:A78"/>
    <mergeCell ref="A82:A83"/>
    <mergeCell ref="A81:V81"/>
    <mergeCell ref="A52:A53"/>
    <mergeCell ref="A4:V4"/>
    <mergeCell ref="A1:V1"/>
    <mergeCell ref="C2:G2"/>
    <mergeCell ref="A27:V27"/>
    <mergeCell ref="A18:A19"/>
    <mergeCell ref="A13:A14"/>
    <mergeCell ref="A17:V17"/>
    <mergeCell ref="A5:A6"/>
    <mergeCell ref="A7:A8"/>
    <mergeCell ref="A9:A10"/>
    <mergeCell ref="A11:A12"/>
    <mergeCell ref="H2:L2"/>
    <mergeCell ref="M2:Q2"/>
    <mergeCell ref="R2:V2"/>
    <mergeCell ref="B2:B3"/>
    <mergeCell ref="A2:A3"/>
  </mergeCells>
  <phoneticPr fontId="63" type="noConversion"/>
  <pageMargins left="0.7" right="0.7" top="0.75" bottom="0.75" header="0.3" footer="0.3"/>
  <pageSetup paperSize="126" scale="47" fitToHeight="0" orientation="landscape" r:id="rId1"/>
  <extLst>
    <ext xmlns:mx="http://schemas.microsoft.com/office/mac/excel/2008/main" uri="{64002731-A6B0-56B0-2670-7721B7C09600}">
      <mx:PLV Mode="1"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I1:V53"/>
  <sheetViews>
    <sheetView zoomScaleNormal="100" workbookViewId="0">
      <selection activeCell="L17" sqref="L17"/>
    </sheetView>
  </sheetViews>
  <sheetFormatPr baseColWidth="10" defaultColWidth="11.453125" defaultRowHeight="14.5" x14ac:dyDescent="0.35"/>
  <cols>
    <col min="9" max="9" width="11.453125" style="42"/>
    <col min="11" max="12" width="11.453125" style="42"/>
  </cols>
  <sheetData>
    <row r="1" spans="13:22" x14ac:dyDescent="0.35">
      <c r="M1" s="116"/>
      <c r="N1" s="116" t="s">
        <v>317</v>
      </c>
      <c r="O1" s="116" t="s">
        <v>318</v>
      </c>
      <c r="P1" s="116" t="s">
        <v>181</v>
      </c>
      <c r="Q1" s="116" t="s">
        <v>267</v>
      </c>
      <c r="R1" s="116"/>
      <c r="S1" s="116" t="s">
        <v>317</v>
      </c>
      <c r="T1" s="116" t="s">
        <v>318</v>
      </c>
      <c r="U1" s="116" t="s">
        <v>181</v>
      </c>
      <c r="V1" s="116" t="s">
        <v>267</v>
      </c>
    </row>
    <row r="2" spans="13:22" x14ac:dyDescent="0.35">
      <c r="M2" s="105">
        <v>42370</v>
      </c>
      <c r="N2" s="103">
        <v>6500</v>
      </c>
      <c r="O2" s="103">
        <v>10000</v>
      </c>
      <c r="P2" s="103">
        <v>6000</v>
      </c>
      <c r="Q2" s="103"/>
      <c r="R2" s="105">
        <v>42370</v>
      </c>
      <c r="S2" s="103">
        <v>162.5</v>
      </c>
      <c r="T2" s="103">
        <v>250</v>
      </c>
      <c r="U2" s="103">
        <v>150</v>
      </c>
      <c r="V2" s="103"/>
    </row>
    <row r="3" spans="13:22" x14ac:dyDescent="0.35">
      <c r="M3" s="105">
        <v>42401</v>
      </c>
      <c r="N3" s="103">
        <v>6500</v>
      </c>
      <c r="O3" s="103">
        <v>10000</v>
      </c>
      <c r="P3" s="103">
        <v>6500</v>
      </c>
      <c r="Q3" s="103">
        <v>8000</v>
      </c>
      <c r="R3" s="105">
        <v>42401</v>
      </c>
      <c r="S3" s="103">
        <v>162.5</v>
      </c>
      <c r="T3" s="103">
        <v>250</v>
      </c>
      <c r="U3" s="103">
        <v>162.5</v>
      </c>
      <c r="V3" s="103">
        <v>200</v>
      </c>
    </row>
    <row r="4" spans="13:22" x14ac:dyDescent="0.35">
      <c r="M4" s="105">
        <v>42430</v>
      </c>
      <c r="N4" s="103">
        <v>7000</v>
      </c>
      <c r="O4" s="103">
        <v>10000</v>
      </c>
      <c r="P4" s="103">
        <v>6500</v>
      </c>
      <c r="Q4" s="103">
        <v>8000</v>
      </c>
      <c r="R4" s="105">
        <v>42430</v>
      </c>
      <c r="S4" s="103">
        <v>175</v>
      </c>
      <c r="T4" s="103">
        <v>250</v>
      </c>
      <c r="U4" s="103">
        <v>162.5</v>
      </c>
      <c r="V4" s="103">
        <v>200</v>
      </c>
    </row>
    <row r="5" spans="13:22" x14ac:dyDescent="0.35">
      <c r="M5" s="105">
        <v>42461</v>
      </c>
      <c r="N5" s="103">
        <v>8500</v>
      </c>
      <c r="O5" s="103">
        <v>12000</v>
      </c>
      <c r="P5" s="103">
        <v>7500</v>
      </c>
      <c r="Q5" s="103">
        <v>12000</v>
      </c>
      <c r="R5" s="105">
        <v>42461</v>
      </c>
      <c r="S5" s="103">
        <v>212.5</v>
      </c>
      <c r="T5" s="103">
        <v>300</v>
      </c>
      <c r="U5" s="103">
        <v>187.5</v>
      </c>
      <c r="V5" s="103">
        <v>300</v>
      </c>
    </row>
    <row r="6" spans="13:22" x14ac:dyDescent="0.35">
      <c r="M6" s="105">
        <v>42491</v>
      </c>
      <c r="N6" s="103">
        <v>10000</v>
      </c>
      <c r="O6" s="103">
        <v>13000</v>
      </c>
      <c r="P6" s="103">
        <v>8750</v>
      </c>
      <c r="Q6" s="103">
        <v>13500</v>
      </c>
      <c r="R6" s="105">
        <v>42491</v>
      </c>
      <c r="S6" s="103">
        <v>250</v>
      </c>
      <c r="T6" s="103">
        <v>325</v>
      </c>
      <c r="U6" s="103">
        <v>218.75</v>
      </c>
      <c r="V6" s="103">
        <v>337.5</v>
      </c>
    </row>
    <row r="7" spans="13:22" x14ac:dyDescent="0.35">
      <c r="M7" s="105">
        <v>42522</v>
      </c>
      <c r="N7" s="103">
        <v>10500</v>
      </c>
      <c r="O7" s="103">
        <v>14000</v>
      </c>
      <c r="P7" s="103">
        <v>8750</v>
      </c>
      <c r="Q7" s="103">
        <v>13500</v>
      </c>
      <c r="R7" s="105">
        <v>42522</v>
      </c>
      <c r="S7" s="103">
        <v>262.5</v>
      </c>
      <c r="T7" s="103">
        <v>350</v>
      </c>
      <c r="U7" s="103">
        <v>218.75</v>
      </c>
      <c r="V7" s="103">
        <v>337.5</v>
      </c>
    </row>
    <row r="8" spans="13:22" x14ac:dyDescent="0.35">
      <c r="M8" s="105">
        <v>42552</v>
      </c>
      <c r="N8" s="103">
        <v>10000</v>
      </c>
      <c r="O8" s="103">
        <v>13500</v>
      </c>
      <c r="P8" s="103">
        <v>8500</v>
      </c>
      <c r="Q8" s="103">
        <v>12000</v>
      </c>
      <c r="R8" s="105">
        <v>42552</v>
      </c>
      <c r="S8" s="103">
        <v>250</v>
      </c>
      <c r="T8" s="103">
        <v>337.5</v>
      </c>
      <c r="U8" s="103">
        <v>212.5</v>
      </c>
      <c r="V8" s="103">
        <v>300</v>
      </c>
    </row>
    <row r="9" spans="13:22" x14ac:dyDescent="0.35">
      <c r="M9" s="105">
        <v>42583</v>
      </c>
      <c r="N9" s="103">
        <v>10500</v>
      </c>
      <c r="O9" s="103">
        <v>17500</v>
      </c>
      <c r="P9" s="103">
        <v>9000</v>
      </c>
      <c r="Q9" s="103">
        <v>13500</v>
      </c>
      <c r="R9" s="105">
        <v>42583</v>
      </c>
      <c r="S9" s="103">
        <v>262.5</v>
      </c>
      <c r="T9" s="103">
        <v>437.5</v>
      </c>
      <c r="U9" s="103">
        <v>225</v>
      </c>
      <c r="V9" s="103">
        <v>337.5</v>
      </c>
    </row>
    <row r="10" spans="13:22" x14ac:dyDescent="0.35">
      <c r="M10" s="105">
        <v>42614</v>
      </c>
      <c r="N10" s="103">
        <v>11000</v>
      </c>
      <c r="O10" s="103">
        <v>17000</v>
      </c>
      <c r="P10" s="103">
        <v>9500</v>
      </c>
      <c r="Q10" s="103"/>
      <c r="R10" s="105">
        <v>42614</v>
      </c>
      <c r="S10" s="103">
        <v>275</v>
      </c>
      <c r="T10" s="103">
        <v>425</v>
      </c>
      <c r="U10" s="103">
        <v>237.5</v>
      </c>
      <c r="V10" s="116"/>
    </row>
    <row r="11" spans="13:22" x14ac:dyDescent="0.35">
      <c r="M11" s="105">
        <v>42644</v>
      </c>
      <c r="N11" s="103">
        <v>11000</v>
      </c>
      <c r="O11" s="103">
        <v>18500</v>
      </c>
      <c r="P11" s="103">
        <v>9500</v>
      </c>
      <c r="Q11" s="103"/>
      <c r="R11" s="105">
        <v>42644</v>
      </c>
      <c r="S11" s="103">
        <v>275</v>
      </c>
      <c r="T11" s="103">
        <v>462.5</v>
      </c>
      <c r="U11" s="103">
        <v>237.5</v>
      </c>
      <c r="V11" s="116"/>
    </row>
    <row r="12" spans="13:22" x14ac:dyDescent="0.35">
      <c r="M12" s="105">
        <v>42675</v>
      </c>
      <c r="N12" s="103">
        <v>11000</v>
      </c>
      <c r="O12" s="103">
        <v>19000</v>
      </c>
      <c r="P12" s="103">
        <v>9000</v>
      </c>
      <c r="Q12" s="103"/>
      <c r="R12" s="105">
        <v>42675</v>
      </c>
      <c r="S12" s="103">
        <v>275</v>
      </c>
      <c r="T12" s="103">
        <v>475</v>
      </c>
      <c r="U12" s="103">
        <v>225</v>
      </c>
      <c r="V12" s="116"/>
    </row>
    <row r="13" spans="13:22" x14ac:dyDescent="0.35">
      <c r="M13" s="105">
        <v>42705</v>
      </c>
      <c r="N13" s="103">
        <v>11000</v>
      </c>
      <c r="O13" s="103">
        <v>18000</v>
      </c>
      <c r="P13" s="103">
        <v>10000</v>
      </c>
      <c r="Q13" s="103"/>
      <c r="R13" s="105">
        <v>42705</v>
      </c>
      <c r="S13" s="103">
        <v>275</v>
      </c>
      <c r="T13" s="103">
        <v>450</v>
      </c>
      <c r="U13" s="103">
        <v>250</v>
      </c>
      <c r="V13" s="116"/>
    </row>
    <row r="14" spans="13:22" x14ac:dyDescent="0.35">
      <c r="M14" s="105">
        <v>42736</v>
      </c>
      <c r="N14" s="103">
        <v>11000</v>
      </c>
      <c r="O14" s="103">
        <v>18000</v>
      </c>
      <c r="P14" s="103">
        <v>9500</v>
      </c>
      <c r="Q14" s="103">
        <v>13000</v>
      </c>
      <c r="R14" s="105">
        <v>42736</v>
      </c>
      <c r="S14" s="103">
        <v>275</v>
      </c>
      <c r="T14" s="103">
        <v>450</v>
      </c>
      <c r="U14" s="103">
        <v>237.5</v>
      </c>
      <c r="V14" s="103">
        <v>325</v>
      </c>
    </row>
    <row r="15" spans="13:22" x14ac:dyDescent="0.35">
      <c r="M15" s="105">
        <v>42767</v>
      </c>
      <c r="N15" s="103">
        <v>11000</v>
      </c>
      <c r="O15" s="103">
        <v>18500</v>
      </c>
      <c r="P15" s="103">
        <v>11000</v>
      </c>
      <c r="Q15" s="103"/>
      <c r="R15" s="105">
        <v>42767</v>
      </c>
      <c r="S15" s="103">
        <v>275</v>
      </c>
      <c r="T15" s="103">
        <v>462.5</v>
      </c>
      <c r="U15" s="103">
        <v>275</v>
      </c>
      <c r="V15" s="116"/>
    </row>
    <row r="16" spans="13:22" x14ac:dyDescent="0.35">
      <c r="M16" s="105">
        <v>42795</v>
      </c>
      <c r="N16" s="103">
        <v>13000</v>
      </c>
      <c r="O16" s="103">
        <v>18500</v>
      </c>
      <c r="P16" s="103">
        <v>11000</v>
      </c>
      <c r="Q16" s="103"/>
      <c r="R16" s="105">
        <v>42795</v>
      </c>
      <c r="S16" s="103">
        <v>325</v>
      </c>
      <c r="T16" s="103">
        <v>462.5</v>
      </c>
      <c r="U16" s="103">
        <v>275</v>
      </c>
      <c r="V16" s="116"/>
    </row>
    <row r="17" spans="13:22" x14ac:dyDescent="0.35">
      <c r="M17" s="105">
        <v>42826</v>
      </c>
      <c r="N17" s="103">
        <v>12500</v>
      </c>
      <c r="O17" s="103">
        <v>17000</v>
      </c>
      <c r="P17" s="103">
        <v>12000</v>
      </c>
      <c r="Q17" s="103">
        <v>16000</v>
      </c>
      <c r="R17" s="105">
        <v>42826</v>
      </c>
      <c r="S17" s="103">
        <v>312.5</v>
      </c>
      <c r="T17" s="103">
        <v>425</v>
      </c>
      <c r="U17" s="103">
        <v>300</v>
      </c>
      <c r="V17" s="103">
        <v>400</v>
      </c>
    </row>
    <row r="18" spans="13:22" x14ac:dyDescent="0.35">
      <c r="M18" s="105">
        <v>42856</v>
      </c>
      <c r="N18" s="103">
        <v>13500</v>
      </c>
      <c r="O18" s="103">
        <v>21000</v>
      </c>
      <c r="P18" s="103">
        <v>12500</v>
      </c>
      <c r="Q18" s="103">
        <v>17500</v>
      </c>
      <c r="R18" s="105">
        <v>42856</v>
      </c>
      <c r="S18" s="103">
        <v>337.5</v>
      </c>
      <c r="T18" s="103">
        <v>525</v>
      </c>
      <c r="U18" s="103">
        <v>312.5</v>
      </c>
      <c r="V18" s="103">
        <v>437.5</v>
      </c>
    </row>
    <row r="19" spans="13:22" x14ac:dyDescent="0.35">
      <c r="M19" s="105">
        <v>42887</v>
      </c>
      <c r="N19" s="103">
        <v>15000</v>
      </c>
      <c r="O19" s="103">
        <v>21000</v>
      </c>
      <c r="P19" s="103">
        <v>12500</v>
      </c>
      <c r="Q19" s="103">
        <v>17000</v>
      </c>
      <c r="R19" s="105">
        <v>42887</v>
      </c>
      <c r="S19" s="103">
        <v>375</v>
      </c>
      <c r="T19" s="103">
        <v>525</v>
      </c>
      <c r="U19" s="103">
        <v>312.5</v>
      </c>
      <c r="V19" s="103">
        <v>425</v>
      </c>
    </row>
    <row r="20" spans="13:22" x14ac:dyDescent="0.35">
      <c r="M20" s="105">
        <v>42917</v>
      </c>
      <c r="N20" s="103">
        <v>14500</v>
      </c>
      <c r="O20" s="103">
        <v>22000</v>
      </c>
      <c r="P20" s="103">
        <v>13000</v>
      </c>
      <c r="Q20" s="103">
        <v>18000</v>
      </c>
      <c r="R20" s="105">
        <v>42917</v>
      </c>
      <c r="S20" s="103">
        <v>362.5</v>
      </c>
      <c r="T20" s="103">
        <v>550</v>
      </c>
      <c r="U20" s="103">
        <v>325</v>
      </c>
      <c r="V20" s="103">
        <v>450</v>
      </c>
    </row>
    <row r="21" spans="13:22" x14ac:dyDescent="0.35">
      <c r="M21" s="105">
        <v>42948</v>
      </c>
      <c r="N21" s="103">
        <v>14500</v>
      </c>
      <c r="O21" s="103">
        <v>22000</v>
      </c>
      <c r="P21" s="103">
        <v>13000</v>
      </c>
      <c r="Q21" s="103">
        <v>18000</v>
      </c>
      <c r="R21" s="105">
        <v>42948</v>
      </c>
      <c r="S21" s="103">
        <v>362.5</v>
      </c>
      <c r="T21" s="103">
        <v>550</v>
      </c>
      <c r="U21" s="103">
        <v>325</v>
      </c>
      <c r="V21" s="103">
        <v>450</v>
      </c>
    </row>
    <row r="22" spans="13:22" x14ac:dyDescent="0.35">
      <c r="M22" s="105">
        <v>42979</v>
      </c>
      <c r="N22" s="103">
        <v>15500</v>
      </c>
      <c r="O22" s="103">
        <v>23000</v>
      </c>
      <c r="P22" s="103">
        <v>14000</v>
      </c>
      <c r="Q22" s="116"/>
      <c r="R22" s="105">
        <v>42979</v>
      </c>
      <c r="S22" s="103">
        <v>387.5</v>
      </c>
      <c r="T22" s="103">
        <v>575</v>
      </c>
      <c r="U22" s="103">
        <v>350</v>
      </c>
      <c r="V22" s="116"/>
    </row>
    <row r="23" spans="13:22" x14ac:dyDescent="0.35">
      <c r="M23" s="105">
        <v>43009</v>
      </c>
      <c r="N23" s="103">
        <v>15000</v>
      </c>
      <c r="O23" s="103">
        <v>22500</v>
      </c>
      <c r="P23" s="103">
        <v>14000</v>
      </c>
      <c r="Q23" s="103">
        <v>18000</v>
      </c>
      <c r="R23" s="105">
        <v>43009</v>
      </c>
      <c r="S23" s="103">
        <v>375</v>
      </c>
      <c r="T23" s="103">
        <v>562.5</v>
      </c>
      <c r="U23" s="103">
        <v>350</v>
      </c>
      <c r="V23" s="103">
        <v>450</v>
      </c>
    </row>
    <row r="24" spans="13:22" x14ac:dyDescent="0.35">
      <c r="M24" s="105">
        <v>43040</v>
      </c>
      <c r="N24" s="103">
        <v>15000</v>
      </c>
      <c r="O24" s="103">
        <v>22500</v>
      </c>
      <c r="P24" s="103">
        <v>15000</v>
      </c>
      <c r="Q24" s="103">
        <v>18000</v>
      </c>
      <c r="R24" s="105">
        <v>43040</v>
      </c>
      <c r="S24" s="103">
        <v>375</v>
      </c>
      <c r="T24" s="103">
        <v>562.5</v>
      </c>
      <c r="U24" s="103">
        <v>375</v>
      </c>
      <c r="V24" s="103">
        <v>450</v>
      </c>
    </row>
    <row r="25" spans="13:22" x14ac:dyDescent="0.35">
      <c r="M25" s="105">
        <v>43070</v>
      </c>
      <c r="N25" s="103">
        <v>15000</v>
      </c>
      <c r="O25" s="103">
        <v>22500</v>
      </c>
      <c r="P25" s="103">
        <v>15000</v>
      </c>
      <c r="Q25" s="103">
        <v>18500</v>
      </c>
      <c r="R25" s="105">
        <v>43070</v>
      </c>
      <c r="S25" s="103">
        <v>375</v>
      </c>
      <c r="T25" s="103">
        <v>562.5</v>
      </c>
      <c r="U25" s="103">
        <v>375</v>
      </c>
      <c r="V25" s="103">
        <v>462.5</v>
      </c>
    </row>
    <row r="26" spans="13:22" x14ac:dyDescent="0.35">
      <c r="M26" s="105">
        <v>43101</v>
      </c>
      <c r="N26" s="103">
        <v>14500</v>
      </c>
      <c r="O26" s="103">
        <v>22500</v>
      </c>
      <c r="P26" s="103">
        <v>14000</v>
      </c>
      <c r="Q26" s="103">
        <v>18000</v>
      </c>
      <c r="R26" s="105">
        <v>43101</v>
      </c>
      <c r="S26" s="103">
        <v>362.5</v>
      </c>
      <c r="T26" s="103">
        <v>562.5</v>
      </c>
      <c r="U26" s="103">
        <v>350</v>
      </c>
      <c r="V26" s="103">
        <v>450</v>
      </c>
    </row>
    <row r="27" spans="13:22" x14ac:dyDescent="0.35">
      <c r="M27" s="105">
        <v>43132</v>
      </c>
      <c r="N27" s="103">
        <v>16500</v>
      </c>
      <c r="O27" s="103">
        <v>24000</v>
      </c>
      <c r="P27" s="103">
        <v>15000</v>
      </c>
      <c r="Q27" s="103">
        <v>18500</v>
      </c>
      <c r="R27" s="105">
        <v>43132</v>
      </c>
      <c r="S27" s="103">
        <v>412.5</v>
      </c>
      <c r="T27" s="103">
        <v>600</v>
      </c>
      <c r="U27" s="103">
        <v>375</v>
      </c>
      <c r="V27" s="103">
        <v>462.5</v>
      </c>
    </row>
    <row r="28" spans="13:22" x14ac:dyDescent="0.35">
      <c r="M28" s="105">
        <v>43160</v>
      </c>
      <c r="N28" s="103">
        <v>16000</v>
      </c>
      <c r="O28" s="103">
        <v>22500</v>
      </c>
      <c r="P28" s="103">
        <v>13000</v>
      </c>
      <c r="Q28" s="103">
        <v>20000</v>
      </c>
      <c r="R28" s="105">
        <v>43160</v>
      </c>
      <c r="S28" s="103">
        <v>400</v>
      </c>
      <c r="T28" s="103">
        <v>562.5</v>
      </c>
      <c r="U28" s="103">
        <v>325</v>
      </c>
      <c r="V28" s="103">
        <v>500</v>
      </c>
    </row>
    <row r="29" spans="13:22" x14ac:dyDescent="0.35">
      <c r="M29" s="105">
        <v>43191</v>
      </c>
      <c r="N29" s="103">
        <v>16000</v>
      </c>
      <c r="O29" s="103">
        <v>22000</v>
      </c>
      <c r="P29" s="103">
        <v>13000</v>
      </c>
      <c r="Q29" s="103">
        <v>20000</v>
      </c>
      <c r="R29" s="105">
        <v>43191</v>
      </c>
      <c r="S29" s="103">
        <v>400</v>
      </c>
      <c r="T29" s="103">
        <v>550</v>
      </c>
      <c r="U29" s="103">
        <v>325</v>
      </c>
      <c r="V29" s="103">
        <v>500</v>
      </c>
    </row>
    <row r="30" spans="13:22" x14ac:dyDescent="0.35">
      <c r="M30" s="105">
        <v>43221</v>
      </c>
      <c r="N30" s="103">
        <v>15000</v>
      </c>
      <c r="O30" s="103">
        <v>22500</v>
      </c>
      <c r="P30" s="103">
        <v>13000</v>
      </c>
      <c r="Q30" s="103">
        <v>19000</v>
      </c>
      <c r="R30" s="105">
        <v>43221</v>
      </c>
      <c r="S30" s="103">
        <v>375</v>
      </c>
      <c r="T30" s="103">
        <v>562.5</v>
      </c>
      <c r="U30" s="103">
        <v>325</v>
      </c>
      <c r="V30" s="103">
        <v>475</v>
      </c>
    </row>
    <row r="31" spans="13:22" x14ac:dyDescent="0.35">
      <c r="M31" s="105">
        <v>43252</v>
      </c>
      <c r="N31" s="104">
        <v>14000</v>
      </c>
      <c r="O31" s="104">
        <v>22000</v>
      </c>
      <c r="P31" s="104">
        <v>13000</v>
      </c>
      <c r="Q31" s="104">
        <v>18000</v>
      </c>
      <c r="R31" s="105">
        <v>43252</v>
      </c>
      <c r="S31" s="103">
        <v>350</v>
      </c>
      <c r="T31" s="103">
        <v>550</v>
      </c>
      <c r="U31" s="103">
        <v>325</v>
      </c>
      <c r="V31" s="103">
        <v>450</v>
      </c>
    </row>
    <row r="32" spans="13:22" x14ac:dyDescent="0.35">
      <c r="M32" s="105">
        <v>43282</v>
      </c>
      <c r="N32" s="103">
        <v>14500</v>
      </c>
      <c r="O32" s="103">
        <v>22000</v>
      </c>
      <c r="P32" s="103">
        <v>13000</v>
      </c>
      <c r="Q32" s="103">
        <v>17500</v>
      </c>
      <c r="R32" s="105">
        <v>43282</v>
      </c>
      <c r="S32" s="103">
        <v>362.5</v>
      </c>
      <c r="T32" s="103">
        <v>550</v>
      </c>
      <c r="U32" s="103">
        <v>325</v>
      </c>
      <c r="V32" s="103">
        <v>437.5</v>
      </c>
    </row>
    <row r="33" spans="13:22" x14ac:dyDescent="0.35">
      <c r="M33" s="105">
        <v>43313</v>
      </c>
      <c r="N33" s="103">
        <v>15000</v>
      </c>
      <c r="O33" s="116">
        <v>21000</v>
      </c>
      <c r="P33" s="116">
        <v>11000</v>
      </c>
      <c r="Q33" s="116">
        <v>17500</v>
      </c>
      <c r="R33" s="105">
        <v>43313</v>
      </c>
      <c r="S33" s="103">
        <v>375</v>
      </c>
      <c r="T33" s="103">
        <v>525</v>
      </c>
      <c r="U33" s="103">
        <v>275</v>
      </c>
      <c r="V33" s="103">
        <v>437.5</v>
      </c>
    </row>
    <row r="34" spans="13:22" x14ac:dyDescent="0.35">
      <c r="M34" s="105">
        <v>43344</v>
      </c>
      <c r="N34" s="103">
        <v>13500</v>
      </c>
      <c r="O34" s="103">
        <v>19500</v>
      </c>
      <c r="P34" s="103">
        <v>9000</v>
      </c>
      <c r="Q34" s="103">
        <v>15500</v>
      </c>
      <c r="R34" s="105">
        <v>43344</v>
      </c>
      <c r="S34" s="103">
        <v>337.5</v>
      </c>
      <c r="T34" s="103">
        <v>487.5</v>
      </c>
      <c r="U34" s="103">
        <v>225</v>
      </c>
      <c r="V34" s="103">
        <v>387.5</v>
      </c>
    </row>
    <row r="35" spans="13:22" x14ac:dyDescent="0.35">
      <c r="M35" s="105">
        <v>43374</v>
      </c>
      <c r="N35" s="103">
        <v>10000</v>
      </c>
      <c r="O35" s="103">
        <v>18000</v>
      </c>
      <c r="P35" s="103">
        <v>8500</v>
      </c>
      <c r="Q35" s="103">
        <v>14000</v>
      </c>
      <c r="R35" s="105">
        <v>43374</v>
      </c>
      <c r="S35" s="103">
        <v>250</v>
      </c>
      <c r="T35" s="103">
        <v>450</v>
      </c>
      <c r="U35" s="103">
        <v>212.5</v>
      </c>
      <c r="V35" s="103">
        <v>350</v>
      </c>
    </row>
    <row r="36" spans="13:22" x14ac:dyDescent="0.35">
      <c r="M36" s="105">
        <v>43405</v>
      </c>
      <c r="N36" s="103">
        <v>11000</v>
      </c>
      <c r="O36" s="103">
        <v>17000</v>
      </c>
      <c r="P36" s="103">
        <v>8500</v>
      </c>
      <c r="Q36" s="103">
        <v>14000</v>
      </c>
      <c r="R36" s="105">
        <v>43405</v>
      </c>
      <c r="S36" s="103">
        <v>275</v>
      </c>
      <c r="T36" s="103">
        <v>425</v>
      </c>
      <c r="U36" s="103">
        <v>212.5</v>
      </c>
      <c r="V36" s="103">
        <v>350</v>
      </c>
    </row>
    <row r="37" spans="13:22" x14ac:dyDescent="0.35">
      <c r="M37" s="105">
        <v>43435</v>
      </c>
      <c r="N37" s="104">
        <v>10000</v>
      </c>
      <c r="O37" s="104">
        <v>15500</v>
      </c>
      <c r="P37" s="104">
        <v>7500</v>
      </c>
      <c r="Q37" s="104">
        <v>12250</v>
      </c>
      <c r="R37" s="105">
        <v>43435</v>
      </c>
      <c r="S37" s="103">
        <v>250</v>
      </c>
      <c r="T37" s="103">
        <v>387.5</v>
      </c>
      <c r="U37" s="103">
        <v>187.5</v>
      </c>
      <c r="V37" s="103">
        <v>306.25</v>
      </c>
    </row>
    <row r="38" spans="13:22" x14ac:dyDescent="0.35">
      <c r="M38" s="105">
        <v>43466</v>
      </c>
      <c r="N38" s="104">
        <v>10000</v>
      </c>
      <c r="O38" s="104">
        <v>14000</v>
      </c>
      <c r="P38" s="104">
        <v>7500</v>
      </c>
      <c r="Q38" s="104">
        <v>12000</v>
      </c>
      <c r="R38" s="105">
        <v>43466</v>
      </c>
      <c r="S38" s="103">
        <v>250</v>
      </c>
      <c r="T38" s="103">
        <v>350</v>
      </c>
      <c r="U38" s="103">
        <v>187.5</v>
      </c>
      <c r="V38" s="103">
        <v>300</v>
      </c>
    </row>
    <row r="39" spans="13:22" x14ac:dyDescent="0.35">
      <c r="M39" s="105">
        <v>43497</v>
      </c>
      <c r="N39" s="104">
        <v>10000</v>
      </c>
      <c r="O39" s="104">
        <v>14000</v>
      </c>
      <c r="P39" s="104">
        <v>7500</v>
      </c>
      <c r="Q39" s="104">
        <v>12000</v>
      </c>
      <c r="R39" s="105">
        <v>43497</v>
      </c>
      <c r="S39" s="103">
        <v>250</v>
      </c>
      <c r="T39" s="103">
        <v>350</v>
      </c>
      <c r="U39" s="103">
        <v>187.5</v>
      </c>
      <c r="V39" s="103">
        <v>300</v>
      </c>
    </row>
    <row r="40" spans="13:22" x14ac:dyDescent="0.35">
      <c r="M40" s="105">
        <v>43525</v>
      </c>
      <c r="N40" s="104">
        <v>12000</v>
      </c>
      <c r="O40" s="104">
        <v>15000</v>
      </c>
      <c r="P40" s="104">
        <v>9000</v>
      </c>
      <c r="Q40" s="104">
        <v>12500</v>
      </c>
      <c r="R40" s="105">
        <v>43525</v>
      </c>
      <c r="S40" s="103">
        <v>300</v>
      </c>
      <c r="T40" s="103">
        <v>375</v>
      </c>
      <c r="U40" s="103">
        <v>225</v>
      </c>
      <c r="V40" s="103">
        <v>312.5</v>
      </c>
    </row>
    <row r="41" spans="13:22" x14ac:dyDescent="0.35">
      <c r="M41" s="105">
        <v>43556</v>
      </c>
      <c r="N41" s="116"/>
      <c r="O41" s="116"/>
      <c r="P41" s="116"/>
      <c r="Q41" s="116"/>
      <c r="R41" s="105">
        <v>43556</v>
      </c>
      <c r="S41" s="103"/>
      <c r="T41" s="103"/>
      <c r="U41" s="103"/>
      <c r="V41" s="103"/>
    </row>
    <row r="42" spans="13:22" x14ac:dyDescent="0.35">
      <c r="M42" s="105">
        <v>43586</v>
      </c>
      <c r="N42" s="116"/>
      <c r="O42" s="116"/>
      <c r="P42" s="116"/>
      <c r="Q42" s="116"/>
      <c r="R42" s="105">
        <v>43586</v>
      </c>
      <c r="S42" s="103"/>
      <c r="T42" s="103"/>
      <c r="U42" s="103"/>
      <c r="V42" s="103"/>
    </row>
    <row r="43" spans="13:22" x14ac:dyDescent="0.35">
      <c r="M43" s="105">
        <v>43617</v>
      </c>
      <c r="N43" s="116">
        <v>10500</v>
      </c>
      <c r="O43" s="116">
        <v>14000</v>
      </c>
      <c r="P43" s="116">
        <v>8500</v>
      </c>
      <c r="Q43" s="116">
        <v>12000</v>
      </c>
      <c r="R43" s="105">
        <v>43617</v>
      </c>
      <c r="S43" s="103">
        <v>262.5</v>
      </c>
      <c r="T43" s="103">
        <v>350</v>
      </c>
      <c r="U43" s="103">
        <v>212.5</v>
      </c>
      <c r="V43" s="103">
        <v>300</v>
      </c>
    </row>
    <row r="44" spans="13:22" x14ac:dyDescent="0.35">
      <c r="M44" s="105">
        <v>43647</v>
      </c>
      <c r="N44" s="116">
        <v>11000</v>
      </c>
      <c r="O44" s="116">
        <v>14000</v>
      </c>
      <c r="P44" s="116">
        <v>8500</v>
      </c>
      <c r="Q44" s="116">
        <v>11500</v>
      </c>
      <c r="R44" s="105">
        <v>43647</v>
      </c>
      <c r="S44" s="103">
        <v>275</v>
      </c>
      <c r="T44" s="103">
        <v>350</v>
      </c>
      <c r="U44" s="103">
        <v>212.5</v>
      </c>
      <c r="V44" s="103">
        <v>287.5</v>
      </c>
    </row>
    <row r="45" spans="13:22" x14ac:dyDescent="0.35">
      <c r="M45" s="105">
        <v>43678</v>
      </c>
      <c r="N45" s="116">
        <v>10000</v>
      </c>
      <c r="O45" s="116">
        <v>14000</v>
      </c>
      <c r="P45" s="116">
        <v>8500</v>
      </c>
      <c r="Q45" s="116">
        <v>11500</v>
      </c>
      <c r="R45" s="105">
        <v>43678</v>
      </c>
      <c r="S45" s="103">
        <v>250</v>
      </c>
      <c r="T45" s="103">
        <v>350</v>
      </c>
      <c r="U45" s="103">
        <v>212.5</v>
      </c>
      <c r="V45" s="103">
        <v>287.5</v>
      </c>
    </row>
    <row r="46" spans="13:22" x14ac:dyDescent="0.35">
      <c r="M46" s="105">
        <v>43709</v>
      </c>
      <c r="N46" s="104">
        <v>10000</v>
      </c>
      <c r="O46" s="116">
        <v>14000</v>
      </c>
      <c r="P46" s="116">
        <v>8000</v>
      </c>
      <c r="Q46" s="116">
        <v>9000</v>
      </c>
      <c r="R46" s="105">
        <v>43709</v>
      </c>
      <c r="S46" s="103">
        <v>250</v>
      </c>
      <c r="T46" s="103">
        <v>350</v>
      </c>
      <c r="U46" s="103">
        <v>200</v>
      </c>
      <c r="V46" s="103">
        <v>225</v>
      </c>
    </row>
    <row r="47" spans="13:22" x14ac:dyDescent="0.35">
      <c r="M47" s="105">
        <v>43739</v>
      </c>
      <c r="N47" s="116">
        <v>10000</v>
      </c>
      <c r="O47" s="116">
        <v>14000</v>
      </c>
      <c r="P47" s="116">
        <v>8500</v>
      </c>
      <c r="Q47" s="116">
        <v>12000</v>
      </c>
      <c r="R47" s="105">
        <v>43739</v>
      </c>
      <c r="S47" s="103">
        <v>250</v>
      </c>
      <c r="T47" s="103">
        <v>350</v>
      </c>
      <c r="U47" s="103">
        <v>212.5</v>
      </c>
      <c r="V47" s="103">
        <v>300</v>
      </c>
    </row>
    <row r="48" spans="13:22" x14ac:dyDescent="0.35">
      <c r="M48" s="105">
        <v>43770</v>
      </c>
      <c r="N48" s="116">
        <v>10000</v>
      </c>
      <c r="O48" s="116">
        <v>14000</v>
      </c>
      <c r="P48" s="116">
        <v>8000</v>
      </c>
      <c r="Q48" s="116">
        <v>10000</v>
      </c>
      <c r="R48" s="105">
        <v>43770</v>
      </c>
      <c r="S48" s="103">
        <v>250</v>
      </c>
      <c r="T48" s="103">
        <v>350</v>
      </c>
      <c r="U48" s="103">
        <v>200</v>
      </c>
      <c r="V48" s="103">
        <v>250</v>
      </c>
    </row>
    <row r="49" spans="13:22" x14ac:dyDescent="0.35">
      <c r="M49" s="105">
        <v>43800</v>
      </c>
      <c r="N49" s="156">
        <v>10000</v>
      </c>
      <c r="O49" s="156">
        <v>14000</v>
      </c>
      <c r="P49" s="156">
        <v>8000</v>
      </c>
      <c r="Q49" s="156">
        <v>11000</v>
      </c>
      <c r="R49" s="105">
        <v>43800</v>
      </c>
      <c r="S49" s="42">
        <f>N49/40</f>
        <v>250</v>
      </c>
      <c r="T49" s="42">
        <f t="shared" ref="T49:V49" si="0">O49/40</f>
        <v>350</v>
      </c>
      <c r="U49" s="42">
        <f t="shared" si="0"/>
        <v>200</v>
      </c>
      <c r="V49" s="42">
        <f t="shared" si="0"/>
        <v>275</v>
      </c>
    </row>
    <row r="50" spans="13:22" x14ac:dyDescent="0.35">
      <c r="M50" s="105">
        <v>43831</v>
      </c>
      <c r="N50" s="156">
        <v>10000</v>
      </c>
      <c r="O50" s="157">
        <v>14000</v>
      </c>
      <c r="P50" s="157">
        <v>7500</v>
      </c>
      <c r="Q50" s="157">
        <v>10000</v>
      </c>
      <c r="R50" s="105">
        <v>43831</v>
      </c>
      <c r="S50" s="42">
        <f>N50/40</f>
        <v>250</v>
      </c>
      <c r="T50" s="42">
        <f t="shared" ref="T50" si="1">O50/40</f>
        <v>350</v>
      </c>
      <c r="U50" s="42">
        <f t="shared" ref="U50" si="2">P50/40</f>
        <v>187.5</v>
      </c>
      <c r="V50" s="42">
        <f t="shared" ref="V50" si="3">Q50/40</f>
        <v>250</v>
      </c>
    </row>
    <row r="53" spans="13:22" x14ac:dyDescent="0.35">
      <c r="M53" s="42"/>
      <c r="N53" s="116" t="s">
        <v>317</v>
      </c>
      <c r="O53" s="116" t="s">
        <v>318</v>
      </c>
      <c r="P53" s="116" t="s">
        <v>181</v>
      </c>
      <c r="Q53" s="116" t="s">
        <v>267</v>
      </c>
      <c r="R53" s="116"/>
      <c r="S53" s="116" t="s">
        <v>317</v>
      </c>
      <c r="T53" s="116" t="s">
        <v>318</v>
      </c>
      <c r="U53" s="116" t="s">
        <v>181</v>
      </c>
      <c r="V53" s="116" t="s">
        <v>267</v>
      </c>
    </row>
  </sheetData>
  <phoneticPr fontId="63" type="noConversion"/>
  <pageMargins left="0.7" right="0.7" top="0.75" bottom="0.75" header="0.3" footer="0.3"/>
  <pageSetup paperSize="126" scale="40" orientation="landscape" r:id="rId1"/>
  <drawing r:id="rId2"/>
  <extLst>
    <ext xmlns:mx="http://schemas.microsoft.com/office/mac/excel/2008/main" uri="{64002731-A6B0-56B0-2670-7721B7C09600}">
      <mx:PLV Mode="1"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51"/>
  <sheetViews>
    <sheetView zoomScaleNormal="100" workbookViewId="0">
      <selection activeCell="V19" sqref="V19:V24"/>
    </sheetView>
  </sheetViews>
  <sheetFormatPr baseColWidth="10" defaultColWidth="11.453125" defaultRowHeight="14.5" x14ac:dyDescent="0.35"/>
  <cols>
    <col min="1" max="1" width="14.81640625" customWidth="1"/>
    <col min="2" max="2" width="8" customWidth="1"/>
    <col min="3" max="4" width="9.453125" customWidth="1"/>
    <col min="5" max="5" width="8" customWidth="1"/>
    <col min="6" max="6" width="8.26953125" customWidth="1"/>
    <col min="7" max="7" width="8.7265625" customWidth="1"/>
    <col min="8" max="8" width="7.453125" customWidth="1"/>
    <col min="9" max="9" width="7.26953125" customWidth="1"/>
    <col min="10" max="10" width="8.7265625" customWidth="1"/>
    <col min="11" max="13" width="9.7265625" bestFit="1" customWidth="1"/>
    <col min="19" max="19" width="13.453125" bestFit="1" customWidth="1"/>
    <col min="20" max="20" width="12" bestFit="1" customWidth="1"/>
    <col min="22" max="22" width="13.453125" bestFit="1" customWidth="1"/>
  </cols>
  <sheetData>
    <row r="1" spans="1:22" x14ac:dyDescent="0.35">
      <c r="A1" s="384" t="s">
        <v>319</v>
      </c>
      <c r="B1" s="385"/>
      <c r="C1" s="385"/>
      <c r="D1" s="385"/>
      <c r="E1" s="385"/>
      <c r="F1" s="385"/>
      <c r="G1" s="385"/>
      <c r="H1" s="385"/>
      <c r="I1" s="385"/>
      <c r="J1" s="385"/>
      <c r="K1" s="385"/>
      <c r="L1" s="385"/>
      <c r="M1" s="386"/>
      <c r="N1" s="42"/>
      <c r="O1" s="42"/>
      <c r="P1" s="42"/>
      <c r="Q1" s="42"/>
      <c r="R1" s="42"/>
      <c r="S1" s="42"/>
      <c r="T1" s="42"/>
      <c r="U1" s="42"/>
      <c r="V1" s="42"/>
    </row>
    <row r="2" spans="1:22" x14ac:dyDescent="0.35">
      <c r="A2" s="387" t="s">
        <v>320</v>
      </c>
      <c r="B2" s="422" t="s">
        <v>321</v>
      </c>
      <c r="C2" s="428"/>
      <c r="D2" s="429"/>
      <c r="E2" s="424" t="s">
        <v>322</v>
      </c>
      <c r="F2" s="426"/>
      <c r="G2" s="426"/>
      <c r="H2" s="426"/>
      <c r="I2" s="426"/>
      <c r="J2" s="425"/>
      <c r="K2" s="422" t="s">
        <v>323</v>
      </c>
      <c r="L2" s="428"/>
      <c r="M2" s="429"/>
      <c r="N2" s="42"/>
      <c r="O2" s="42"/>
      <c r="P2" s="42"/>
      <c r="Q2" s="42"/>
      <c r="R2" s="131" t="s">
        <v>324</v>
      </c>
      <c r="S2" s="131"/>
      <c r="T2" s="131"/>
      <c r="U2" s="131"/>
      <c r="V2" s="131"/>
    </row>
    <row r="3" spans="1:22" x14ac:dyDescent="0.35">
      <c r="A3" s="427"/>
      <c r="B3" s="423"/>
      <c r="C3" s="430"/>
      <c r="D3" s="431"/>
      <c r="E3" s="424" t="s">
        <v>325</v>
      </c>
      <c r="F3" s="426"/>
      <c r="G3" s="425"/>
      <c r="H3" s="424" t="s">
        <v>326</v>
      </c>
      <c r="I3" s="426"/>
      <c r="J3" s="425"/>
      <c r="K3" s="423"/>
      <c r="L3" s="430"/>
      <c r="M3" s="431"/>
      <c r="N3" s="42"/>
      <c r="O3" s="42"/>
      <c r="P3" s="42"/>
      <c r="Q3" s="42"/>
      <c r="R3" s="131"/>
      <c r="S3" s="131" t="s">
        <v>327</v>
      </c>
      <c r="T3" s="131" t="s">
        <v>328</v>
      </c>
      <c r="U3" s="131" t="s">
        <v>329</v>
      </c>
      <c r="V3" s="131" t="s">
        <v>198</v>
      </c>
    </row>
    <row r="4" spans="1:22" x14ac:dyDescent="0.35">
      <c r="A4" s="388"/>
      <c r="B4" s="259">
        <v>2017</v>
      </c>
      <c r="C4" s="259">
        <v>2018</v>
      </c>
      <c r="D4" s="259">
        <v>2019</v>
      </c>
      <c r="E4" s="259">
        <v>2017</v>
      </c>
      <c r="F4" s="259">
        <v>2018</v>
      </c>
      <c r="G4" s="259">
        <v>2019</v>
      </c>
      <c r="H4" s="259">
        <v>2017</v>
      </c>
      <c r="I4" s="259">
        <v>2018</v>
      </c>
      <c r="J4" s="259">
        <v>2019</v>
      </c>
      <c r="K4" s="259">
        <v>2017</v>
      </c>
      <c r="L4" s="259">
        <v>2018</v>
      </c>
      <c r="M4" s="259">
        <v>2019</v>
      </c>
      <c r="N4" s="42"/>
      <c r="O4" s="42"/>
      <c r="P4" s="42"/>
      <c r="Q4" s="42"/>
      <c r="R4" s="131">
        <v>1996</v>
      </c>
      <c r="S4" s="109">
        <v>135169804</v>
      </c>
      <c r="T4" s="109">
        <v>87519228</v>
      </c>
      <c r="U4" s="109">
        <v>19344140</v>
      </c>
      <c r="V4" s="109">
        <v>242033172</v>
      </c>
    </row>
    <row r="5" spans="1:22" x14ac:dyDescent="0.35">
      <c r="A5" s="214" t="s">
        <v>330</v>
      </c>
      <c r="B5" s="215">
        <v>0</v>
      </c>
      <c r="C5" s="215">
        <v>0</v>
      </c>
      <c r="D5" s="215"/>
      <c r="E5" s="215">
        <v>3.0950000000000002</v>
      </c>
      <c r="F5" s="215">
        <v>3.9420000000000002</v>
      </c>
      <c r="G5" s="215">
        <v>3.0960000000000001</v>
      </c>
      <c r="H5" s="215">
        <v>0</v>
      </c>
      <c r="I5" s="215">
        <v>0</v>
      </c>
      <c r="J5" s="215"/>
      <c r="K5" s="215">
        <v>3.0950000000000002</v>
      </c>
      <c r="L5" s="215">
        <v>3.9420000000000002</v>
      </c>
      <c r="M5" s="215">
        <f>D5+G5+J5</f>
        <v>3.0960000000000001</v>
      </c>
      <c r="N5" s="42"/>
      <c r="O5" s="42"/>
      <c r="P5" s="42"/>
      <c r="Q5" s="42"/>
      <c r="R5" s="131">
        <v>1997</v>
      </c>
      <c r="S5" s="109">
        <v>175671044</v>
      </c>
      <c r="T5" s="109">
        <v>99355647</v>
      </c>
      <c r="U5" s="109">
        <v>26687277</v>
      </c>
      <c r="V5" s="109">
        <v>301713968</v>
      </c>
    </row>
    <row r="6" spans="1:22" s="42" customFormat="1" x14ac:dyDescent="0.35">
      <c r="A6" s="214" t="s">
        <v>331</v>
      </c>
      <c r="B6" s="215"/>
      <c r="C6" s="215"/>
      <c r="D6" s="215"/>
      <c r="E6" s="215"/>
      <c r="F6" s="215"/>
      <c r="G6" s="215">
        <v>5.1840000000000002</v>
      </c>
      <c r="H6" s="215"/>
      <c r="I6" s="215"/>
      <c r="J6" s="215"/>
      <c r="K6" s="215"/>
      <c r="L6" s="215"/>
      <c r="M6" s="215">
        <f t="shared" ref="M6:M16" si="0">D6+G6+J6</f>
        <v>5.1840000000000002</v>
      </c>
      <c r="R6" s="131">
        <v>1999</v>
      </c>
      <c r="S6" s="109">
        <v>186035029</v>
      </c>
      <c r="T6" s="109">
        <v>107976074</v>
      </c>
      <c r="U6" s="109">
        <v>33667102</v>
      </c>
      <c r="V6" s="109">
        <v>327678205</v>
      </c>
    </row>
    <row r="7" spans="1:22" s="42" customFormat="1" x14ac:dyDescent="0.35">
      <c r="A7" s="214" t="s">
        <v>332</v>
      </c>
      <c r="B7" s="215">
        <v>0</v>
      </c>
      <c r="C7" s="215">
        <v>18.489999999999998</v>
      </c>
      <c r="D7" s="215">
        <v>13.329000000000001</v>
      </c>
      <c r="E7" s="215">
        <v>61.070999999999998</v>
      </c>
      <c r="F7" s="215">
        <v>13.79</v>
      </c>
      <c r="G7" s="215">
        <v>86.064999999999998</v>
      </c>
      <c r="H7" s="215">
        <v>0</v>
      </c>
      <c r="I7" s="215">
        <v>71.14</v>
      </c>
      <c r="J7" s="215"/>
      <c r="K7" s="215">
        <v>61.070999999999998</v>
      </c>
      <c r="L7" s="215">
        <v>103.42</v>
      </c>
      <c r="M7" s="215">
        <f t="shared" si="0"/>
        <v>99.394000000000005</v>
      </c>
      <c r="R7" s="131">
        <v>2000</v>
      </c>
      <c r="S7" s="109">
        <v>355207662</v>
      </c>
      <c r="T7" s="109">
        <v>120440370</v>
      </c>
      <c r="U7" s="109">
        <v>33393302</v>
      </c>
      <c r="V7" s="109">
        <v>509041334</v>
      </c>
    </row>
    <row r="8" spans="1:22" x14ac:dyDescent="0.35">
      <c r="A8" s="207" t="s">
        <v>333</v>
      </c>
      <c r="B8" s="215">
        <v>13248.763999999999</v>
      </c>
      <c r="C8" s="215">
        <v>19301.687999999998</v>
      </c>
      <c r="D8" s="215">
        <v>17149.091</v>
      </c>
      <c r="E8" s="215">
        <v>844.16800000000001</v>
      </c>
      <c r="F8" s="215">
        <v>2856.7080000000001</v>
      </c>
      <c r="G8" s="215">
        <v>5065.4549999999999</v>
      </c>
      <c r="H8" s="215">
        <v>0</v>
      </c>
      <c r="I8" s="215">
        <v>140</v>
      </c>
      <c r="J8" s="215">
        <v>140</v>
      </c>
      <c r="K8" s="215">
        <v>14092.931999999999</v>
      </c>
      <c r="L8" s="215">
        <v>22298.395999999997</v>
      </c>
      <c r="M8" s="215">
        <f t="shared" si="0"/>
        <v>22354.546000000002</v>
      </c>
      <c r="N8" s="42"/>
      <c r="O8" s="42"/>
      <c r="P8" s="42"/>
      <c r="Q8" s="42"/>
      <c r="R8" s="131">
        <v>2001</v>
      </c>
      <c r="S8" s="109">
        <v>422117624</v>
      </c>
      <c r="T8" s="109">
        <v>121706615</v>
      </c>
      <c r="U8" s="109">
        <v>21364383</v>
      </c>
      <c r="V8" s="109">
        <v>565188622</v>
      </c>
    </row>
    <row r="9" spans="1:22" x14ac:dyDescent="0.35">
      <c r="A9" s="207" t="s">
        <v>334</v>
      </c>
      <c r="B9" s="215">
        <v>52603.775999999998</v>
      </c>
      <c r="C9" s="215">
        <v>30970.006000000001</v>
      </c>
      <c r="D9" s="215">
        <v>35298.684000000001</v>
      </c>
      <c r="E9" s="215">
        <v>545.57299999999998</v>
      </c>
      <c r="F9" s="215">
        <v>458.34</v>
      </c>
      <c r="G9" s="215">
        <v>1155.944</v>
      </c>
      <c r="H9" s="215">
        <v>11.404999999999999</v>
      </c>
      <c r="I9" s="215">
        <v>1239.8430000000001</v>
      </c>
      <c r="J9" s="215">
        <v>8.1379999999999999</v>
      </c>
      <c r="K9" s="215">
        <v>53160.753999999994</v>
      </c>
      <c r="L9" s="215">
        <v>32668.189000000002</v>
      </c>
      <c r="M9" s="215">
        <f t="shared" si="0"/>
        <v>36462.766000000003</v>
      </c>
      <c r="N9" s="42"/>
      <c r="O9" s="42"/>
      <c r="P9" s="42"/>
      <c r="Q9" s="42"/>
      <c r="R9" s="131">
        <v>2002</v>
      </c>
      <c r="S9" s="109">
        <v>459598864</v>
      </c>
      <c r="T9" s="109">
        <v>95384544</v>
      </c>
      <c r="U9" s="109">
        <v>15798762</v>
      </c>
      <c r="V9" s="109">
        <v>570782170</v>
      </c>
    </row>
    <row r="10" spans="1:22" x14ac:dyDescent="0.35">
      <c r="A10" s="207" t="s">
        <v>335</v>
      </c>
      <c r="B10" s="215">
        <v>161220.87</v>
      </c>
      <c r="C10" s="215">
        <v>181194.37599999999</v>
      </c>
      <c r="D10" s="215">
        <v>201003.61499999999</v>
      </c>
      <c r="E10" s="215">
        <v>12482.398999999999</v>
      </c>
      <c r="F10" s="215">
        <v>16348.912</v>
      </c>
      <c r="G10" s="215">
        <v>17529.550999999999</v>
      </c>
      <c r="H10" s="215">
        <v>4884.5169999999998</v>
      </c>
      <c r="I10" s="215">
        <v>12427.736000000001</v>
      </c>
      <c r="J10" s="215">
        <v>11905.141</v>
      </c>
      <c r="K10" s="215">
        <v>178587.78599999999</v>
      </c>
      <c r="L10" s="215">
        <v>209971.024</v>
      </c>
      <c r="M10" s="215">
        <f t="shared" si="0"/>
        <v>230438.307</v>
      </c>
      <c r="N10" s="42"/>
      <c r="O10" s="42"/>
      <c r="P10" s="42"/>
      <c r="Q10" s="42"/>
      <c r="R10" s="131">
        <v>2003</v>
      </c>
      <c r="S10" s="109">
        <v>517275967</v>
      </c>
      <c r="T10" s="109">
        <v>70183358</v>
      </c>
      <c r="U10" s="109">
        <v>12671888</v>
      </c>
      <c r="V10" s="109">
        <v>600131213</v>
      </c>
    </row>
    <row r="11" spans="1:22" x14ac:dyDescent="0.35">
      <c r="A11" s="207" t="s">
        <v>336</v>
      </c>
      <c r="B11" s="215">
        <v>284858.32299999997</v>
      </c>
      <c r="C11" s="215">
        <v>343190.89600000001</v>
      </c>
      <c r="D11" s="215">
        <v>365484.42499999999</v>
      </c>
      <c r="E11" s="215">
        <v>22658.26</v>
      </c>
      <c r="F11" s="215">
        <v>40157.14</v>
      </c>
      <c r="G11" s="215">
        <v>28887.866000000002</v>
      </c>
      <c r="H11" s="215">
        <v>18379.227999999999</v>
      </c>
      <c r="I11" s="215">
        <v>17157.832999999999</v>
      </c>
      <c r="J11" s="215">
        <v>8401.5030000000006</v>
      </c>
      <c r="K11" s="215">
        <v>325895.81099999999</v>
      </c>
      <c r="L11" s="215">
        <v>400505.86900000001</v>
      </c>
      <c r="M11" s="215">
        <f t="shared" si="0"/>
        <v>402773.79399999999</v>
      </c>
      <c r="N11" s="42"/>
      <c r="O11" s="42"/>
      <c r="P11" s="42"/>
      <c r="Q11" s="42"/>
      <c r="R11" s="131">
        <v>2004</v>
      </c>
      <c r="S11" s="109">
        <v>454557377</v>
      </c>
      <c r="T11" s="109">
        <v>62161175</v>
      </c>
      <c r="U11" s="109">
        <v>9399397</v>
      </c>
      <c r="V11" s="109">
        <v>526117949</v>
      </c>
    </row>
    <row r="12" spans="1:22" x14ac:dyDescent="0.35">
      <c r="A12" s="207" t="s">
        <v>337</v>
      </c>
      <c r="B12" s="215">
        <v>356586.353</v>
      </c>
      <c r="C12" s="215">
        <v>461750.55300000001</v>
      </c>
      <c r="D12" s="215">
        <v>475112.614</v>
      </c>
      <c r="E12" s="215">
        <v>72754.148000000001</v>
      </c>
      <c r="F12" s="215">
        <v>94105.615999999995</v>
      </c>
      <c r="G12" s="215">
        <v>101270.89</v>
      </c>
      <c r="H12" s="215">
        <v>8136.6080000000002</v>
      </c>
      <c r="I12" s="215">
        <v>34772.017999999996</v>
      </c>
      <c r="J12" s="215">
        <v>7285.7629999999999</v>
      </c>
      <c r="K12" s="215">
        <v>437477.109</v>
      </c>
      <c r="L12" s="215">
        <v>590628.18700000003</v>
      </c>
      <c r="M12" s="215">
        <f t="shared" si="0"/>
        <v>583669.26699999999</v>
      </c>
      <c r="N12" s="42"/>
      <c r="O12" s="42"/>
      <c r="P12" s="42"/>
      <c r="Q12" s="42"/>
      <c r="R12" s="131">
        <v>2005</v>
      </c>
      <c r="S12" s="109">
        <v>528219123</v>
      </c>
      <c r="T12" s="109">
        <v>90100557</v>
      </c>
      <c r="U12" s="109">
        <v>31587725</v>
      </c>
      <c r="V12" s="109">
        <v>649907405</v>
      </c>
    </row>
    <row r="13" spans="1:22" s="42" customFormat="1" x14ac:dyDescent="0.35">
      <c r="A13" s="207" t="s">
        <v>338</v>
      </c>
      <c r="B13" s="215"/>
      <c r="C13" s="215"/>
      <c r="D13" s="215">
        <v>7826.3190000000004</v>
      </c>
      <c r="E13" s="215"/>
      <c r="F13" s="215"/>
      <c r="G13" s="215">
        <v>12116.748</v>
      </c>
      <c r="H13" s="215"/>
      <c r="I13" s="215"/>
      <c r="J13" s="215">
        <v>17</v>
      </c>
      <c r="K13" s="215"/>
      <c r="L13" s="215"/>
      <c r="M13" s="215">
        <f t="shared" si="0"/>
        <v>19960.066999999999</v>
      </c>
      <c r="R13" s="131">
        <v>2007</v>
      </c>
      <c r="S13" s="109">
        <v>645935956</v>
      </c>
      <c r="T13" s="109">
        <v>93428473</v>
      </c>
      <c r="U13" s="109">
        <v>8710391</v>
      </c>
      <c r="V13" s="109">
        <v>748074820</v>
      </c>
    </row>
    <row r="14" spans="1:22" x14ac:dyDescent="0.35">
      <c r="A14" s="207" t="s">
        <v>339</v>
      </c>
      <c r="B14" s="215">
        <v>2037.367</v>
      </c>
      <c r="C14" s="215">
        <v>3912.06</v>
      </c>
      <c r="D14" s="215">
        <v>150.91200000000001</v>
      </c>
      <c r="E14" s="215">
        <v>4609.1360000000004</v>
      </c>
      <c r="F14" s="215">
        <v>6613.4269999999997</v>
      </c>
      <c r="G14" s="215">
        <v>127.313</v>
      </c>
      <c r="H14" s="215">
        <v>30.396000000000001</v>
      </c>
      <c r="I14" s="215">
        <v>2.5</v>
      </c>
      <c r="J14" s="215"/>
      <c r="K14" s="215">
        <v>6676.8990000000003</v>
      </c>
      <c r="L14" s="215">
        <v>10527.986999999999</v>
      </c>
      <c r="M14" s="215">
        <f t="shared" si="0"/>
        <v>278.22500000000002</v>
      </c>
      <c r="N14" s="42"/>
      <c r="O14" s="42"/>
      <c r="P14" s="42"/>
      <c r="Q14" s="42"/>
      <c r="R14" s="131">
        <v>2008</v>
      </c>
      <c r="S14" s="109">
        <v>669596858</v>
      </c>
      <c r="T14" s="109">
        <v>125498308</v>
      </c>
      <c r="U14" s="109">
        <v>13688181</v>
      </c>
      <c r="V14" s="109">
        <v>808783347</v>
      </c>
    </row>
    <row r="15" spans="1:22" x14ac:dyDescent="0.35">
      <c r="A15" s="207" t="s">
        <v>340</v>
      </c>
      <c r="B15" s="215">
        <v>0</v>
      </c>
      <c r="C15" s="215">
        <v>0.3</v>
      </c>
      <c r="D15" s="215">
        <v>7.1180000000000003</v>
      </c>
      <c r="E15" s="215">
        <v>0.15</v>
      </c>
      <c r="F15" s="215">
        <v>0</v>
      </c>
      <c r="G15" s="215"/>
      <c r="H15" s="215">
        <v>0</v>
      </c>
      <c r="I15" s="215">
        <v>0</v>
      </c>
      <c r="J15" s="215"/>
      <c r="K15" s="215">
        <v>0.15</v>
      </c>
      <c r="L15" s="215">
        <v>0.3</v>
      </c>
      <c r="M15" s="215">
        <f t="shared" si="0"/>
        <v>7.1180000000000003</v>
      </c>
      <c r="N15" s="42"/>
      <c r="O15" s="42"/>
      <c r="P15" s="42"/>
      <c r="Q15" s="42"/>
      <c r="R15" s="131">
        <v>2010</v>
      </c>
      <c r="S15" s="109">
        <v>602142263</v>
      </c>
      <c r="T15" s="109">
        <v>75437320</v>
      </c>
      <c r="U15" s="109">
        <v>23542006</v>
      </c>
      <c r="V15" s="109">
        <v>701121589</v>
      </c>
    </row>
    <row r="16" spans="1:22" x14ac:dyDescent="0.35">
      <c r="A16" s="207" t="s">
        <v>341</v>
      </c>
      <c r="B16" s="215">
        <v>0</v>
      </c>
      <c r="C16" s="215">
        <v>0</v>
      </c>
      <c r="D16" s="215">
        <v>95.055000000000007</v>
      </c>
      <c r="E16" s="215">
        <v>0</v>
      </c>
      <c r="F16" s="215">
        <v>4.2990000000000004</v>
      </c>
      <c r="G16" s="215">
        <v>6.3949999999999996</v>
      </c>
      <c r="H16" s="215">
        <v>0</v>
      </c>
      <c r="I16" s="215">
        <v>0</v>
      </c>
      <c r="J16" s="215"/>
      <c r="K16" s="215">
        <v>0</v>
      </c>
      <c r="L16" s="215">
        <v>4.2990000000000004</v>
      </c>
      <c r="M16" s="215">
        <f t="shared" si="0"/>
        <v>101.45</v>
      </c>
      <c r="N16" s="42"/>
      <c r="O16" s="42"/>
      <c r="P16" s="42"/>
      <c r="Q16" s="42"/>
      <c r="R16" s="131">
        <v>2011</v>
      </c>
      <c r="S16" s="109">
        <v>681916797</v>
      </c>
      <c r="T16" s="109">
        <v>94052153</v>
      </c>
      <c r="U16" s="109">
        <v>40696383</v>
      </c>
      <c r="V16" s="109">
        <v>816665333</v>
      </c>
    </row>
    <row r="17" spans="1:22" x14ac:dyDescent="0.35">
      <c r="A17" s="207" t="s">
        <v>198</v>
      </c>
      <c r="B17" s="216">
        <f t="shared" ref="B17" si="1">SUM(B5:B16)</f>
        <v>870555.45299999986</v>
      </c>
      <c r="C17" s="216">
        <f t="shared" ref="C17" si="2">SUM(C5:C16)</f>
        <v>1040338.3690000002</v>
      </c>
      <c r="D17" s="216">
        <f>SUM(D5:D16)</f>
        <v>1102141.1619999998</v>
      </c>
      <c r="E17" s="216">
        <f t="shared" ref="E17" si="3">SUM(E5:E16)</f>
        <v>113958</v>
      </c>
      <c r="F17" s="216">
        <f t="shared" ref="F17" si="4">SUM(F5:F16)</f>
        <v>160562.17399999997</v>
      </c>
      <c r="G17" s="216">
        <f>SUM(G5:G16)</f>
        <v>166254.50699999998</v>
      </c>
      <c r="H17" s="216">
        <f t="shared" ref="H17" si="5">SUM(H5:H16)</f>
        <v>31442.153999999999</v>
      </c>
      <c r="I17" s="216">
        <f t="shared" ref="I17" si="6">SUM(I5:I16)</f>
        <v>65811.069999999992</v>
      </c>
      <c r="J17" s="216">
        <f>SUM(J5:J16)</f>
        <v>27757.544999999998</v>
      </c>
      <c r="K17" s="216">
        <f t="shared" ref="K17" si="7">SUM(K5:K16)</f>
        <v>1015955.607</v>
      </c>
      <c r="L17" s="216">
        <f t="shared" ref="L17" si="8">SUM(L5:L16)</f>
        <v>1266711.6130000004</v>
      </c>
      <c r="M17" s="216">
        <f>SUM(M5:M16)</f>
        <v>1296153.2140000002</v>
      </c>
      <c r="N17" s="42"/>
      <c r="O17" s="42"/>
      <c r="P17" s="42"/>
      <c r="Q17" s="42"/>
      <c r="R17" s="131">
        <v>2012</v>
      </c>
      <c r="S17" s="109">
        <v>881764871</v>
      </c>
      <c r="T17" s="109">
        <v>114940176</v>
      </c>
      <c r="U17" s="109">
        <v>45930007</v>
      </c>
      <c r="V17" s="109">
        <v>1042635054</v>
      </c>
    </row>
    <row r="18" spans="1:22" x14ac:dyDescent="0.35">
      <c r="A18" s="411" t="s">
        <v>342</v>
      </c>
      <c r="B18" s="411"/>
      <c r="C18" s="411"/>
      <c r="D18" s="411"/>
      <c r="E18" s="411"/>
      <c r="F18" s="411"/>
      <c r="G18" s="411"/>
      <c r="H18" s="411"/>
      <c r="I18" s="411"/>
      <c r="J18" s="411"/>
      <c r="K18" s="411"/>
      <c r="L18" s="411"/>
      <c r="M18" s="411"/>
      <c r="N18" s="42"/>
      <c r="O18" s="42"/>
      <c r="P18" s="42"/>
      <c r="Q18" s="42"/>
      <c r="R18" s="131">
        <v>2013</v>
      </c>
      <c r="S18" s="109">
        <v>1031461850</v>
      </c>
      <c r="T18" s="109">
        <v>129767391</v>
      </c>
      <c r="U18" s="109">
        <v>20783176</v>
      </c>
      <c r="V18" s="109">
        <v>1182012417</v>
      </c>
    </row>
    <row r="19" spans="1:22" x14ac:dyDescent="0.35">
      <c r="A19" s="411" t="s">
        <v>343</v>
      </c>
      <c r="B19" s="411"/>
      <c r="C19" s="411"/>
      <c r="D19" s="411"/>
      <c r="E19" s="411"/>
      <c r="F19" s="411"/>
      <c r="G19" s="411"/>
      <c r="H19" s="411"/>
      <c r="I19" s="411"/>
      <c r="J19" s="411"/>
      <c r="K19" s="411"/>
      <c r="L19" s="411"/>
      <c r="M19" s="411"/>
      <c r="N19" s="149"/>
      <c r="O19" s="42"/>
      <c r="P19" s="42"/>
      <c r="Q19" s="42"/>
      <c r="R19" s="131">
        <v>2014</v>
      </c>
      <c r="S19" s="109">
        <v>909784707</v>
      </c>
      <c r="T19" s="109">
        <v>120607285</v>
      </c>
      <c r="U19" s="109">
        <v>29649575</v>
      </c>
      <c r="V19" s="109">
        <v>1060041567</v>
      </c>
    </row>
    <row r="20" spans="1:22" ht="6.75" customHeight="1" x14ac:dyDescent="0.35">
      <c r="A20" s="131"/>
      <c r="B20" s="131"/>
      <c r="C20" s="131"/>
      <c r="D20" s="131"/>
      <c r="E20" s="131"/>
      <c r="F20" s="131"/>
      <c r="G20" s="131"/>
      <c r="H20" s="131"/>
      <c r="I20" s="131"/>
      <c r="J20" s="131"/>
      <c r="K20" s="131"/>
      <c r="L20" s="131"/>
      <c r="M20" s="158"/>
      <c r="N20" s="42"/>
      <c r="O20" s="42"/>
      <c r="P20" s="42"/>
      <c r="Q20" s="42"/>
      <c r="R20" s="131">
        <v>2015</v>
      </c>
      <c r="S20" s="109">
        <v>1050473041</v>
      </c>
      <c r="T20" s="109">
        <v>145294410</v>
      </c>
      <c r="U20" s="109">
        <v>42291177</v>
      </c>
      <c r="V20" s="109">
        <v>1238058628</v>
      </c>
    </row>
    <row r="21" spans="1:22" x14ac:dyDescent="0.35">
      <c r="A21" s="131"/>
      <c r="B21" s="131"/>
      <c r="C21" s="131"/>
      <c r="D21" s="145"/>
      <c r="E21" s="421" t="s">
        <v>344</v>
      </c>
      <c r="F21" s="421"/>
      <c r="G21" s="421"/>
      <c r="H21" s="421"/>
      <c r="I21" s="421"/>
      <c r="J21" s="421"/>
      <c r="K21" s="216">
        <v>18158.351999999999</v>
      </c>
      <c r="L21" s="216">
        <v>38936.114000000001</v>
      </c>
      <c r="M21" s="216">
        <v>2444.578</v>
      </c>
      <c r="N21" s="42"/>
      <c r="O21" s="42"/>
      <c r="P21" s="42"/>
      <c r="Q21" s="42"/>
      <c r="R21" s="131">
        <v>2016</v>
      </c>
      <c r="S21" s="109">
        <v>957630543</v>
      </c>
      <c r="T21" s="109">
        <v>153155678</v>
      </c>
      <c r="U21" s="109">
        <v>20489291</v>
      </c>
      <c r="V21" s="109">
        <v>1131275512</v>
      </c>
    </row>
    <row r="22" spans="1:22" x14ac:dyDescent="0.35">
      <c r="A22" s="13"/>
      <c r="B22" s="13"/>
      <c r="C22" s="13"/>
      <c r="D22" s="13"/>
      <c r="E22" s="13"/>
      <c r="F22" s="13"/>
      <c r="G22" s="13"/>
      <c r="H22" s="13"/>
      <c r="I22" s="13"/>
      <c r="J22" s="13"/>
      <c r="K22" s="13"/>
      <c r="L22" s="13"/>
      <c r="M22" s="13"/>
      <c r="N22" s="42"/>
      <c r="O22" s="42"/>
      <c r="P22" s="42"/>
      <c r="Q22" s="42"/>
      <c r="R22" s="131">
        <v>2017</v>
      </c>
      <c r="S22" s="131">
        <v>870555453</v>
      </c>
      <c r="T22" s="131">
        <v>113958000</v>
      </c>
      <c r="U22" s="131">
        <v>31442154</v>
      </c>
      <c r="V22" s="108">
        <v>1015955607</v>
      </c>
    </row>
    <row r="23" spans="1:22" s="42" customFormat="1" x14ac:dyDescent="0.35">
      <c r="A23" s="13"/>
      <c r="B23" s="13"/>
      <c r="C23" s="13"/>
      <c r="D23" s="13"/>
      <c r="E23" s="13"/>
      <c r="F23" s="13"/>
      <c r="G23" s="13"/>
      <c r="H23" s="13"/>
      <c r="I23" s="13"/>
      <c r="J23" s="13"/>
      <c r="K23" s="13"/>
      <c r="L23" s="13"/>
      <c r="M23" s="13"/>
      <c r="R23" s="131">
        <v>2018</v>
      </c>
      <c r="S23" s="110">
        <v>1040338369</v>
      </c>
      <c r="T23" s="110">
        <v>160562174</v>
      </c>
      <c r="U23" s="110">
        <v>65811070</v>
      </c>
      <c r="V23" s="108">
        <v>1266711613</v>
      </c>
    </row>
    <row r="24" spans="1:22" s="42" customFormat="1" x14ac:dyDescent="0.35">
      <c r="A24" s="13"/>
      <c r="B24" s="13"/>
      <c r="C24" s="13"/>
      <c r="D24" s="13"/>
      <c r="E24" s="13"/>
      <c r="F24" s="13"/>
      <c r="G24" s="13"/>
      <c r="H24" s="13"/>
      <c r="I24" s="13"/>
      <c r="J24" s="13"/>
      <c r="K24" s="13"/>
      <c r="L24" s="13"/>
      <c r="M24" s="13"/>
      <c r="R24" s="150">
        <v>2019</v>
      </c>
      <c r="S24" s="151">
        <v>1102141162</v>
      </c>
      <c r="T24" s="151">
        <v>166254507</v>
      </c>
      <c r="U24" s="151">
        <v>27757545</v>
      </c>
      <c r="V24" s="41">
        <f>U24+S24+T24</f>
        <v>1296153214</v>
      </c>
    </row>
    <row r="25" spans="1:22" s="42" customFormat="1" x14ac:dyDescent="0.35">
      <c r="A25" s="13"/>
      <c r="B25" s="13"/>
      <c r="C25" s="13"/>
      <c r="D25" s="13"/>
      <c r="E25" s="13"/>
      <c r="F25" s="13"/>
      <c r="G25" s="13"/>
      <c r="H25" s="13"/>
      <c r="I25" s="13"/>
      <c r="J25" s="13"/>
      <c r="K25" s="13"/>
      <c r="L25" s="13"/>
      <c r="M25" s="13"/>
    </row>
    <row r="26" spans="1:22" s="42" customFormat="1" x14ac:dyDescent="0.35">
      <c r="A26" s="13"/>
      <c r="B26" s="13"/>
      <c r="C26" s="13"/>
      <c r="D26" s="13"/>
      <c r="E26" s="13"/>
      <c r="F26" s="13"/>
      <c r="G26" s="13"/>
      <c r="H26" s="13"/>
      <c r="I26" s="13"/>
      <c r="J26" s="13"/>
      <c r="K26" s="13"/>
      <c r="L26" s="13"/>
      <c r="M26" s="13"/>
    </row>
    <row r="27" spans="1:22" s="42" customFormat="1" x14ac:dyDescent="0.35">
      <c r="A27" s="13"/>
      <c r="B27" s="13"/>
      <c r="C27" s="13"/>
      <c r="D27" s="13"/>
      <c r="E27" s="13"/>
      <c r="F27" s="13"/>
      <c r="G27" s="13"/>
      <c r="H27" s="13"/>
      <c r="I27" s="13"/>
      <c r="J27" s="13"/>
      <c r="K27" s="13"/>
      <c r="L27" s="13"/>
      <c r="M27" s="13"/>
    </row>
    <row r="28" spans="1:22" s="42" customFormat="1" x14ac:dyDescent="0.35">
      <c r="A28" s="13"/>
      <c r="B28" s="13"/>
      <c r="C28" s="13"/>
      <c r="D28" s="13"/>
      <c r="E28" s="13"/>
      <c r="F28" s="13"/>
      <c r="G28" s="13"/>
      <c r="H28" s="13"/>
      <c r="I28" s="13"/>
      <c r="J28" s="13"/>
      <c r="K28" s="13"/>
      <c r="L28" s="13"/>
      <c r="M28" s="13"/>
    </row>
    <row r="29" spans="1:22" s="42" customFormat="1" x14ac:dyDescent="0.35">
      <c r="A29" s="13"/>
      <c r="B29" s="13"/>
      <c r="C29" s="13"/>
      <c r="D29" s="13"/>
      <c r="E29" s="13"/>
      <c r="F29" s="13"/>
      <c r="G29" s="13"/>
      <c r="H29" s="13"/>
      <c r="I29" s="13"/>
      <c r="J29" s="13"/>
      <c r="K29" s="13"/>
      <c r="L29" s="13"/>
      <c r="M29" s="13"/>
      <c r="R29" s="131"/>
      <c r="S29" s="109"/>
      <c r="T29" s="109"/>
      <c r="U29" s="109"/>
      <c r="V29" s="109"/>
    </row>
    <row r="30" spans="1:22" s="42" customFormat="1" x14ac:dyDescent="0.35">
      <c r="A30" s="13"/>
      <c r="B30" s="13"/>
      <c r="C30" s="13"/>
      <c r="D30" s="13"/>
      <c r="E30" s="13"/>
      <c r="F30" s="13"/>
      <c r="G30" s="13"/>
      <c r="H30" s="13"/>
      <c r="I30" s="13"/>
      <c r="J30" s="13"/>
      <c r="K30" s="13"/>
      <c r="L30" s="13"/>
      <c r="M30" s="13"/>
      <c r="R30" s="131"/>
      <c r="S30" s="109"/>
      <c r="T30" s="109"/>
      <c r="U30" s="109"/>
      <c r="V30" s="109"/>
    </row>
    <row r="31" spans="1:22" s="42" customFormat="1" x14ac:dyDescent="0.35">
      <c r="A31" s="13"/>
      <c r="B31" s="13"/>
      <c r="C31" s="13"/>
      <c r="D31" s="13"/>
      <c r="E31" s="13"/>
      <c r="F31" s="13"/>
      <c r="G31" s="13"/>
      <c r="H31" s="13"/>
      <c r="I31" s="13"/>
      <c r="J31" s="13"/>
      <c r="K31" s="13"/>
      <c r="L31" s="13"/>
      <c r="M31" s="13"/>
      <c r="R31" s="131"/>
      <c r="S31" s="109"/>
      <c r="T31" s="109"/>
      <c r="U31" s="109"/>
      <c r="V31" s="109"/>
    </row>
    <row r="32" spans="1:22" s="42" customFormat="1" x14ac:dyDescent="0.35">
      <c r="A32" s="13"/>
      <c r="B32" s="13"/>
      <c r="C32" s="13"/>
      <c r="D32" s="13"/>
      <c r="E32" s="13"/>
      <c r="F32" s="13"/>
      <c r="G32" s="13"/>
      <c r="H32" s="13"/>
      <c r="I32" s="13"/>
      <c r="J32" s="13"/>
      <c r="K32" s="13"/>
      <c r="L32" s="13"/>
      <c r="M32" s="13"/>
      <c r="R32" s="131"/>
      <c r="S32" s="109"/>
      <c r="T32" s="109"/>
      <c r="U32" s="109"/>
      <c r="V32" s="109"/>
    </row>
    <row r="33" spans="1:22" s="42" customFormat="1" x14ac:dyDescent="0.35">
      <c r="A33" s="13"/>
      <c r="B33" s="13"/>
      <c r="C33" s="13"/>
      <c r="D33" s="13"/>
      <c r="E33" s="13"/>
      <c r="F33" s="13"/>
      <c r="G33" s="13"/>
      <c r="H33" s="13"/>
      <c r="I33" s="13"/>
      <c r="J33" s="13"/>
      <c r="K33" s="13"/>
      <c r="L33" s="13"/>
      <c r="M33" s="13"/>
      <c r="R33" s="131"/>
      <c r="S33" s="109"/>
      <c r="T33" s="109"/>
      <c r="U33" s="109"/>
      <c r="V33" s="109"/>
    </row>
    <row r="34" spans="1:22" s="42" customFormat="1" x14ac:dyDescent="0.35">
      <c r="A34" s="13"/>
      <c r="B34" s="13"/>
      <c r="C34" s="13"/>
      <c r="D34" s="13"/>
      <c r="E34" s="13"/>
      <c r="F34" s="13"/>
      <c r="G34" s="13"/>
      <c r="H34" s="13"/>
      <c r="I34" s="13"/>
      <c r="J34" s="13"/>
      <c r="K34" s="13"/>
      <c r="L34" s="13"/>
      <c r="M34" s="13"/>
      <c r="R34" s="131"/>
      <c r="S34" s="109"/>
      <c r="T34" s="109"/>
      <c r="U34" s="109"/>
      <c r="V34" s="109"/>
    </row>
    <row r="35" spans="1:22" s="42" customFormat="1" x14ac:dyDescent="0.35">
      <c r="A35" s="13"/>
      <c r="B35" s="13"/>
      <c r="C35" s="13"/>
      <c r="D35" s="13"/>
      <c r="E35" s="13"/>
      <c r="F35" s="13"/>
      <c r="G35" s="13"/>
      <c r="H35" s="13"/>
      <c r="I35" s="13"/>
      <c r="J35" s="13"/>
      <c r="K35" s="13"/>
      <c r="L35" s="13"/>
      <c r="M35" s="13"/>
      <c r="R35" s="131"/>
      <c r="S35" s="109"/>
      <c r="T35" s="109"/>
      <c r="U35" s="109"/>
      <c r="V35" s="109"/>
    </row>
    <row r="36" spans="1:22" x14ac:dyDescent="0.35">
      <c r="A36" s="131"/>
      <c r="B36" s="131"/>
      <c r="C36" s="131"/>
      <c r="D36" s="131"/>
      <c r="E36" s="131"/>
      <c r="F36" s="131"/>
      <c r="G36" s="131"/>
      <c r="H36" s="131"/>
      <c r="I36" s="131"/>
      <c r="J36" s="131"/>
      <c r="K36" s="131"/>
      <c r="L36" s="131"/>
      <c r="M36" s="42"/>
      <c r="N36" s="42"/>
      <c r="O36" s="42"/>
      <c r="P36" s="42"/>
      <c r="Q36" s="42"/>
      <c r="R36" s="42"/>
      <c r="S36" s="42"/>
      <c r="T36" s="42"/>
      <c r="U36" s="42"/>
      <c r="V36" s="42"/>
    </row>
    <row r="37" spans="1:22" x14ac:dyDescent="0.35">
      <c r="A37" s="384" t="s">
        <v>345</v>
      </c>
      <c r="B37" s="385"/>
      <c r="C37" s="385"/>
      <c r="D37" s="385"/>
      <c r="E37" s="385"/>
      <c r="F37" s="385"/>
      <c r="G37" s="385"/>
      <c r="H37" s="385"/>
      <c r="I37" s="385"/>
      <c r="J37" s="385"/>
      <c r="K37" s="385"/>
      <c r="L37" s="386"/>
      <c r="M37" s="42"/>
      <c r="N37" s="42"/>
      <c r="O37" s="42"/>
      <c r="P37" s="42"/>
      <c r="Q37" s="42"/>
      <c r="R37" s="42"/>
      <c r="S37" s="42"/>
      <c r="T37" s="42"/>
      <c r="U37" s="42"/>
      <c r="V37" s="42"/>
    </row>
    <row r="38" spans="1:22" x14ac:dyDescent="0.35">
      <c r="A38" s="422" t="s">
        <v>346</v>
      </c>
      <c r="B38" s="424">
        <v>2016</v>
      </c>
      <c r="C38" s="425"/>
      <c r="D38" s="424">
        <v>2017</v>
      </c>
      <c r="E38" s="426"/>
      <c r="F38" s="425"/>
      <c r="G38" s="424">
        <v>2018</v>
      </c>
      <c r="H38" s="426"/>
      <c r="I38" s="425"/>
      <c r="J38" s="424">
        <v>2019</v>
      </c>
      <c r="K38" s="426"/>
      <c r="L38" s="425"/>
      <c r="M38" s="42"/>
      <c r="N38" s="42"/>
      <c r="O38" s="42"/>
      <c r="P38" s="42"/>
      <c r="Q38" s="42"/>
      <c r="R38" s="42"/>
      <c r="S38" s="42"/>
      <c r="T38" s="42"/>
      <c r="U38" s="42"/>
      <c r="V38" s="42"/>
    </row>
    <row r="39" spans="1:22" ht="26.5" x14ac:dyDescent="0.35">
      <c r="A39" s="423"/>
      <c r="B39" s="70" t="s">
        <v>347</v>
      </c>
      <c r="C39" s="107" t="s">
        <v>348</v>
      </c>
      <c r="D39" s="70" t="s">
        <v>347</v>
      </c>
      <c r="E39" s="107" t="s">
        <v>348</v>
      </c>
      <c r="F39" s="107" t="s">
        <v>349</v>
      </c>
      <c r="G39" s="70" t="s">
        <v>347</v>
      </c>
      <c r="H39" s="107" t="s">
        <v>348</v>
      </c>
      <c r="I39" s="107" t="s">
        <v>349</v>
      </c>
      <c r="J39" s="70" t="s">
        <v>347</v>
      </c>
      <c r="K39" s="107" t="s">
        <v>348</v>
      </c>
      <c r="L39" s="107" t="s">
        <v>349</v>
      </c>
      <c r="M39" s="42"/>
      <c r="N39" s="42"/>
      <c r="O39" s="42"/>
      <c r="P39" s="42"/>
      <c r="Q39" s="42"/>
      <c r="R39" s="42"/>
      <c r="S39" s="42"/>
      <c r="T39" s="42"/>
      <c r="U39" s="42"/>
      <c r="V39" s="42"/>
    </row>
    <row r="40" spans="1:22" x14ac:dyDescent="0.35">
      <c r="A40" s="217" t="s">
        <v>160</v>
      </c>
      <c r="B40" s="218">
        <v>374931.435</v>
      </c>
      <c r="C40" s="219">
        <f>B40/(SUM($B$40:$B$49))</f>
        <v>0.39159778217737745</v>
      </c>
      <c r="D40" s="218">
        <v>346278.19699999999</v>
      </c>
      <c r="E40" s="219">
        <f>D40/(SUM($D$40:$D$49))</f>
        <v>0.39776696108984111</v>
      </c>
      <c r="F40" s="219">
        <f>D40/B40-1</f>
        <v>-7.6422607776272522E-2</v>
      </c>
      <c r="G40" s="218">
        <v>384458.02600000001</v>
      </c>
      <c r="H40" s="219">
        <f>G40/SUM($G$40:$G$49)</f>
        <v>0.3695473914853612</v>
      </c>
      <c r="I40" s="219">
        <f>G40/D40-1</f>
        <v>0.11025767527604402</v>
      </c>
      <c r="J40" s="218">
        <v>406059.21799999999</v>
      </c>
      <c r="K40" s="219">
        <f>J40/SUM($J$40:$J$49)</f>
        <v>0.36842759530289643</v>
      </c>
      <c r="L40" s="219">
        <f>J40/G40-1</f>
        <v>5.6186086748517994E-2</v>
      </c>
      <c r="M40" s="42"/>
      <c r="N40" s="42"/>
      <c r="O40" s="42"/>
      <c r="P40" s="42"/>
      <c r="Q40" s="42"/>
      <c r="R40" s="42"/>
      <c r="S40" s="42"/>
      <c r="T40" s="42"/>
      <c r="U40" s="42"/>
      <c r="V40" s="42"/>
    </row>
    <row r="41" spans="1:22" x14ac:dyDescent="0.35">
      <c r="A41" s="220" t="s">
        <v>163</v>
      </c>
      <c r="B41" s="218">
        <v>112075.325</v>
      </c>
      <c r="C41" s="219">
        <f t="shared" ref="C41:C50" si="9">B41/(SUM($B$40:$B$49))</f>
        <v>0.11705726596866646</v>
      </c>
      <c r="D41" s="218">
        <v>117183.56600000001</v>
      </c>
      <c r="E41" s="219">
        <f t="shared" ref="E41:E50" si="10">D41/(SUM($D$40:$D$49))</f>
        <v>0.13460781343242015</v>
      </c>
      <c r="F41" s="219">
        <f t="shared" ref="F41:F50" si="11">D41/B41-1</f>
        <v>4.5578640972042672E-2</v>
      </c>
      <c r="G41" s="218">
        <v>122968.106</v>
      </c>
      <c r="H41" s="219">
        <f t="shared" ref="H41:H50" si="12">G41/SUM($G$40:$G$49)</f>
        <v>0.11819897032971653</v>
      </c>
      <c r="I41" s="219">
        <f t="shared" ref="I41:I50" si="13">G41/D41-1</f>
        <v>4.9363065124677918E-2</v>
      </c>
      <c r="J41" s="218">
        <v>133548.16699999999</v>
      </c>
      <c r="K41" s="219">
        <f t="shared" ref="K41:K50" si="14">J41/SUM($J$40:$J$49)</f>
        <v>0.12117156277663821</v>
      </c>
      <c r="L41" s="219">
        <f t="shared" ref="L41:L50" si="15">J41/G41-1</f>
        <v>8.6039066097350458E-2</v>
      </c>
      <c r="M41" s="42"/>
      <c r="N41" s="42"/>
      <c r="O41" s="42"/>
      <c r="P41" s="42"/>
      <c r="Q41" s="42"/>
      <c r="R41" s="42"/>
      <c r="S41" s="42"/>
      <c r="T41" s="42"/>
      <c r="U41" s="42"/>
      <c r="V41" s="42"/>
    </row>
    <row r="42" spans="1:22" x14ac:dyDescent="0.35">
      <c r="A42" s="220" t="s">
        <v>161</v>
      </c>
      <c r="B42" s="218">
        <v>100975.107</v>
      </c>
      <c r="C42" s="219">
        <f t="shared" si="9"/>
        <v>0.1054636241859085</v>
      </c>
      <c r="D42" s="218">
        <v>99371.974000000002</v>
      </c>
      <c r="E42" s="219">
        <f t="shared" si="10"/>
        <v>0.11414778192194036</v>
      </c>
      <c r="F42" s="219">
        <f t="shared" si="11"/>
        <v>-1.5876516971653265E-2</v>
      </c>
      <c r="G42" s="218">
        <v>97025.343999999997</v>
      </c>
      <c r="H42" s="219">
        <f t="shared" si="12"/>
        <v>9.3262359889372773E-2</v>
      </c>
      <c r="I42" s="219">
        <f t="shared" si="13"/>
        <v>-2.361460586462738E-2</v>
      </c>
      <c r="J42" s="218">
        <v>105684.11199999999</v>
      </c>
      <c r="K42" s="219">
        <f t="shared" si="14"/>
        <v>9.5889814883803423E-2</v>
      </c>
      <c r="L42" s="219">
        <f t="shared" si="15"/>
        <v>8.9242332395131685E-2</v>
      </c>
      <c r="M42" s="42"/>
      <c r="N42" s="42"/>
      <c r="O42" s="42"/>
      <c r="P42" s="42"/>
      <c r="Q42" s="42"/>
      <c r="R42" s="42"/>
      <c r="S42" s="42"/>
      <c r="T42" s="42"/>
      <c r="U42" s="42"/>
      <c r="V42" s="42"/>
    </row>
    <row r="43" spans="1:22" x14ac:dyDescent="0.35">
      <c r="A43" s="220" t="s">
        <v>165</v>
      </c>
      <c r="B43" s="218">
        <v>82508.213000000003</v>
      </c>
      <c r="C43" s="219">
        <f t="shared" si="9"/>
        <v>8.6175844984079986E-2</v>
      </c>
      <c r="D43" s="218">
        <v>67525.279999999999</v>
      </c>
      <c r="E43" s="219">
        <f t="shared" si="10"/>
        <v>7.7565742385855799E-2</v>
      </c>
      <c r="F43" s="219">
        <f t="shared" si="11"/>
        <v>-0.18159323120960091</v>
      </c>
      <c r="G43" s="218">
        <v>83393.093999999997</v>
      </c>
      <c r="H43" s="219">
        <f t="shared" si="12"/>
        <v>8.0158816493516305E-2</v>
      </c>
      <c r="I43" s="219">
        <f t="shared" si="13"/>
        <v>0.23499071755052325</v>
      </c>
      <c r="J43" s="218">
        <v>84547.788</v>
      </c>
      <c r="K43" s="219">
        <f t="shared" si="14"/>
        <v>7.6712304117718816E-2</v>
      </c>
      <c r="L43" s="219">
        <f t="shared" si="15"/>
        <v>1.3846398360036982E-2</v>
      </c>
      <c r="M43" s="42"/>
      <c r="N43" s="42"/>
      <c r="O43" s="42"/>
      <c r="P43" s="42"/>
      <c r="Q43" s="42"/>
      <c r="R43" s="42"/>
      <c r="S43" s="42"/>
      <c r="T43" s="42"/>
      <c r="U43" s="42"/>
      <c r="V43" s="42"/>
    </row>
    <row r="44" spans="1:22" x14ac:dyDescent="0.35">
      <c r="A44" s="220" t="s">
        <v>151</v>
      </c>
      <c r="B44" s="218">
        <v>63434.19</v>
      </c>
      <c r="C44" s="219">
        <f t="shared" si="9"/>
        <v>6.6253948853924119E-2</v>
      </c>
      <c r="D44" s="218">
        <v>57872.74</v>
      </c>
      <c r="E44" s="219">
        <f t="shared" si="10"/>
        <v>6.647794784417943E-2</v>
      </c>
      <c r="F44" s="219">
        <f t="shared" si="11"/>
        <v>-8.7672751870875976E-2</v>
      </c>
      <c r="G44" s="218">
        <v>78661.481</v>
      </c>
      <c r="H44" s="219">
        <f t="shared" si="12"/>
        <v>7.5610712088308177E-2</v>
      </c>
      <c r="I44" s="219">
        <f t="shared" si="13"/>
        <v>0.35921473564237671</v>
      </c>
      <c r="J44" s="218">
        <v>81779.099000000002</v>
      </c>
      <c r="K44" s="219">
        <f t="shared" si="14"/>
        <v>7.4200203948103699E-2</v>
      </c>
      <c r="L44" s="219">
        <f t="shared" si="15"/>
        <v>3.9633349898408277E-2</v>
      </c>
      <c r="M44" s="42"/>
      <c r="N44" s="42"/>
      <c r="O44" s="42"/>
      <c r="P44" s="42"/>
      <c r="Q44" s="42"/>
      <c r="R44" s="42"/>
      <c r="S44" s="42"/>
      <c r="T44" s="42"/>
      <c r="U44" s="42"/>
      <c r="V44" s="42"/>
    </row>
    <row r="45" spans="1:22" x14ac:dyDescent="0.35">
      <c r="A45" s="207" t="s">
        <v>156</v>
      </c>
      <c r="B45" s="218">
        <v>86543.676999999996</v>
      </c>
      <c r="C45" s="219">
        <f t="shared" si="9"/>
        <v>9.0390692299980951E-2</v>
      </c>
      <c r="D45" s="218">
        <v>74695.066000000006</v>
      </c>
      <c r="E45" s="219">
        <f t="shared" si="10"/>
        <v>8.5801617510516029E-2</v>
      </c>
      <c r="F45" s="219">
        <f t="shared" si="11"/>
        <v>-0.13690903149400491</v>
      </c>
      <c r="G45" s="218">
        <v>103973.776</v>
      </c>
      <c r="H45" s="219">
        <f t="shared" si="12"/>
        <v>9.9941307256473419E-2</v>
      </c>
      <c r="I45" s="219">
        <f t="shared" si="13"/>
        <v>0.3919764927980649</v>
      </c>
      <c r="J45" s="218">
        <v>112227.531</v>
      </c>
      <c r="K45" s="219">
        <f t="shared" si="14"/>
        <v>0.10182682116358521</v>
      </c>
      <c r="L45" s="219">
        <f t="shared" si="15"/>
        <v>7.9383045586417955E-2</v>
      </c>
      <c r="M45" s="42"/>
      <c r="N45" s="42"/>
      <c r="O45" s="42"/>
      <c r="P45" s="42"/>
      <c r="Q45" s="42"/>
      <c r="R45" s="42"/>
      <c r="S45" s="42"/>
      <c r="T45" s="42"/>
      <c r="U45" s="42"/>
      <c r="V45" s="42"/>
    </row>
    <row r="46" spans="1:22" x14ac:dyDescent="0.35">
      <c r="A46" s="220" t="s">
        <v>164</v>
      </c>
      <c r="B46" s="218">
        <v>30677.238000000001</v>
      </c>
      <c r="C46" s="219">
        <f t="shared" si="9"/>
        <v>3.2040893994731506E-2</v>
      </c>
      <c r="D46" s="218">
        <v>31408.691999999999</v>
      </c>
      <c r="E46" s="219">
        <f t="shared" si="10"/>
        <v>3.6078910185173466E-2</v>
      </c>
      <c r="F46" s="219">
        <f t="shared" si="11"/>
        <v>2.3843541586110018E-2</v>
      </c>
      <c r="G46" s="218">
        <v>35631.534</v>
      </c>
      <c r="H46" s="219">
        <f t="shared" si="12"/>
        <v>3.4249617783559956E-2</v>
      </c>
      <c r="I46" s="219">
        <f t="shared" si="13"/>
        <v>0.13444819669663421</v>
      </c>
      <c r="J46" s="218">
        <v>37487.209000000003</v>
      </c>
      <c r="K46" s="219">
        <f t="shared" si="14"/>
        <v>3.4013074089324323E-2</v>
      </c>
      <c r="L46" s="219">
        <f t="shared" si="15"/>
        <v>5.2079570865514846E-2</v>
      </c>
      <c r="M46" s="42"/>
      <c r="N46" s="42"/>
      <c r="O46" s="42"/>
      <c r="P46" s="42"/>
      <c r="Q46" s="42"/>
      <c r="R46" s="42"/>
      <c r="S46" s="42"/>
      <c r="T46" s="42"/>
      <c r="U46" s="42"/>
      <c r="V46" s="42"/>
    </row>
    <row r="47" spans="1:22" x14ac:dyDescent="0.35">
      <c r="A47" s="220" t="s">
        <v>162</v>
      </c>
      <c r="B47" s="218">
        <v>20763.303</v>
      </c>
      <c r="C47" s="219">
        <f t="shared" si="9"/>
        <v>2.1686267531760541E-2</v>
      </c>
      <c r="D47" s="218">
        <v>20760.864000000001</v>
      </c>
      <c r="E47" s="219">
        <f t="shared" si="10"/>
        <v>2.3847836376713848E-2</v>
      </c>
      <c r="F47" s="219">
        <f t="shared" si="11"/>
        <v>-1.174668596801709E-4</v>
      </c>
      <c r="G47" s="218">
        <v>27663.800999999999</v>
      </c>
      <c r="H47" s="219">
        <f t="shared" si="12"/>
        <v>2.6590901494458918E-2</v>
      </c>
      <c r="I47" s="219">
        <f t="shared" si="13"/>
        <v>0.33249757813547642</v>
      </c>
      <c r="J47" s="218">
        <v>26958.100999999999</v>
      </c>
      <c r="K47" s="219">
        <f t="shared" si="14"/>
        <v>2.4459753368688719E-2</v>
      </c>
      <c r="L47" s="219">
        <f t="shared" si="15"/>
        <v>-2.5509871185091293E-2</v>
      </c>
      <c r="M47" s="42"/>
      <c r="N47" s="42"/>
      <c r="O47" s="42"/>
      <c r="P47" s="42"/>
      <c r="Q47" s="42"/>
      <c r="R47" s="42"/>
      <c r="S47" s="42"/>
      <c r="T47" s="42"/>
      <c r="U47" s="42"/>
      <c r="V47" s="42"/>
    </row>
    <row r="48" spans="1:22" x14ac:dyDescent="0.35">
      <c r="A48" s="220" t="s">
        <v>159</v>
      </c>
      <c r="B48" s="218">
        <v>7955.3389999999999</v>
      </c>
      <c r="C48" s="219">
        <f t="shared" si="9"/>
        <v>8.3089675019359082E-3</v>
      </c>
      <c r="D48" s="218">
        <v>9275.6049999999996</v>
      </c>
      <c r="E48" s="219">
        <f t="shared" si="10"/>
        <v>1.0654812359207634E-2</v>
      </c>
      <c r="F48" s="219">
        <f t="shared" si="11"/>
        <v>0.16595974099909494</v>
      </c>
      <c r="G48" s="218">
        <v>11731.859</v>
      </c>
      <c r="H48" s="219">
        <f t="shared" si="12"/>
        <v>1.1276856243141762E-2</v>
      </c>
      <c r="I48" s="219">
        <f t="shared" si="13"/>
        <v>0.26480795592309092</v>
      </c>
      <c r="J48" s="218">
        <v>12700.198</v>
      </c>
      <c r="K48" s="219">
        <f t="shared" si="14"/>
        <v>1.152320450218336E-2</v>
      </c>
      <c r="L48" s="219">
        <f>J48/G48-1</f>
        <v>8.2539263385282835E-2</v>
      </c>
      <c r="M48" s="42"/>
      <c r="N48" s="42"/>
      <c r="O48" s="42"/>
      <c r="P48" s="42"/>
      <c r="Q48" s="42"/>
      <c r="R48" s="42"/>
      <c r="S48" s="42"/>
      <c r="T48" s="42"/>
      <c r="U48" s="42"/>
      <c r="V48" s="42"/>
    </row>
    <row r="49" spans="1:12" x14ac:dyDescent="0.35">
      <c r="A49" s="220" t="s">
        <v>350</v>
      </c>
      <c r="B49" s="218">
        <v>77576.312000000005</v>
      </c>
      <c r="C49" s="219">
        <f t="shared" si="9"/>
        <v>8.1024712501634524E-2</v>
      </c>
      <c r="D49" s="218">
        <v>46183.468999999997</v>
      </c>
      <c r="E49" s="219">
        <f t="shared" si="10"/>
        <v>5.3050576894152199E-2</v>
      </c>
      <c r="F49" s="219">
        <f t="shared" si="11"/>
        <v>-0.40467047466757644</v>
      </c>
      <c r="G49" s="218">
        <v>94841.347999999998</v>
      </c>
      <c r="H49" s="219">
        <f t="shared" si="12"/>
        <v>9.11630669360909E-2</v>
      </c>
      <c r="I49" s="219">
        <f t="shared" si="13"/>
        <v>1.0535778288980415</v>
      </c>
      <c r="J49" s="218">
        <f>45345.872+25288.563+13008.299+9944.281+7562.724</f>
        <v>101149.739</v>
      </c>
      <c r="K49" s="219">
        <f t="shared" si="14"/>
        <v>9.1775665847057805E-2</v>
      </c>
      <c r="L49" s="219">
        <f t="shared" si="15"/>
        <v>6.6515197569735118E-2</v>
      </c>
    </row>
    <row r="50" spans="1:12" x14ac:dyDescent="0.35">
      <c r="A50" s="220" t="s">
        <v>323</v>
      </c>
      <c r="B50" s="218">
        <v>957440.13900000008</v>
      </c>
      <c r="C50" s="219">
        <f t="shared" si="9"/>
        <v>1</v>
      </c>
      <c r="D50" s="218">
        <v>870555.45299999998</v>
      </c>
      <c r="E50" s="219">
        <f t="shared" si="10"/>
        <v>1</v>
      </c>
      <c r="F50" s="219">
        <f t="shared" si="11"/>
        <v>-9.0746859736575258E-2</v>
      </c>
      <c r="G50" s="218">
        <v>1040348.3690000001</v>
      </c>
      <c r="H50" s="219">
        <f t="shared" si="12"/>
        <v>1</v>
      </c>
      <c r="I50" s="219">
        <f t="shared" si="13"/>
        <v>0.19503974780110878</v>
      </c>
      <c r="J50" s="218">
        <f>SUM(J40:J49)</f>
        <v>1102141.162</v>
      </c>
      <c r="K50" s="219">
        <f t="shared" si="14"/>
        <v>1</v>
      </c>
      <c r="L50" s="219">
        <f t="shared" si="15"/>
        <v>5.9396251141717205E-2</v>
      </c>
    </row>
    <row r="51" spans="1:12" x14ac:dyDescent="0.35">
      <c r="A51" s="418" t="s">
        <v>342</v>
      </c>
      <c r="B51" s="419"/>
      <c r="C51" s="419"/>
      <c r="D51" s="419"/>
      <c r="E51" s="419"/>
      <c r="F51" s="419"/>
      <c r="G51" s="419"/>
      <c r="H51" s="419"/>
      <c r="I51" s="419"/>
      <c r="J51" s="419"/>
      <c r="K51" s="419"/>
      <c r="L51" s="420"/>
    </row>
  </sheetData>
  <mergeCells count="17">
    <mergeCell ref="E3:G3"/>
    <mergeCell ref="H3:J3"/>
    <mergeCell ref="A1:M1"/>
    <mergeCell ref="A18:M18"/>
    <mergeCell ref="A19:M19"/>
    <mergeCell ref="A2:A4"/>
    <mergeCell ref="B2:D3"/>
    <mergeCell ref="E2:J2"/>
    <mergeCell ref="K2:M3"/>
    <mergeCell ref="A51:L51"/>
    <mergeCell ref="A37:L37"/>
    <mergeCell ref="E21:J21"/>
    <mergeCell ref="A38:A39"/>
    <mergeCell ref="B38:C38"/>
    <mergeCell ref="D38:F38"/>
    <mergeCell ref="G38:I38"/>
    <mergeCell ref="J38:L38"/>
  </mergeCells>
  <phoneticPr fontId="63" type="noConversion"/>
  <pageMargins left="0.7" right="0.7" top="0.75" bottom="0.75" header="0.3" footer="0.3"/>
  <pageSetup paperSize="126" scale="40" fitToWidth="0" fitToHeight="0"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6:G43"/>
  <sheetViews>
    <sheetView topLeftCell="A31" zoomScaleNormal="100" workbookViewId="0">
      <selection activeCell="G6" sqref="G6"/>
    </sheetView>
  </sheetViews>
  <sheetFormatPr baseColWidth="10" defaultColWidth="11.453125" defaultRowHeight="14.5" x14ac:dyDescent="0.35"/>
  <sheetData>
    <row r="6" spans="4:4" ht="21" x14ac:dyDescent="0.5">
      <c r="D6" s="9" t="s">
        <v>1</v>
      </c>
    </row>
    <row r="7" spans="4:4" ht="21" x14ac:dyDescent="0.5">
      <c r="D7" s="9" t="s">
        <v>424</v>
      </c>
    </row>
    <row r="8" spans="4:4" ht="21" x14ac:dyDescent="0.5">
      <c r="D8" s="9"/>
    </row>
    <row r="11" spans="4:4" x14ac:dyDescent="0.35">
      <c r="D11" s="8" t="s">
        <v>2</v>
      </c>
    </row>
    <row r="16" spans="4:4" ht="15.5" x14ac:dyDescent="0.35">
      <c r="D16" s="6" t="s">
        <v>3</v>
      </c>
    </row>
    <row r="17" spans="4:7" ht="15.5" x14ac:dyDescent="0.35">
      <c r="D17" s="6" t="s">
        <v>4</v>
      </c>
      <c r="E17" s="42"/>
      <c r="F17" s="42"/>
      <c r="G17" s="42" t="s">
        <v>5</v>
      </c>
    </row>
    <row r="22" spans="4:7" x14ac:dyDescent="0.35">
      <c r="D22" s="8" t="s">
        <v>6</v>
      </c>
      <c r="E22" s="42"/>
      <c r="F22" s="42"/>
      <c r="G22" s="42"/>
    </row>
    <row r="23" spans="4:7" x14ac:dyDescent="0.35">
      <c r="D23" s="8" t="s">
        <v>7</v>
      </c>
      <c r="E23" s="42"/>
      <c r="F23" s="42"/>
      <c r="G23" s="42"/>
    </row>
    <row r="33" spans="1:4" x14ac:dyDescent="0.35">
      <c r="A33" s="42"/>
      <c r="B33" s="42"/>
      <c r="C33" s="42"/>
      <c r="D33" s="7" t="s">
        <v>8</v>
      </c>
    </row>
    <row r="40" spans="1:4" x14ac:dyDescent="0.35">
      <c r="A40" s="4" t="s">
        <v>9</v>
      </c>
      <c r="B40" s="42"/>
      <c r="C40" s="42"/>
      <c r="D40" s="42"/>
    </row>
    <row r="41" spans="1:4" x14ac:dyDescent="0.35">
      <c r="A41" s="4" t="s">
        <v>10</v>
      </c>
      <c r="B41" s="42"/>
      <c r="C41" s="42"/>
      <c r="D41" s="42"/>
    </row>
    <row r="42" spans="1:4" x14ac:dyDescent="0.35">
      <c r="A42" s="4" t="s">
        <v>11</v>
      </c>
      <c r="B42" s="42"/>
      <c r="C42" s="42"/>
      <c r="D42" s="42"/>
    </row>
    <row r="43" spans="1:4" x14ac:dyDescent="0.35">
      <c r="A43" s="5" t="s">
        <v>12</v>
      </c>
      <c r="B43" s="42"/>
      <c r="C43" s="42"/>
      <c r="D43" s="42"/>
    </row>
  </sheetData>
  <phoneticPr fontId="63" type="noConversion"/>
  <pageMargins left="0.7" right="0.7" top="0.75" bottom="0.75" header="0.3" footer="0.3"/>
  <pageSetup paperSize="126" scale="45" orientation="portrait" r:id="rId1"/>
  <drawing r:id="rId2"/>
  <extLst>
    <ext xmlns:mx="http://schemas.microsoft.com/office/mac/excel/2008/main" uri="{64002731-A6B0-56B0-2670-7721B7C09600}">
      <mx:PLV Mode="1"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X19"/>
  <sheetViews>
    <sheetView zoomScaleNormal="100" workbookViewId="0">
      <selection activeCell="L1" sqref="L1:X1048576"/>
    </sheetView>
  </sheetViews>
  <sheetFormatPr baseColWidth="10" defaultColWidth="11.453125" defaultRowHeight="14.5" x14ac:dyDescent="0.35"/>
  <cols>
    <col min="1" max="1" width="13.26953125" customWidth="1"/>
    <col min="2" max="2" width="9.453125" customWidth="1"/>
    <col min="3" max="4" width="10.7265625" customWidth="1"/>
    <col min="7" max="8" width="11.7265625" customWidth="1"/>
  </cols>
  <sheetData>
    <row r="1" spans="1:24" x14ac:dyDescent="0.35">
      <c r="A1" s="437" t="s">
        <v>351</v>
      </c>
      <c r="B1" s="437"/>
      <c r="C1" s="437"/>
      <c r="D1" s="437"/>
      <c r="E1" s="437"/>
      <c r="F1" s="437"/>
      <c r="G1" s="437"/>
      <c r="H1" s="437"/>
      <c r="I1" s="437"/>
      <c r="J1" s="437"/>
      <c r="K1" s="42"/>
      <c r="L1" s="42"/>
      <c r="M1" s="42"/>
      <c r="N1" s="42"/>
      <c r="O1" s="42"/>
      <c r="P1" s="42"/>
      <c r="Q1" s="42"/>
      <c r="R1" s="42"/>
      <c r="S1" s="42"/>
      <c r="T1" s="42"/>
      <c r="U1" s="42"/>
      <c r="V1" s="42"/>
      <c r="W1" s="42"/>
      <c r="X1" s="42"/>
    </row>
    <row r="2" spans="1:24" x14ac:dyDescent="0.35">
      <c r="A2" s="438" t="s">
        <v>202</v>
      </c>
      <c r="B2" s="436" t="s">
        <v>352</v>
      </c>
      <c r="C2" s="436"/>
      <c r="D2" s="436"/>
      <c r="E2" s="436"/>
      <c r="F2" s="436" t="s">
        <v>353</v>
      </c>
      <c r="G2" s="436"/>
      <c r="H2" s="436"/>
      <c r="I2" s="436"/>
      <c r="J2" s="436"/>
      <c r="K2" s="42"/>
      <c r="L2" s="42"/>
      <c r="M2" s="42"/>
      <c r="N2" s="41"/>
      <c r="O2" s="41"/>
      <c r="P2" s="41"/>
      <c r="Q2" s="42"/>
      <c r="R2" s="41"/>
      <c r="S2" s="41"/>
      <c r="T2" s="41"/>
      <c r="U2" s="146"/>
      <c r="V2" s="42"/>
      <c r="W2" s="42"/>
      <c r="X2" s="42"/>
    </row>
    <row r="3" spans="1:24" ht="15.5" x14ac:dyDescent="0.35">
      <c r="A3" s="438"/>
      <c r="B3" s="439">
        <v>2019</v>
      </c>
      <c r="C3" s="441" t="s">
        <v>430</v>
      </c>
      <c r="D3" s="441"/>
      <c r="E3" s="441"/>
      <c r="F3" s="439">
        <v>2019</v>
      </c>
      <c r="G3" s="442" t="str">
        <f>C3</f>
        <v>Enero - octubre</v>
      </c>
      <c r="H3" s="443"/>
      <c r="I3" s="444"/>
      <c r="J3" s="433" t="s">
        <v>354</v>
      </c>
      <c r="K3" s="42"/>
      <c r="L3" s="42"/>
      <c r="M3" s="41"/>
      <c r="N3" s="41"/>
      <c r="O3" s="41"/>
      <c r="P3" s="41"/>
      <c r="Q3" s="146"/>
      <c r="R3" s="41"/>
      <c r="S3" s="41"/>
      <c r="T3" s="41"/>
      <c r="U3" s="146"/>
      <c r="V3" s="42"/>
      <c r="W3" s="42"/>
      <c r="X3" s="42"/>
    </row>
    <row r="4" spans="1:24" x14ac:dyDescent="0.35">
      <c r="A4" s="438"/>
      <c r="B4" s="440"/>
      <c r="C4" s="255">
        <v>2019</v>
      </c>
      <c r="D4" s="255">
        <v>2020</v>
      </c>
      <c r="E4" s="256" t="s">
        <v>355</v>
      </c>
      <c r="F4" s="440"/>
      <c r="G4" s="255">
        <v>2019</v>
      </c>
      <c r="H4" s="255">
        <v>2020</v>
      </c>
      <c r="I4" s="256" t="s">
        <v>355</v>
      </c>
      <c r="J4" s="434"/>
      <c r="K4" s="42"/>
      <c r="L4" s="42"/>
      <c r="M4" s="41"/>
      <c r="N4" s="41"/>
      <c r="O4" s="41"/>
      <c r="P4" s="41"/>
      <c r="Q4" s="41"/>
      <c r="R4" s="41"/>
      <c r="S4" s="41"/>
      <c r="T4" s="41"/>
      <c r="U4" s="146"/>
      <c r="V4" s="42"/>
      <c r="W4" s="42"/>
      <c r="X4" s="42"/>
    </row>
    <row r="5" spans="1:24" x14ac:dyDescent="0.35">
      <c r="A5" s="111" t="s">
        <v>190</v>
      </c>
      <c r="B5" s="221">
        <v>124364</v>
      </c>
      <c r="C5" s="221">
        <v>85394</v>
      </c>
      <c r="D5" s="221">
        <v>72835</v>
      </c>
      <c r="E5" s="222">
        <f>D5/C5-1</f>
        <v>-0.14707122280253881</v>
      </c>
      <c r="F5" s="221">
        <v>742779</v>
      </c>
      <c r="G5" s="221">
        <v>501742</v>
      </c>
      <c r="H5" s="221">
        <v>456128</v>
      </c>
      <c r="I5" s="222">
        <f>H5/G5-1</f>
        <v>-9.0911265152209708E-2</v>
      </c>
      <c r="J5" s="223">
        <f>H5/$H$17</f>
        <v>0.25505008426592468</v>
      </c>
      <c r="K5" s="42"/>
      <c r="L5" s="42"/>
      <c r="M5" s="41"/>
      <c r="N5" s="41"/>
      <c r="O5" s="41"/>
      <c r="P5" s="41"/>
      <c r="Q5" s="146"/>
      <c r="R5" s="41"/>
      <c r="S5" s="41"/>
      <c r="T5" s="41"/>
      <c r="U5" s="146"/>
      <c r="V5" s="42"/>
      <c r="W5" s="42"/>
      <c r="X5" s="42"/>
    </row>
    <row r="6" spans="1:24" x14ac:dyDescent="0.35">
      <c r="A6" s="224" t="s">
        <v>192</v>
      </c>
      <c r="B6" s="221">
        <v>8682</v>
      </c>
      <c r="C6" s="221">
        <v>2861</v>
      </c>
      <c r="D6" s="221">
        <v>26469</v>
      </c>
      <c r="E6" s="222">
        <f t="shared" ref="E6:E17" si="0">D6/C6-1</f>
        <v>8.251660258650821</v>
      </c>
      <c r="F6" s="221">
        <v>40520</v>
      </c>
      <c r="G6" s="221">
        <v>9528</v>
      </c>
      <c r="H6" s="221">
        <v>232597</v>
      </c>
      <c r="I6" s="222">
        <f t="shared" ref="I6:I17" si="1">H6/G6-1</f>
        <v>23.41194374475231</v>
      </c>
      <c r="J6" s="223">
        <f t="shared" ref="J6:J17" si="2">H6/$H$17</f>
        <v>0.13005972983461064</v>
      </c>
      <c r="K6" s="42"/>
      <c r="L6" s="42"/>
      <c r="M6" s="41"/>
      <c r="N6" s="41"/>
      <c r="O6" s="41"/>
      <c r="P6" s="41"/>
      <c r="Q6" s="146"/>
      <c r="R6" s="41"/>
      <c r="S6" s="41"/>
      <c r="T6" s="41"/>
      <c r="U6" s="146"/>
      <c r="V6" s="41"/>
      <c r="W6" s="42"/>
      <c r="X6" s="42"/>
    </row>
    <row r="7" spans="1:24" x14ac:dyDescent="0.35">
      <c r="A7" s="224" t="s">
        <v>356</v>
      </c>
      <c r="B7" s="221">
        <v>32357</v>
      </c>
      <c r="C7" s="221">
        <v>26996</v>
      </c>
      <c r="D7" s="221">
        <v>25769</v>
      </c>
      <c r="E7" s="222">
        <f t="shared" si="0"/>
        <v>-4.5451177952289257E-2</v>
      </c>
      <c r="F7" s="221">
        <v>251124</v>
      </c>
      <c r="G7" s="221">
        <v>210997</v>
      </c>
      <c r="H7" s="221">
        <v>193648</v>
      </c>
      <c r="I7" s="222">
        <f t="shared" si="1"/>
        <v>-8.2223917875609565E-2</v>
      </c>
      <c r="J7" s="223">
        <f t="shared" si="2"/>
        <v>0.10828087448682779</v>
      </c>
      <c r="K7" s="42"/>
      <c r="L7" s="42"/>
      <c r="M7" s="41"/>
      <c r="N7" s="41"/>
      <c r="O7" s="41"/>
      <c r="P7" s="41"/>
      <c r="Q7" s="146"/>
      <c r="R7" s="41"/>
      <c r="S7" s="41"/>
      <c r="T7" s="41"/>
      <c r="U7" s="146"/>
      <c r="V7" s="41"/>
      <c r="W7" s="42"/>
      <c r="X7" s="42"/>
    </row>
    <row r="8" spans="1:24" x14ac:dyDescent="0.35">
      <c r="A8" s="224" t="s">
        <v>195</v>
      </c>
      <c r="B8" s="221">
        <v>35896</v>
      </c>
      <c r="C8" s="221">
        <v>35344</v>
      </c>
      <c r="D8" s="221">
        <v>32848</v>
      </c>
      <c r="E8" s="222">
        <f t="shared" si="0"/>
        <v>-7.0620190131281069E-2</v>
      </c>
      <c r="F8" s="221">
        <v>185828</v>
      </c>
      <c r="G8" s="221">
        <v>180542</v>
      </c>
      <c r="H8" s="221">
        <v>174429</v>
      </c>
      <c r="I8" s="222">
        <f t="shared" si="1"/>
        <v>-3.3859157425972897E-2</v>
      </c>
      <c r="J8" s="223">
        <f t="shared" si="2"/>
        <v>9.7534313062168906E-2</v>
      </c>
      <c r="K8" s="42"/>
      <c r="L8" s="42"/>
      <c r="M8" s="41"/>
      <c r="N8" s="41"/>
      <c r="O8" s="41"/>
      <c r="P8" s="41"/>
      <c r="Q8" s="146"/>
      <c r="R8" s="41"/>
      <c r="S8" s="41"/>
      <c r="T8" s="41"/>
      <c r="U8" s="146"/>
      <c r="V8" s="41"/>
      <c r="W8" s="146"/>
      <c r="X8" s="42"/>
    </row>
    <row r="9" spans="1:24" x14ac:dyDescent="0.35">
      <c r="A9" s="224" t="s">
        <v>357</v>
      </c>
      <c r="B9" s="221">
        <v>16258</v>
      </c>
      <c r="C9" s="221">
        <v>16258</v>
      </c>
      <c r="D9" s="221">
        <v>25380</v>
      </c>
      <c r="E9" s="222">
        <f t="shared" si="0"/>
        <v>0.5610776233239021</v>
      </c>
      <c r="F9" s="221">
        <v>85752</v>
      </c>
      <c r="G9" s="221">
        <v>85752</v>
      </c>
      <c r="H9" s="221">
        <v>142128</v>
      </c>
      <c r="I9" s="222">
        <f t="shared" si="1"/>
        <v>0.65743073047858935</v>
      </c>
      <c r="J9" s="223">
        <f t="shared" si="2"/>
        <v>7.9472776011442717E-2</v>
      </c>
      <c r="K9" s="42"/>
      <c r="L9" s="42"/>
      <c r="M9" s="41"/>
      <c r="N9" s="41"/>
      <c r="O9" s="41"/>
      <c r="P9" s="41"/>
      <c r="Q9" s="41"/>
      <c r="R9" s="41"/>
      <c r="S9" s="41"/>
      <c r="T9" s="41"/>
      <c r="U9" s="41"/>
      <c r="V9" s="41"/>
      <c r="W9" s="42"/>
      <c r="X9" s="42"/>
    </row>
    <row r="10" spans="1:24" x14ac:dyDescent="0.35">
      <c r="A10" s="224" t="s">
        <v>203</v>
      </c>
      <c r="B10" s="221">
        <v>10890</v>
      </c>
      <c r="C10" s="221">
        <v>6300</v>
      </c>
      <c r="D10" s="221">
        <v>6300</v>
      </c>
      <c r="E10" s="222">
        <f t="shared" si="0"/>
        <v>0</v>
      </c>
      <c r="F10" s="221">
        <v>143286</v>
      </c>
      <c r="G10" s="221">
        <v>117721</v>
      </c>
      <c r="H10" s="221">
        <v>125707</v>
      </c>
      <c r="I10" s="222">
        <f t="shared" si="1"/>
        <v>6.7838363588484718E-2</v>
      </c>
      <c r="J10" s="223">
        <f t="shared" si="2"/>
        <v>7.0290753785815813E-2</v>
      </c>
      <c r="K10" s="42"/>
      <c r="L10" s="42"/>
      <c r="M10" s="41"/>
      <c r="N10" s="41"/>
      <c r="O10" s="41"/>
      <c r="P10" s="41"/>
      <c r="Q10" s="41"/>
      <c r="R10" s="41"/>
      <c r="S10" s="41"/>
      <c r="T10" s="41"/>
      <c r="U10" s="41"/>
      <c r="V10" s="41"/>
      <c r="W10" s="42"/>
      <c r="X10" s="42"/>
    </row>
    <row r="11" spans="1:24" x14ac:dyDescent="0.35">
      <c r="A11" s="224" t="s">
        <v>358</v>
      </c>
      <c r="B11" s="221">
        <v>15165</v>
      </c>
      <c r="C11" s="221">
        <v>7965</v>
      </c>
      <c r="D11" s="221">
        <v>22512</v>
      </c>
      <c r="E11" s="222">
        <f t="shared" si="0"/>
        <v>1.8263653483992468</v>
      </c>
      <c r="F11" s="221">
        <v>124340</v>
      </c>
      <c r="G11" s="221">
        <v>55220</v>
      </c>
      <c r="H11" s="221">
        <v>115983</v>
      </c>
      <c r="I11" s="222">
        <f t="shared" si="1"/>
        <v>1.1003802969938428</v>
      </c>
      <c r="J11" s="223">
        <f t="shared" si="2"/>
        <v>6.4853448863947713E-2</v>
      </c>
      <c r="K11" s="42"/>
      <c r="L11" s="42"/>
      <c r="M11" s="41"/>
      <c r="N11" s="41"/>
      <c r="O11" s="41"/>
      <c r="P11" s="41"/>
      <c r="Q11" s="146"/>
      <c r="R11" s="41"/>
      <c r="S11" s="41"/>
      <c r="T11" s="41"/>
      <c r="U11" s="146"/>
      <c r="V11" s="41"/>
      <c r="W11" s="42"/>
      <c r="X11" s="42"/>
    </row>
    <row r="12" spans="1:24" x14ac:dyDescent="0.35">
      <c r="A12" s="225" t="s">
        <v>186</v>
      </c>
      <c r="B12" s="221">
        <v>14129</v>
      </c>
      <c r="C12" s="221">
        <v>11071</v>
      </c>
      <c r="D12" s="221">
        <v>7098</v>
      </c>
      <c r="E12" s="222">
        <f t="shared" si="0"/>
        <v>-0.35886550447114085</v>
      </c>
      <c r="F12" s="221">
        <v>143440</v>
      </c>
      <c r="G12" s="221">
        <v>111398</v>
      </c>
      <c r="H12" s="221">
        <v>74066</v>
      </c>
      <c r="I12" s="222">
        <f t="shared" si="1"/>
        <v>-0.33512271315463471</v>
      </c>
      <c r="J12" s="223">
        <f t="shared" si="2"/>
        <v>4.1414996538778538E-2</v>
      </c>
      <c r="K12" s="42"/>
      <c r="L12" s="42"/>
      <c r="M12" s="41"/>
      <c r="N12" s="41"/>
      <c r="O12" s="41"/>
      <c r="P12" s="41"/>
      <c r="Q12" s="41"/>
      <c r="R12" s="41"/>
      <c r="S12" s="41"/>
      <c r="T12" s="41"/>
      <c r="U12" s="42"/>
      <c r="V12" s="41"/>
      <c r="W12" s="146"/>
      <c r="X12" s="42"/>
    </row>
    <row r="13" spans="1:24" x14ac:dyDescent="0.35">
      <c r="A13" s="224" t="s">
        <v>359</v>
      </c>
      <c r="B13" s="221">
        <v>4217</v>
      </c>
      <c r="C13" s="221">
        <v>4217</v>
      </c>
      <c r="D13" s="221">
        <v>3735</v>
      </c>
      <c r="E13" s="222">
        <f t="shared" si="0"/>
        <v>-0.11429926488024666</v>
      </c>
      <c r="F13" s="221">
        <v>33185</v>
      </c>
      <c r="G13" s="221">
        <v>33185</v>
      </c>
      <c r="H13" s="221">
        <v>33117</v>
      </c>
      <c r="I13" s="222">
        <f t="shared" si="1"/>
        <v>-2.04911857767065E-3</v>
      </c>
      <c r="J13" s="223">
        <f t="shared" si="2"/>
        <v>1.8517814386827005E-2</v>
      </c>
      <c r="K13" s="42"/>
      <c r="L13" s="42"/>
      <c r="M13" s="41"/>
      <c r="N13" s="41"/>
      <c r="O13" s="41"/>
      <c r="P13" s="42"/>
      <c r="Q13" s="41"/>
      <c r="R13" s="41"/>
      <c r="S13" s="41"/>
      <c r="T13" s="42"/>
      <c r="U13" s="42"/>
      <c r="V13" s="41"/>
      <c r="W13" s="146"/>
      <c r="X13" s="42"/>
    </row>
    <row r="14" spans="1:24" x14ac:dyDescent="0.35">
      <c r="A14" s="224" t="s">
        <v>188</v>
      </c>
      <c r="B14" s="221">
        <v>7053</v>
      </c>
      <c r="C14" s="221">
        <v>6423</v>
      </c>
      <c r="D14" s="221">
        <v>5940</v>
      </c>
      <c r="E14" s="222">
        <f t="shared" si="0"/>
        <v>-7.5198505371321778E-2</v>
      </c>
      <c r="F14" s="221">
        <v>48661</v>
      </c>
      <c r="G14" s="221">
        <v>36777</v>
      </c>
      <c r="H14" s="221">
        <v>32695</v>
      </c>
      <c r="I14" s="222">
        <f t="shared" si="1"/>
        <v>-0.11099328384588192</v>
      </c>
      <c r="J14" s="223">
        <f t="shared" si="2"/>
        <v>1.8281847431147413E-2</v>
      </c>
      <c r="K14" s="42"/>
      <c r="L14" s="42"/>
      <c r="M14" s="41"/>
      <c r="N14" s="41"/>
      <c r="O14" s="41"/>
      <c r="P14" s="42"/>
      <c r="Q14" s="41"/>
      <c r="R14" s="41"/>
      <c r="S14" s="41"/>
      <c r="T14" s="42"/>
      <c r="U14" s="42"/>
      <c r="V14" s="41"/>
      <c r="W14" s="42"/>
      <c r="X14" s="42"/>
    </row>
    <row r="15" spans="1:24" x14ac:dyDescent="0.35">
      <c r="A15" s="226" t="s">
        <v>196</v>
      </c>
      <c r="B15" s="227">
        <v>269011</v>
      </c>
      <c r="C15" s="227">
        <v>202829</v>
      </c>
      <c r="D15" s="227">
        <v>228886</v>
      </c>
      <c r="E15" s="228">
        <f t="shared" si="0"/>
        <v>0.1284678226486351</v>
      </c>
      <c r="F15" s="227">
        <v>1798915</v>
      </c>
      <c r="G15" s="227">
        <v>1342862</v>
      </c>
      <c r="H15" s="227">
        <v>1580498</v>
      </c>
      <c r="I15" s="228">
        <f t="shared" si="1"/>
        <v>0.17696233864686017</v>
      </c>
      <c r="J15" s="229">
        <f t="shared" si="2"/>
        <v>0.88375663866749121</v>
      </c>
      <c r="K15" s="42"/>
      <c r="L15" s="42"/>
      <c r="M15" s="41"/>
      <c r="N15" s="41"/>
      <c r="O15" s="41"/>
      <c r="P15" s="42"/>
      <c r="Q15" s="41"/>
      <c r="R15" s="41"/>
      <c r="S15" s="41"/>
      <c r="T15" s="42"/>
      <c r="U15" s="42"/>
      <c r="V15" s="42"/>
      <c r="W15" s="42"/>
      <c r="X15" s="42"/>
    </row>
    <row r="16" spans="1:24" x14ac:dyDescent="0.35">
      <c r="A16" s="230" t="s">
        <v>197</v>
      </c>
      <c r="B16" s="221">
        <v>75720</v>
      </c>
      <c r="C16" s="221">
        <v>68896</v>
      </c>
      <c r="D16" s="221">
        <v>32751</v>
      </c>
      <c r="E16" s="222">
        <f t="shared" si="0"/>
        <v>-0.52463132837900606</v>
      </c>
      <c r="F16" s="221">
        <v>538860</v>
      </c>
      <c r="G16" s="221">
        <v>496031</v>
      </c>
      <c r="H16" s="221">
        <v>207888</v>
      </c>
      <c r="I16" s="222">
        <f t="shared" si="1"/>
        <v>-0.58089716166933114</v>
      </c>
      <c r="J16" s="223">
        <f t="shared" si="2"/>
        <v>0.11624336133250876</v>
      </c>
      <c r="K16" s="42"/>
      <c r="V16" s="41"/>
      <c r="W16" s="42"/>
      <c r="X16" s="42"/>
    </row>
    <row r="17" spans="1:24" x14ac:dyDescent="0.35">
      <c r="A17" s="231" t="s">
        <v>198</v>
      </c>
      <c r="B17" s="227">
        <v>344731</v>
      </c>
      <c r="C17" s="227">
        <v>271725</v>
      </c>
      <c r="D17" s="227">
        <v>261637</v>
      </c>
      <c r="E17" s="228">
        <f t="shared" si="0"/>
        <v>-3.7125770540068048E-2</v>
      </c>
      <c r="F17" s="227">
        <v>2337775</v>
      </c>
      <c r="G17" s="227">
        <v>1838893</v>
      </c>
      <c r="H17" s="227">
        <v>1788386</v>
      </c>
      <c r="I17" s="228">
        <f t="shared" si="1"/>
        <v>-2.7465980891764774E-2</v>
      </c>
      <c r="J17" s="229">
        <f t="shared" si="2"/>
        <v>1</v>
      </c>
      <c r="K17" s="42"/>
      <c r="L17" s="42"/>
      <c r="M17" s="42"/>
      <c r="N17" s="41"/>
      <c r="O17" s="42"/>
      <c r="P17" s="41"/>
      <c r="Q17" s="41"/>
      <c r="R17" s="41"/>
      <c r="S17" s="42"/>
      <c r="T17" s="41"/>
      <c r="U17" s="41"/>
      <c r="V17" s="41"/>
      <c r="W17" s="42"/>
      <c r="X17" s="42"/>
    </row>
    <row r="18" spans="1:24" x14ac:dyDescent="0.35">
      <c r="A18" s="432" t="s">
        <v>360</v>
      </c>
      <c r="B18" s="432"/>
      <c r="C18" s="432"/>
      <c r="D18" s="432"/>
      <c r="E18" s="432"/>
      <c r="F18" s="432"/>
      <c r="G18" s="432"/>
      <c r="H18" s="432"/>
      <c r="I18" s="432"/>
      <c r="J18" s="432"/>
      <c r="K18" s="42"/>
      <c r="L18" s="42"/>
      <c r="M18" s="42"/>
      <c r="N18" s="42"/>
      <c r="O18" s="42"/>
      <c r="P18" s="42"/>
      <c r="Q18" s="42"/>
      <c r="R18" s="42"/>
      <c r="S18" s="42"/>
      <c r="T18" s="42"/>
      <c r="U18" s="42"/>
      <c r="V18" s="42"/>
      <c r="W18" s="42"/>
      <c r="X18" s="42"/>
    </row>
    <row r="19" spans="1:24" ht="76.5" customHeight="1" x14ac:dyDescent="0.35">
      <c r="A19" s="435" t="s">
        <v>361</v>
      </c>
      <c r="B19" s="435"/>
      <c r="C19" s="435"/>
      <c r="D19" s="435"/>
      <c r="E19" s="435"/>
      <c r="F19" s="435"/>
      <c r="G19" s="435"/>
      <c r="H19" s="435"/>
      <c r="I19" s="435"/>
      <c r="J19" s="435"/>
      <c r="K19" s="42"/>
      <c r="L19" s="42"/>
      <c r="M19" s="42"/>
      <c r="N19" s="42"/>
      <c r="O19" s="42"/>
      <c r="P19" s="41"/>
      <c r="Q19" s="41"/>
      <c r="R19" s="41"/>
      <c r="S19" s="42"/>
      <c r="T19" s="41"/>
      <c r="U19" s="41"/>
      <c r="V19" s="41"/>
      <c r="W19" s="42"/>
      <c r="X19" s="42"/>
    </row>
  </sheetData>
  <mergeCells count="11">
    <mergeCell ref="A18:J18"/>
    <mergeCell ref="J3:J4"/>
    <mergeCell ref="A19:J19"/>
    <mergeCell ref="B2:E2"/>
    <mergeCell ref="A1:J1"/>
    <mergeCell ref="A2:A4"/>
    <mergeCell ref="F2:J2"/>
    <mergeCell ref="B3:B4"/>
    <mergeCell ref="C3:E3"/>
    <mergeCell ref="F3:F4"/>
    <mergeCell ref="G3:I3"/>
  </mergeCells>
  <phoneticPr fontId="63" type="noConversion"/>
  <pageMargins left="0.7" right="0.7" top="0.75" bottom="0.75" header="0.3" footer="0.3"/>
  <pageSetup paperSize="126" scale="23" fitToHeight="0" orientation="landscape" r:id="rId1"/>
  <extLst>
    <ext xmlns:mx="http://schemas.microsoft.com/office/mac/excel/2008/main" uri="{64002731-A6B0-56B0-2670-7721B7C09600}">
      <mx:PLV Mode="1"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M18"/>
  <sheetViews>
    <sheetView zoomScaleNormal="100" workbookViewId="0">
      <selection activeCell="A2" sqref="A2:A3"/>
    </sheetView>
  </sheetViews>
  <sheetFormatPr baseColWidth="10" defaultColWidth="11.453125" defaultRowHeight="14.5" x14ac:dyDescent="0.35"/>
  <cols>
    <col min="2" max="2" width="9.1796875" bestFit="1" customWidth="1"/>
    <col min="3" max="3" width="8.26953125" customWidth="1"/>
    <col min="4" max="4" width="9.26953125" bestFit="1" customWidth="1"/>
    <col min="5" max="6" width="7.453125" bestFit="1" customWidth="1"/>
    <col min="7" max="7" width="9.26953125" bestFit="1" customWidth="1"/>
    <col min="8" max="8" width="7.453125" bestFit="1" customWidth="1"/>
    <col min="9" max="9" width="6.453125" bestFit="1" customWidth="1"/>
    <col min="10" max="10" width="9.26953125" bestFit="1" customWidth="1"/>
    <col min="11" max="12" width="9.1796875" bestFit="1" customWidth="1"/>
    <col min="13" max="13" width="9.26953125" bestFit="1" customWidth="1"/>
  </cols>
  <sheetData>
    <row r="1" spans="1:13" x14ac:dyDescent="0.35">
      <c r="A1" s="449" t="s">
        <v>362</v>
      </c>
      <c r="B1" s="449"/>
      <c r="C1" s="449"/>
      <c r="D1" s="449"/>
      <c r="E1" s="449"/>
      <c r="F1" s="449"/>
      <c r="G1" s="449"/>
      <c r="H1" s="449"/>
      <c r="I1" s="449"/>
      <c r="J1" s="449"/>
      <c r="K1" s="449"/>
      <c r="L1" s="449"/>
      <c r="M1" s="449"/>
    </row>
    <row r="2" spans="1:13" x14ac:dyDescent="0.35">
      <c r="A2" s="438" t="s">
        <v>363</v>
      </c>
      <c r="B2" s="438" t="s">
        <v>364</v>
      </c>
      <c r="C2" s="438"/>
      <c r="D2" s="448" t="s">
        <v>365</v>
      </c>
      <c r="E2" s="438" t="s">
        <v>366</v>
      </c>
      <c r="F2" s="438"/>
      <c r="G2" s="448" t="s">
        <v>365</v>
      </c>
      <c r="H2" s="438" t="s">
        <v>367</v>
      </c>
      <c r="I2" s="438"/>
      <c r="J2" s="448" t="s">
        <v>365</v>
      </c>
      <c r="K2" s="438" t="s">
        <v>323</v>
      </c>
      <c r="L2" s="438"/>
      <c r="M2" s="448" t="s">
        <v>365</v>
      </c>
    </row>
    <row r="3" spans="1:13" x14ac:dyDescent="0.35">
      <c r="A3" s="438"/>
      <c r="B3" s="255">
        <v>2019</v>
      </c>
      <c r="C3" s="255">
        <v>2020</v>
      </c>
      <c r="D3" s="448"/>
      <c r="E3" s="255">
        <v>2019</v>
      </c>
      <c r="F3" s="255">
        <v>2020</v>
      </c>
      <c r="G3" s="448"/>
      <c r="H3" s="255">
        <v>2019</v>
      </c>
      <c r="I3" s="255">
        <v>2020</v>
      </c>
      <c r="J3" s="448"/>
      <c r="K3" s="255">
        <v>2019</v>
      </c>
      <c r="L3" s="255">
        <v>2020</v>
      </c>
      <c r="M3" s="448"/>
    </row>
    <row r="4" spans="1:13" x14ac:dyDescent="0.35">
      <c r="A4" s="255" t="s">
        <v>330</v>
      </c>
      <c r="B4" s="255"/>
      <c r="C4" s="255"/>
      <c r="D4" s="256"/>
      <c r="E4" s="232">
        <v>6.3E-2</v>
      </c>
      <c r="F4" s="232">
        <v>4.57</v>
      </c>
      <c r="G4" s="233">
        <f>F4/E4-1</f>
        <v>71.539682539682545</v>
      </c>
      <c r="H4" s="255"/>
      <c r="I4" s="255"/>
      <c r="J4" s="256"/>
      <c r="K4" s="234">
        <v>6.3E-2</v>
      </c>
      <c r="L4" s="234">
        <f>C4+F4+I4</f>
        <v>4.57</v>
      </c>
      <c r="M4" s="233">
        <f>L4/K4-1</f>
        <v>71.539682539682545</v>
      </c>
    </row>
    <row r="5" spans="1:13" x14ac:dyDescent="0.35">
      <c r="A5" s="255" t="s">
        <v>331</v>
      </c>
      <c r="B5" s="255"/>
      <c r="C5" s="255"/>
      <c r="D5" s="256"/>
      <c r="E5" s="232">
        <v>6.141</v>
      </c>
      <c r="F5" s="232"/>
      <c r="G5" s="233">
        <f t="shared" ref="G5:G17" si="0">F5/E5-1</f>
        <v>-1</v>
      </c>
      <c r="H5" s="255"/>
      <c r="I5" s="255"/>
      <c r="J5" s="256"/>
      <c r="K5" s="234">
        <v>6.141</v>
      </c>
      <c r="L5" s="234">
        <f t="shared" ref="L5:L17" si="1">C5+F5+I5</f>
        <v>0</v>
      </c>
      <c r="M5" s="233">
        <f t="shared" ref="M5:M17" si="2">L5/K5-1</f>
        <v>-1</v>
      </c>
    </row>
    <row r="6" spans="1:13" x14ac:dyDescent="0.35">
      <c r="A6" s="255" t="s">
        <v>332</v>
      </c>
      <c r="B6" s="232">
        <v>0</v>
      </c>
      <c r="C6" s="232">
        <v>24.504999999999999</v>
      </c>
      <c r="D6" s="235"/>
      <c r="E6" s="232">
        <v>20.7</v>
      </c>
      <c r="F6" s="232">
        <v>15.65</v>
      </c>
      <c r="G6" s="233">
        <f t="shared" si="0"/>
        <v>-0.2439613526570048</v>
      </c>
      <c r="H6" s="232"/>
      <c r="I6" s="232"/>
      <c r="J6" s="236"/>
      <c r="K6" s="234">
        <v>20.7</v>
      </c>
      <c r="L6" s="234">
        <f t="shared" si="1"/>
        <v>40.155000000000001</v>
      </c>
      <c r="M6" s="233">
        <f t="shared" si="2"/>
        <v>0.9398550724637682</v>
      </c>
    </row>
    <row r="7" spans="1:13" x14ac:dyDescent="0.35">
      <c r="A7" s="255" t="s">
        <v>333</v>
      </c>
      <c r="B7" s="232">
        <v>42836.527000000002</v>
      </c>
      <c r="C7" s="232">
        <v>62118.821000000004</v>
      </c>
      <c r="D7" s="235">
        <f t="shared" ref="D7:D17" si="3">C7/B7-1</f>
        <v>0.45013672560336193</v>
      </c>
      <c r="E7" s="232">
        <v>22176.964</v>
      </c>
      <c r="F7" s="232">
        <v>20701.821</v>
      </c>
      <c r="G7" s="233">
        <f t="shared" si="0"/>
        <v>-6.651690465836535E-2</v>
      </c>
      <c r="H7" s="232"/>
      <c r="I7" s="232"/>
      <c r="J7" s="236"/>
      <c r="K7" s="234">
        <v>65013.491000000002</v>
      </c>
      <c r="L7" s="234">
        <f t="shared" si="1"/>
        <v>82820.642000000007</v>
      </c>
      <c r="M7" s="233">
        <f t="shared" si="2"/>
        <v>0.27389932037336684</v>
      </c>
    </row>
    <row r="8" spans="1:13" x14ac:dyDescent="0.35">
      <c r="A8" s="255" t="s">
        <v>334</v>
      </c>
      <c r="B8" s="232">
        <v>21120.583999999999</v>
      </c>
      <c r="C8" s="232">
        <v>17630.592000000001</v>
      </c>
      <c r="D8" s="235">
        <f t="shared" si="3"/>
        <v>-0.16524126416201368</v>
      </c>
      <c r="E8" s="232">
        <v>779.65300000000002</v>
      </c>
      <c r="F8" s="232">
        <v>1191.758</v>
      </c>
      <c r="G8" s="233">
        <f t="shared" si="0"/>
        <v>0.52857489165051641</v>
      </c>
      <c r="H8" s="232">
        <v>983.66300000000001</v>
      </c>
      <c r="I8" s="232">
        <v>300</v>
      </c>
      <c r="J8" s="233">
        <f>I8/H8-1</f>
        <v>-0.69501750091240599</v>
      </c>
      <c r="K8" s="234">
        <v>22883.899999999998</v>
      </c>
      <c r="L8" s="234">
        <f t="shared" si="1"/>
        <v>19122.350000000002</v>
      </c>
      <c r="M8" s="233">
        <f t="shared" si="2"/>
        <v>-0.16437539055842731</v>
      </c>
    </row>
    <row r="9" spans="1:13" x14ac:dyDescent="0.35">
      <c r="A9" s="255" t="s">
        <v>335</v>
      </c>
      <c r="B9" s="232">
        <v>113923.795</v>
      </c>
      <c r="C9" s="232">
        <v>74766.301000000007</v>
      </c>
      <c r="D9" s="235">
        <f t="shared" si="3"/>
        <v>-0.34371655192841843</v>
      </c>
      <c r="E9" s="232">
        <v>13940.507</v>
      </c>
      <c r="F9" s="232">
        <v>6963.0469999999996</v>
      </c>
      <c r="G9" s="233">
        <f t="shared" si="0"/>
        <v>-0.50051694676527902</v>
      </c>
      <c r="H9" s="232">
        <v>23430.879000000001</v>
      </c>
      <c r="I9" s="232">
        <v>14411.018</v>
      </c>
      <c r="J9" s="233">
        <f t="shared" ref="J9:J17" si="4">I9/H9-1</f>
        <v>-0.38495615123956728</v>
      </c>
      <c r="K9" s="234">
        <v>151295.18099999998</v>
      </c>
      <c r="L9" s="234">
        <f t="shared" si="1"/>
        <v>96140.366000000009</v>
      </c>
      <c r="M9" s="233">
        <f t="shared" si="2"/>
        <v>-0.36455103616287676</v>
      </c>
    </row>
    <row r="10" spans="1:13" x14ac:dyDescent="0.35">
      <c r="A10" s="255" t="s">
        <v>368</v>
      </c>
      <c r="B10" s="232">
        <v>360174.22899999999</v>
      </c>
      <c r="C10" s="232">
        <v>283610.50900000002</v>
      </c>
      <c r="D10" s="235">
        <f t="shared" si="3"/>
        <v>-0.21257412062093972</v>
      </c>
      <c r="E10" s="232">
        <v>17489.702000000001</v>
      </c>
      <c r="F10" s="232">
        <v>21975.37</v>
      </c>
      <c r="G10" s="233">
        <f t="shared" si="0"/>
        <v>0.25647481014828033</v>
      </c>
      <c r="H10" s="232">
        <v>4867.5219999999999</v>
      </c>
      <c r="I10" s="232">
        <v>6460.6049999999996</v>
      </c>
      <c r="J10" s="233">
        <f t="shared" si="4"/>
        <v>0.32728829987825425</v>
      </c>
      <c r="K10" s="234">
        <v>382531.45299999998</v>
      </c>
      <c r="L10" s="234">
        <f t="shared" si="1"/>
        <v>312046.484</v>
      </c>
      <c r="M10" s="233">
        <f t="shared" si="2"/>
        <v>-0.18425927710577039</v>
      </c>
    </row>
    <row r="11" spans="1:13" x14ac:dyDescent="0.35">
      <c r="A11" s="255" t="s">
        <v>337</v>
      </c>
      <c r="B11" s="232">
        <v>481629.43599999999</v>
      </c>
      <c r="C11" s="232">
        <v>435669.00400000002</v>
      </c>
      <c r="D11" s="235">
        <f t="shared" si="3"/>
        <v>-9.5426958081523794E-2</v>
      </c>
      <c r="E11" s="232">
        <v>60120.243000000002</v>
      </c>
      <c r="F11" s="232">
        <v>64650.83</v>
      </c>
      <c r="G11" s="233">
        <f t="shared" si="0"/>
        <v>7.5358760609134601E-2</v>
      </c>
      <c r="H11" s="232">
        <v>435.64299999999997</v>
      </c>
      <c r="I11" s="232">
        <v>2356.9850000000001</v>
      </c>
      <c r="J11" s="233">
        <f t="shared" si="4"/>
        <v>4.410358940692265</v>
      </c>
      <c r="K11" s="234">
        <v>542185.32200000004</v>
      </c>
      <c r="L11" s="234">
        <f t="shared" si="1"/>
        <v>502676.81900000002</v>
      </c>
      <c r="M11" s="233">
        <f t="shared" si="2"/>
        <v>-7.2869001422358748E-2</v>
      </c>
    </row>
    <row r="12" spans="1:13" x14ac:dyDescent="0.35">
      <c r="A12" s="255" t="s">
        <v>338</v>
      </c>
      <c r="B12" s="232">
        <v>10230.1</v>
      </c>
      <c r="C12" s="232">
        <v>14060.616</v>
      </c>
      <c r="D12" s="235">
        <f t="shared" si="3"/>
        <v>0.37443583151679838</v>
      </c>
      <c r="E12" s="232">
        <v>19233.234</v>
      </c>
      <c r="F12" s="232">
        <v>6238.6040000000003</v>
      </c>
      <c r="G12" s="233">
        <f t="shared" si="0"/>
        <v>-0.6756341653202993</v>
      </c>
      <c r="H12" s="232">
        <v>110</v>
      </c>
      <c r="I12" s="232"/>
      <c r="J12" s="233">
        <f t="shared" si="4"/>
        <v>-1</v>
      </c>
      <c r="K12" s="234">
        <v>29573.334000000003</v>
      </c>
      <c r="L12" s="234">
        <f t="shared" si="1"/>
        <v>20299.22</v>
      </c>
      <c r="M12" s="233">
        <f t="shared" si="2"/>
        <v>-0.31359717507670937</v>
      </c>
    </row>
    <row r="13" spans="1:13" x14ac:dyDescent="0.35">
      <c r="A13" s="255" t="s">
        <v>339</v>
      </c>
      <c r="B13" s="232">
        <v>127.523</v>
      </c>
      <c r="C13" s="232">
        <v>181.45</v>
      </c>
      <c r="D13" s="235">
        <f t="shared" si="3"/>
        <v>0.42288057840546411</v>
      </c>
      <c r="E13" s="232">
        <v>219.48099999999999</v>
      </c>
      <c r="F13" s="232">
        <v>242.77500000000001</v>
      </c>
      <c r="G13" s="233">
        <f t="shared" si="0"/>
        <v>0.10613219367507898</v>
      </c>
      <c r="H13" s="232">
        <v>11.12</v>
      </c>
      <c r="I13" s="232"/>
      <c r="J13" s="233">
        <f t="shared" si="4"/>
        <v>-1</v>
      </c>
      <c r="K13" s="234">
        <v>358.12400000000002</v>
      </c>
      <c r="L13" s="234">
        <f t="shared" si="1"/>
        <v>424.22500000000002</v>
      </c>
      <c r="M13" s="233">
        <f t="shared" si="2"/>
        <v>0.18457573354480572</v>
      </c>
    </row>
    <row r="14" spans="1:13" x14ac:dyDescent="0.35">
      <c r="A14" s="255" t="s">
        <v>340</v>
      </c>
      <c r="B14" s="232">
        <v>5.37</v>
      </c>
      <c r="C14" s="232">
        <v>104.68300000000001</v>
      </c>
      <c r="D14" s="235">
        <f t="shared" si="3"/>
        <v>18.494040968342645</v>
      </c>
      <c r="E14" s="232">
        <v>0.25</v>
      </c>
      <c r="F14" s="232"/>
      <c r="G14" s="233">
        <f t="shared" si="0"/>
        <v>-1</v>
      </c>
      <c r="H14" s="232"/>
      <c r="I14" s="232"/>
      <c r="J14" s="233"/>
      <c r="K14" s="234">
        <v>5.62</v>
      </c>
      <c r="L14" s="234">
        <f t="shared" si="1"/>
        <v>104.68300000000001</v>
      </c>
      <c r="M14" s="233">
        <f t="shared" si="2"/>
        <v>17.626868327402136</v>
      </c>
    </row>
    <row r="15" spans="1:13" s="42" customFormat="1" x14ac:dyDescent="0.35">
      <c r="A15" s="237" t="s">
        <v>369</v>
      </c>
      <c r="B15" s="232"/>
      <c r="C15" s="232">
        <v>40.223999999999997</v>
      </c>
      <c r="D15" s="235"/>
      <c r="E15" s="232"/>
      <c r="F15" s="232"/>
      <c r="G15" s="233"/>
      <c r="H15" s="232"/>
      <c r="I15" s="232"/>
      <c r="J15" s="233"/>
      <c r="K15" s="234"/>
      <c r="L15" s="234">
        <f t="shared" si="1"/>
        <v>40.223999999999997</v>
      </c>
      <c r="M15" s="233"/>
    </row>
    <row r="16" spans="1:13" x14ac:dyDescent="0.35">
      <c r="A16" s="255" t="s">
        <v>341</v>
      </c>
      <c r="B16" s="232"/>
      <c r="C16" s="232"/>
      <c r="D16" s="235"/>
      <c r="E16" s="232">
        <v>2.5</v>
      </c>
      <c r="F16" s="232">
        <v>3.15</v>
      </c>
      <c r="G16" s="233">
        <f t="shared" si="0"/>
        <v>0.26</v>
      </c>
      <c r="H16" s="232"/>
      <c r="I16" s="232"/>
      <c r="J16" s="233"/>
      <c r="K16" s="234">
        <v>2.5</v>
      </c>
      <c r="L16" s="234">
        <f t="shared" si="1"/>
        <v>3.15</v>
      </c>
      <c r="M16" s="233">
        <f t="shared" si="2"/>
        <v>0.26</v>
      </c>
    </row>
    <row r="17" spans="1:13" x14ac:dyDescent="0.35">
      <c r="A17" s="257" t="s">
        <v>323</v>
      </c>
      <c r="B17" s="234">
        <v>1030047.564</v>
      </c>
      <c r="C17" s="234">
        <f>SUM(C4:C16)</f>
        <v>888206.70500000007</v>
      </c>
      <c r="D17" s="235">
        <f t="shared" si="3"/>
        <v>-0.13770321289745791</v>
      </c>
      <c r="E17" s="234">
        <v>133989.43799999999</v>
      </c>
      <c r="F17" s="234">
        <f>SUM(F4:F16)</f>
        <v>121987.575</v>
      </c>
      <c r="G17" s="233">
        <f t="shared" si="0"/>
        <v>-8.9573202031043686E-2</v>
      </c>
      <c r="H17" s="234">
        <v>29838.827000000001</v>
      </c>
      <c r="I17" s="234">
        <f>SUM(I4:I16)</f>
        <v>23528.608</v>
      </c>
      <c r="J17" s="233">
        <f t="shared" si="4"/>
        <v>-0.21147677822590016</v>
      </c>
      <c r="K17" s="234">
        <v>1193875.8290000004</v>
      </c>
      <c r="L17" s="234">
        <f t="shared" si="1"/>
        <v>1033722.888</v>
      </c>
      <c r="M17" s="233">
        <f t="shared" si="2"/>
        <v>-0.13414539193254771</v>
      </c>
    </row>
    <row r="18" spans="1:13" x14ac:dyDescent="0.35">
      <c r="A18" s="445" t="s">
        <v>370</v>
      </c>
      <c r="B18" s="446"/>
      <c r="C18" s="446"/>
      <c r="D18" s="446"/>
      <c r="E18" s="446"/>
      <c r="F18" s="446"/>
      <c r="G18" s="446"/>
      <c r="H18" s="446"/>
      <c r="I18" s="446"/>
      <c r="J18" s="446"/>
      <c r="K18" s="446"/>
      <c r="L18" s="446"/>
      <c r="M18" s="447"/>
    </row>
  </sheetData>
  <mergeCells count="11">
    <mergeCell ref="A18:M18"/>
    <mergeCell ref="A2:A3"/>
    <mergeCell ref="M2:M3"/>
    <mergeCell ref="A1:M1"/>
    <mergeCell ref="B2:C2"/>
    <mergeCell ref="E2:F2"/>
    <mergeCell ref="H2:I2"/>
    <mergeCell ref="K2:L2"/>
    <mergeCell ref="D2:D3"/>
    <mergeCell ref="G2:G3"/>
    <mergeCell ref="J2:J3"/>
  </mergeCells>
  <phoneticPr fontId="63" type="noConversion"/>
  <pageMargins left="0.7" right="0.7" top="0.75" bottom="0.75" header="0.3" footer="0.3"/>
  <pageSetup paperSize="126" scale="48" fitToHeight="0" orientation="landscape" r:id="rId1"/>
  <extLst>
    <ext xmlns:mx="http://schemas.microsoft.com/office/mac/excel/2008/main" uri="{64002731-A6B0-56B0-2670-7721B7C09600}">
      <mx:PLV Mode="1"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L1:T40"/>
  <sheetViews>
    <sheetView zoomScaleNormal="100" workbookViewId="0">
      <selection activeCell="O34" sqref="O34:S40"/>
    </sheetView>
  </sheetViews>
  <sheetFormatPr baseColWidth="10" defaultColWidth="11.453125" defaultRowHeight="14.5" x14ac:dyDescent="0.35"/>
  <cols>
    <col min="12" max="13" width="11.453125" style="42"/>
    <col min="15" max="15" width="17.453125" bestFit="1" customWidth="1"/>
    <col min="16" max="16" width="14.1796875" bestFit="1" customWidth="1"/>
  </cols>
  <sheetData>
    <row r="1" spans="15:19" x14ac:dyDescent="0.35">
      <c r="O1" s="44" t="s">
        <v>252</v>
      </c>
      <c r="P1" s="44"/>
      <c r="Q1" s="44"/>
      <c r="R1" s="42"/>
      <c r="S1" s="42"/>
    </row>
    <row r="2" spans="15:19" x14ac:dyDescent="0.35">
      <c r="O2" s="115" t="s">
        <v>160</v>
      </c>
      <c r="P2" s="114">
        <v>271975643</v>
      </c>
      <c r="Q2" s="113">
        <f>P2/$P$14</f>
        <v>0.30620759950241538</v>
      </c>
      <c r="R2" s="116"/>
      <c r="S2" s="126"/>
    </row>
    <row r="3" spans="15:19" x14ac:dyDescent="0.35">
      <c r="O3" s="115" t="s">
        <v>156</v>
      </c>
      <c r="P3" s="114">
        <v>129387043</v>
      </c>
      <c r="Q3" s="113">
        <f t="shared" ref="Q3:Q12" si="0">P3/$P$14</f>
        <v>0.14567222052213624</v>
      </c>
      <c r="R3" s="116"/>
      <c r="S3" s="126"/>
    </row>
    <row r="4" spans="15:19" x14ac:dyDescent="0.35">
      <c r="O4" s="115" t="s">
        <v>163</v>
      </c>
      <c r="P4" s="114">
        <v>102890828</v>
      </c>
      <c r="Q4" s="113">
        <f t="shared" si="0"/>
        <v>0.11584108453673517</v>
      </c>
      <c r="R4" s="116"/>
      <c r="S4" s="126"/>
    </row>
    <row r="5" spans="15:19" x14ac:dyDescent="0.35">
      <c r="O5" s="115" t="s">
        <v>151</v>
      </c>
      <c r="P5" s="114">
        <v>80426102</v>
      </c>
      <c r="Q5" s="113">
        <f t="shared" si="0"/>
        <v>9.0548857092899337E-2</v>
      </c>
      <c r="R5" s="116"/>
      <c r="S5" s="126"/>
    </row>
    <row r="6" spans="15:19" x14ac:dyDescent="0.35">
      <c r="O6" s="115" t="s">
        <v>165</v>
      </c>
      <c r="P6" s="114">
        <v>51358394</v>
      </c>
      <c r="Q6" s="113">
        <f t="shared" si="0"/>
        <v>5.7822569578553223E-2</v>
      </c>
      <c r="R6" s="116"/>
      <c r="S6" s="126"/>
    </row>
    <row r="7" spans="15:19" x14ac:dyDescent="0.35">
      <c r="O7" s="115" t="s">
        <v>371</v>
      </c>
      <c r="P7" s="114">
        <v>67269256</v>
      </c>
      <c r="Q7" s="113">
        <f t="shared" si="0"/>
        <v>7.5736037142390189E-2</v>
      </c>
      <c r="R7" s="116"/>
      <c r="S7" s="126"/>
    </row>
    <row r="8" spans="15:19" x14ac:dyDescent="0.35">
      <c r="O8" s="115" t="s">
        <v>153</v>
      </c>
      <c r="P8" s="114">
        <v>46031659</v>
      </c>
      <c r="Q8" s="113">
        <f t="shared" si="0"/>
        <v>5.1825390126952489E-2</v>
      </c>
      <c r="R8" s="116"/>
      <c r="S8" s="126"/>
    </row>
    <row r="9" spans="15:19" x14ac:dyDescent="0.35">
      <c r="O9" s="115" t="s">
        <v>164</v>
      </c>
      <c r="P9" s="114">
        <v>21013623</v>
      </c>
      <c r="Q9" s="113">
        <f t="shared" si="0"/>
        <v>2.3658482740231059E-2</v>
      </c>
      <c r="R9" s="116"/>
      <c r="S9" s="126"/>
    </row>
    <row r="10" spans="15:19" x14ac:dyDescent="0.35">
      <c r="O10" s="115" t="s">
        <v>372</v>
      </c>
      <c r="P10" s="114">
        <v>26794792</v>
      </c>
      <c r="Q10" s="113">
        <f t="shared" si="0"/>
        <v>3.0167293096487038E-2</v>
      </c>
      <c r="R10" s="116"/>
      <c r="S10" s="126"/>
    </row>
    <row r="11" spans="15:19" x14ac:dyDescent="0.35">
      <c r="O11" s="115" t="s">
        <v>373</v>
      </c>
      <c r="P11" s="114">
        <v>21472255</v>
      </c>
      <c r="Q11" s="113">
        <f t="shared" si="0"/>
        <v>2.4174840022177044E-2</v>
      </c>
      <c r="R11" s="116"/>
      <c r="S11" s="126"/>
    </row>
    <row r="12" spans="15:19" x14ac:dyDescent="0.35">
      <c r="O12" s="115" t="s">
        <v>374</v>
      </c>
      <c r="P12" s="114">
        <v>69587110</v>
      </c>
      <c r="Q12" s="113">
        <f t="shared" si="0"/>
        <v>7.8345625639022851E-2</v>
      </c>
      <c r="R12" s="116"/>
      <c r="S12" s="126"/>
    </row>
    <row r="13" spans="15:19" x14ac:dyDescent="0.35">
      <c r="O13" s="115" t="s">
        <v>375</v>
      </c>
      <c r="P13" s="114">
        <v>1030047564</v>
      </c>
      <c r="Q13" s="113"/>
      <c r="R13" s="122"/>
      <c r="S13" s="116"/>
    </row>
    <row r="14" spans="15:19" x14ac:dyDescent="0.35">
      <c r="O14" s="115" t="s">
        <v>376</v>
      </c>
      <c r="P14" s="114">
        <f>SUM(P2:P12)</f>
        <v>888206705</v>
      </c>
      <c r="Q14" s="113"/>
      <c r="R14" s="112">
        <f>P14/P13</f>
        <v>0.86229678710254198</v>
      </c>
      <c r="S14" s="116"/>
    </row>
    <row r="15" spans="15:19" ht="15" thickBot="1" x14ac:dyDescent="0.4">
      <c r="O15" s="42"/>
      <c r="P15" s="42"/>
      <c r="Q15" s="42"/>
      <c r="R15" s="42"/>
      <c r="S15" s="42"/>
    </row>
    <row r="16" spans="15:19" ht="20.5" thickBot="1" x14ac:dyDescent="0.4">
      <c r="O16" s="117" t="s">
        <v>377</v>
      </c>
      <c r="P16" s="118" t="s">
        <v>364</v>
      </c>
      <c r="Q16" s="118" t="s">
        <v>366</v>
      </c>
      <c r="R16" s="118" t="s">
        <v>326</v>
      </c>
      <c r="S16" s="118" t="s">
        <v>323</v>
      </c>
    </row>
    <row r="17" spans="15:20" ht="15" thickBot="1" x14ac:dyDescent="0.4">
      <c r="O17" s="119">
        <v>1997</v>
      </c>
      <c r="P17" s="120">
        <v>2489287</v>
      </c>
      <c r="Q17" s="120">
        <v>1330057</v>
      </c>
      <c r="R17" s="120">
        <v>490905</v>
      </c>
      <c r="S17" s="120">
        <v>4310249</v>
      </c>
      <c r="T17" s="42"/>
    </row>
    <row r="18" spans="15:20" ht="15" thickBot="1" x14ac:dyDescent="0.4">
      <c r="O18" s="119">
        <v>1998</v>
      </c>
      <c r="P18" s="120">
        <v>2996983</v>
      </c>
      <c r="Q18" s="121">
        <v>1443082</v>
      </c>
      <c r="R18" s="120">
        <v>825438</v>
      </c>
      <c r="S18" s="120">
        <v>5265503</v>
      </c>
      <c r="T18" s="116"/>
    </row>
    <row r="19" spans="15:20" ht="15" thickBot="1" x14ac:dyDescent="0.4">
      <c r="O19" s="119">
        <v>1999</v>
      </c>
      <c r="P19" s="120">
        <v>2395729</v>
      </c>
      <c r="Q19" s="120">
        <v>1318548</v>
      </c>
      <c r="R19" s="120">
        <v>565874</v>
      </c>
      <c r="S19" s="120">
        <v>4280151</v>
      </c>
      <c r="T19" s="116"/>
    </row>
    <row r="20" spans="15:20" ht="15" thickBot="1" x14ac:dyDescent="0.4">
      <c r="O20" s="119">
        <v>2000</v>
      </c>
      <c r="P20" s="120">
        <v>3748213</v>
      </c>
      <c r="Q20" s="120">
        <v>1956098</v>
      </c>
      <c r="R20" s="120">
        <v>715063</v>
      </c>
      <c r="S20" s="120">
        <v>6419374</v>
      </c>
      <c r="T20" s="116"/>
    </row>
    <row r="21" spans="15:20" ht="15" thickBot="1" x14ac:dyDescent="0.4">
      <c r="O21" s="119">
        <v>2001</v>
      </c>
      <c r="P21" s="120">
        <v>4460397</v>
      </c>
      <c r="Q21" s="120">
        <v>583290</v>
      </c>
      <c r="R21" s="120">
        <v>408098</v>
      </c>
      <c r="S21" s="120">
        <v>5451785</v>
      </c>
      <c r="T21" s="42"/>
    </row>
    <row r="22" spans="15:20" ht="15" thickBot="1" x14ac:dyDescent="0.4">
      <c r="O22" s="119">
        <v>2002</v>
      </c>
      <c r="P22" s="120">
        <v>4430500</v>
      </c>
      <c r="Q22" s="120">
        <v>834463</v>
      </c>
      <c r="R22" s="120">
        <v>358267</v>
      </c>
      <c r="S22" s="120">
        <v>5623230</v>
      </c>
      <c r="T22" s="42"/>
    </row>
    <row r="23" spans="15:20" ht="15" thickBot="1" x14ac:dyDescent="0.4">
      <c r="O23" s="119">
        <v>2003</v>
      </c>
      <c r="P23" s="120">
        <v>5460865</v>
      </c>
      <c r="Q23" s="120">
        <v>947611</v>
      </c>
      <c r="R23" s="120">
        <v>273745</v>
      </c>
      <c r="S23" s="120">
        <v>6682221</v>
      </c>
      <c r="T23" s="42"/>
    </row>
    <row r="24" spans="15:20" ht="15" thickBot="1" x14ac:dyDescent="0.4">
      <c r="O24" s="119">
        <v>2004</v>
      </c>
      <c r="P24" s="120">
        <v>5474888</v>
      </c>
      <c r="Q24" s="120">
        <v>577173</v>
      </c>
      <c r="R24" s="120">
        <v>248675</v>
      </c>
      <c r="S24" s="120">
        <v>6300736</v>
      </c>
      <c r="T24" s="42"/>
    </row>
    <row r="25" spans="15:20" ht="15" thickBot="1" x14ac:dyDescent="0.4">
      <c r="O25" s="119">
        <v>2005</v>
      </c>
      <c r="P25" s="120">
        <v>6303212</v>
      </c>
      <c r="Q25" s="120">
        <v>1047796</v>
      </c>
      <c r="R25" s="120">
        <v>534503</v>
      </c>
      <c r="S25" s="120">
        <v>7885511</v>
      </c>
      <c r="T25" s="42"/>
    </row>
    <row r="26" spans="15:20" ht="15" thickBot="1" x14ac:dyDescent="0.4">
      <c r="O26" s="119">
        <v>2006</v>
      </c>
      <c r="P26" s="120">
        <v>7163043</v>
      </c>
      <c r="Q26" s="120">
        <v>861365</v>
      </c>
      <c r="R26" s="120">
        <v>424370</v>
      </c>
      <c r="S26" s="120">
        <v>8448778</v>
      </c>
      <c r="T26" s="42"/>
    </row>
    <row r="27" spans="15:20" ht="15" thickBot="1" x14ac:dyDescent="0.4">
      <c r="O27" s="119">
        <v>2007</v>
      </c>
      <c r="P27" s="121">
        <v>7038874</v>
      </c>
      <c r="Q27" s="121">
        <v>879062</v>
      </c>
      <c r="R27" s="121">
        <v>359524</v>
      </c>
      <c r="S27" s="120">
        <v>8277460</v>
      </c>
      <c r="T27" s="42"/>
    </row>
    <row r="28" spans="15:20" ht="15" thickBot="1" x14ac:dyDescent="0.4">
      <c r="O28" s="119">
        <v>2008</v>
      </c>
      <c r="P28" s="121">
        <v>6927908</v>
      </c>
      <c r="Q28" s="121">
        <v>1318511</v>
      </c>
      <c r="R28" s="121">
        <v>436551</v>
      </c>
      <c r="S28" s="120">
        <v>8682970</v>
      </c>
      <c r="T28" s="42"/>
    </row>
    <row r="29" spans="15:20" ht="15" thickBot="1" x14ac:dyDescent="0.4">
      <c r="O29" s="119">
        <v>2009</v>
      </c>
      <c r="P29" s="121">
        <v>8665659</v>
      </c>
      <c r="Q29" s="121">
        <v>1152065</v>
      </c>
      <c r="R29" s="121">
        <v>275198</v>
      </c>
      <c r="S29" s="120">
        <v>10092922</v>
      </c>
      <c r="T29" s="42"/>
    </row>
    <row r="30" spans="15:20" ht="15" thickBot="1" x14ac:dyDescent="0.4">
      <c r="O30" s="119">
        <v>2010</v>
      </c>
      <c r="P30" s="121">
        <v>7445528</v>
      </c>
      <c r="Q30" s="121">
        <v>1271633</v>
      </c>
      <c r="R30" s="121">
        <v>435221</v>
      </c>
      <c r="S30" s="120">
        <v>9152382</v>
      </c>
      <c r="T30" s="42"/>
    </row>
    <row r="31" spans="15:20" ht="15" thickBot="1" x14ac:dyDescent="0.4">
      <c r="O31" s="119">
        <v>2011</v>
      </c>
      <c r="P31" s="121">
        <v>8286392</v>
      </c>
      <c r="Q31" s="121">
        <v>1180010</v>
      </c>
      <c r="R31" s="121">
        <v>997406</v>
      </c>
      <c r="S31" s="120">
        <v>10463808</v>
      </c>
      <c r="T31" s="42"/>
    </row>
    <row r="32" spans="15:20" ht="15" thickBot="1" x14ac:dyDescent="0.4">
      <c r="O32" s="119">
        <v>2012</v>
      </c>
      <c r="P32" s="121">
        <v>10159853</v>
      </c>
      <c r="Q32" s="121">
        <v>1716869</v>
      </c>
      <c r="R32" s="121">
        <v>676985</v>
      </c>
      <c r="S32" s="120">
        <v>12553707</v>
      </c>
      <c r="T32" s="42"/>
    </row>
    <row r="33" spans="15:19" ht="15" thickBot="1" x14ac:dyDescent="0.4">
      <c r="O33" s="119">
        <v>2013</v>
      </c>
      <c r="P33" s="121">
        <v>10746399.59</v>
      </c>
      <c r="Q33" s="121">
        <v>1361019.94</v>
      </c>
      <c r="R33" s="121">
        <v>713532.72</v>
      </c>
      <c r="S33" s="120">
        <v>12820952.25</v>
      </c>
    </row>
    <row r="34" spans="15:19" ht="15" thickBot="1" x14ac:dyDescent="0.4">
      <c r="O34" s="119">
        <v>2014</v>
      </c>
      <c r="P34" s="121">
        <v>8409649</v>
      </c>
      <c r="Q34" s="121">
        <v>1101227.26</v>
      </c>
      <c r="R34" s="121">
        <v>385395</v>
      </c>
      <c r="S34" s="120">
        <v>9896271.2599999998</v>
      </c>
    </row>
    <row r="35" spans="15:19" x14ac:dyDescent="0.35">
      <c r="O35" s="123">
        <v>2015</v>
      </c>
      <c r="P35" s="124">
        <v>10812866.810000001</v>
      </c>
      <c r="Q35" s="124">
        <v>1522542.81</v>
      </c>
      <c r="R35" s="124">
        <v>531451.97</v>
      </c>
      <c r="S35" s="125">
        <v>12866861.590000002</v>
      </c>
    </row>
    <row r="36" spans="15:19" x14ac:dyDescent="0.35">
      <c r="O36" s="123">
        <v>2016</v>
      </c>
      <c r="P36" s="124">
        <v>8524838.3000000007</v>
      </c>
      <c r="Q36" s="124">
        <v>1217747.5</v>
      </c>
      <c r="R36" s="124">
        <v>401034.54</v>
      </c>
      <c r="S36" s="125">
        <v>10143620.34</v>
      </c>
    </row>
    <row r="37" spans="15:19" x14ac:dyDescent="0.35">
      <c r="O37" s="123">
        <v>2017</v>
      </c>
      <c r="P37" s="124">
        <v>8050614.1399999997</v>
      </c>
      <c r="Q37" s="124">
        <v>1103298.02</v>
      </c>
      <c r="R37" s="124">
        <v>338145.85</v>
      </c>
      <c r="S37" s="125">
        <v>9492058.0099999998</v>
      </c>
    </row>
    <row r="38" spans="15:19" x14ac:dyDescent="0.35">
      <c r="O38" s="123">
        <v>2018</v>
      </c>
      <c r="P38" s="124">
        <v>10527819.439999999</v>
      </c>
      <c r="Q38" s="124">
        <v>1358918.94</v>
      </c>
      <c r="R38" s="124">
        <v>1012231.45</v>
      </c>
      <c r="S38" s="125">
        <v>12898969.829999998</v>
      </c>
    </row>
    <row r="39" spans="15:19" x14ac:dyDescent="0.35">
      <c r="O39" s="127">
        <v>2019</v>
      </c>
      <c r="P39" s="128">
        <v>10300475</v>
      </c>
      <c r="Q39" s="128">
        <v>1339894</v>
      </c>
      <c r="R39" s="128">
        <v>298388</v>
      </c>
      <c r="S39" s="129">
        <v>11938757</v>
      </c>
    </row>
    <row r="40" spans="15:19" x14ac:dyDescent="0.35">
      <c r="O40" s="127">
        <v>2020</v>
      </c>
      <c r="P40" s="128">
        <v>8882067</v>
      </c>
      <c r="Q40" s="128">
        <v>1219875</v>
      </c>
      <c r="R40" s="128">
        <v>235286</v>
      </c>
      <c r="S40" s="129">
        <v>10337228</v>
      </c>
    </row>
  </sheetData>
  <phoneticPr fontId="63"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1"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N45"/>
  <sheetViews>
    <sheetView zoomScaleNormal="100" workbookViewId="0">
      <selection activeCell="O19" sqref="O19"/>
    </sheetView>
  </sheetViews>
  <sheetFormatPr baseColWidth="10" defaultColWidth="11.453125" defaultRowHeight="14.5" x14ac:dyDescent="0.35"/>
  <cols>
    <col min="1" max="1" width="9.7265625" customWidth="1"/>
    <col min="2" max="2" width="7.26953125" customWidth="1"/>
    <col min="3" max="3" width="7.54296875" customWidth="1"/>
    <col min="4" max="4" width="7.7265625" customWidth="1"/>
    <col min="5" max="5" width="8" customWidth="1"/>
    <col min="6" max="6" width="7.54296875" customWidth="1"/>
    <col min="7" max="7" width="7.81640625" customWidth="1"/>
    <col min="8" max="8" width="8.81640625" bestFit="1" customWidth="1"/>
    <col min="9" max="9" width="7.81640625" bestFit="1" customWidth="1"/>
    <col min="10" max="11" width="8.81640625" bestFit="1" customWidth="1"/>
    <col min="12" max="12" width="7.81640625" bestFit="1" customWidth="1"/>
    <col min="13" max="14" width="8.81640625" bestFit="1" customWidth="1"/>
  </cols>
  <sheetData>
    <row r="1" spans="1:14" x14ac:dyDescent="0.35">
      <c r="A1" s="450" t="s">
        <v>378</v>
      </c>
      <c r="B1" s="450"/>
      <c r="C1" s="450"/>
      <c r="D1" s="450"/>
      <c r="E1" s="450"/>
      <c r="F1" s="450"/>
      <c r="G1" s="450"/>
      <c r="H1" s="450"/>
      <c r="I1" s="450"/>
      <c r="J1" s="450"/>
      <c r="K1" s="450"/>
      <c r="L1" s="450"/>
      <c r="M1" s="450"/>
      <c r="N1" s="450"/>
    </row>
    <row r="2" spans="1:14" x14ac:dyDescent="0.35">
      <c r="A2" s="451" t="s">
        <v>379</v>
      </c>
      <c r="B2" s="451"/>
      <c r="C2" s="451"/>
      <c r="D2" s="451"/>
      <c r="E2" s="451"/>
      <c r="F2" s="451"/>
      <c r="G2" s="451"/>
      <c r="H2" s="451"/>
      <c r="I2" s="451"/>
      <c r="J2" s="451"/>
      <c r="K2" s="451"/>
      <c r="L2" s="451"/>
      <c r="M2" s="451"/>
      <c r="N2" s="451"/>
    </row>
    <row r="3" spans="1:14" x14ac:dyDescent="0.35">
      <c r="A3" s="258" t="s">
        <v>380</v>
      </c>
      <c r="B3" s="258">
        <v>2007</v>
      </c>
      <c r="C3" s="258">
        <v>2008</v>
      </c>
      <c r="D3" s="258">
        <v>2009</v>
      </c>
      <c r="E3" s="258">
        <v>2010</v>
      </c>
      <c r="F3" s="258" t="s">
        <v>381</v>
      </c>
      <c r="G3" s="258" t="s">
        <v>382</v>
      </c>
      <c r="H3" s="258">
        <v>2012</v>
      </c>
      <c r="I3" s="258">
        <v>2013</v>
      </c>
      <c r="J3" s="258">
        <v>2014</v>
      </c>
      <c r="K3" s="258">
        <v>2015</v>
      </c>
      <c r="L3" s="258">
        <v>2016</v>
      </c>
      <c r="M3" s="258">
        <v>2017</v>
      </c>
      <c r="N3" s="258">
        <v>2018</v>
      </c>
    </row>
    <row r="4" spans="1:14" x14ac:dyDescent="0.35">
      <c r="A4" s="207" t="s">
        <v>383</v>
      </c>
      <c r="B4" s="218">
        <v>117558</v>
      </c>
      <c r="C4" s="218">
        <v>119847.61782391006</v>
      </c>
      <c r="D4" s="218">
        <v>121924.23970770568</v>
      </c>
      <c r="E4" s="218">
        <v>122640.83666542824</v>
      </c>
      <c r="F4" s="218">
        <v>125946.23000000001</v>
      </c>
      <c r="G4" s="218">
        <v>125946.23000000001</v>
      </c>
      <c r="H4" s="218">
        <v>128638</v>
      </c>
      <c r="I4" s="218">
        <v>130361.7</v>
      </c>
      <c r="J4" s="218">
        <v>137582.44</v>
      </c>
      <c r="K4" s="218">
        <v>141918.12399999998</v>
      </c>
      <c r="L4" s="218">
        <v>137374.93</v>
      </c>
      <c r="M4" s="218">
        <v>135907.75</v>
      </c>
      <c r="N4" s="218">
        <v>137191.12</v>
      </c>
    </row>
    <row r="5" spans="1:14" x14ac:dyDescent="0.35">
      <c r="A5" s="207" t="s">
        <v>384</v>
      </c>
      <c r="B5" s="218">
        <v>50846.429999999993</v>
      </c>
      <c r="C5" s="218">
        <v>52186.940009197584</v>
      </c>
      <c r="D5" s="218">
        <v>53340.070009197589</v>
      </c>
      <c r="E5" s="218">
        <v>52656.510009197591</v>
      </c>
      <c r="F5" s="218">
        <v>53869.560009197579</v>
      </c>
      <c r="G5" s="218">
        <v>53869.560009197579</v>
      </c>
      <c r="H5" s="218">
        <v>53868.710009197581</v>
      </c>
      <c r="I5" s="218">
        <v>53745.990009197587</v>
      </c>
      <c r="J5" s="218">
        <v>52234.06</v>
      </c>
      <c r="K5" s="218">
        <v>48593.24</v>
      </c>
      <c r="L5" s="218">
        <v>48582.18</v>
      </c>
      <c r="M5" s="218">
        <v>48202.19000000001</v>
      </c>
      <c r="N5" s="218">
        <v>47799.800000000047</v>
      </c>
    </row>
    <row r="6" spans="1:14" x14ac:dyDescent="0.35">
      <c r="A6" s="207" t="s">
        <v>385</v>
      </c>
      <c r="B6" s="218">
        <v>9982</v>
      </c>
      <c r="C6" s="218">
        <v>9982</v>
      </c>
      <c r="D6" s="218">
        <v>10001</v>
      </c>
      <c r="E6" s="218">
        <v>9990</v>
      </c>
      <c r="F6" s="218">
        <v>10000</v>
      </c>
      <c r="G6" s="238">
        <v>7462.63</v>
      </c>
      <c r="H6" s="218">
        <v>7721.4</v>
      </c>
      <c r="I6" s="218">
        <v>7993.65</v>
      </c>
      <c r="J6" s="218">
        <v>8202.07</v>
      </c>
      <c r="K6" s="218">
        <v>8515.92</v>
      </c>
      <c r="L6" s="218">
        <v>8498.65</v>
      </c>
      <c r="M6" s="218">
        <v>8711.24</v>
      </c>
      <c r="N6" s="218">
        <v>9150.01</v>
      </c>
    </row>
    <row r="7" spans="1:14" x14ac:dyDescent="0.35">
      <c r="A7" s="207" t="s">
        <v>323</v>
      </c>
      <c r="B7" s="218">
        <f t="shared" ref="B7:L7" si="0">SUM(B4:B6)</f>
        <v>178386.43</v>
      </c>
      <c r="C7" s="218">
        <f t="shared" si="0"/>
        <v>182016.55783310765</v>
      </c>
      <c r="D7" s="218">
        <f t="shared" si="0"/>
        <v>185265.30971690326</v>
      </c>
      <c r="E7" s="218">
        <f t="shared" si="0"/>
        <v>185287.34667462582</v>
      </c>
      <c r="F7" s="239">
        <f t="shared" si="0"/>
        <v>189815.7900091976</v>
      </c>
      <c r="G7" s="238">
        <f t="shared" si="0"/>
        <v>187278.42000919761</v>
      </c>
      <c r="H7" s="218">
        <f t="shared" si="0"/>
        <v>190228.11000919758</v>
      </c>
      <c r="I7" s="218">
        <f t="shared" si="0"/>
        <v>192101.34000919756</v>
      </c>
      <c r="J7" s="218">
        <f t="shared" si="0"/>
        <v>198018.57</v>
      </c>
      <c r="K7" s="218">
        <f t="shared" si="0"/>
        <v>199027.28399999999</v>
      </c>
      <c r="L7" s="218">
        <f t="shared" si="0"/>
        <v>194455.75999999998</v>
      </c>
      <c r="M7" s="218">
        <f>SUM(M4:M6)</f>
        <v>192821.18</v>
      </c>
      <c r="N7" s="218">
        <f>SUM(N4:N6)</f>
        <v>194140.93000000005</v>
      </c>
    </row>
    <row r="8" spans="1:14" ht="15" customHeight="1" x14ac:dyDescent="0.35">
      <c r="A8" s="399" t="s">
        <v>386</v>
      </c>
      <c r="B8" s="399"/>
      <c r="C8" s="399"/>
      <c r="D8" s="399"/>
      <c r="E8" s="399"/>
      <c r="F8" s="399"/>
      <c r="G8" s="399"/>
      <c r="H8" s="399"/>
      <c r="I8" s="399"/>
      <c r="J8" s="399"/>
      <c r="K8" s="399"/>
      <c r="L8" s="399"/>
      <c r="M8" s="399"/>
      <c r="N8" s="399"/>
    </row>
    <row r="9" spans="1:14" ht="35.25" customHeight="1" x14ac:dyDescent="0.35">
      <c r="A9" s="399" t="s">
        <v>387</v>
      </c>
      <c r="B9" s="399"/>
      <c r="C9" s="399"/>
      <c r="D9" s="399"/>
      <c r="E9" s="399"/>
      <c r="F9" s="399"/>
      <c r="G9" s="399"/>
      <c r="H9" s="399"/>
      <c r="I9" s="399"/>
      <c r="J9" s="399"/>
      <c r="K9" s="399"/>
      <c r="L9" s="399"/>
      <c r="M9" s="399"/>
      <c r="N9" s="399"/>
    </row>
    <row r="10" spans="1:14" ht="24" customHeight="1" x14ac:dyDescent="0.35">
      <c r="A10" s="399" t="s">
        <v>388</v>
      </c>
      <c r="B10" s="399"/>
      <c r="C10" s="399"/>
      <c r="D10" s="399"/>
      <c r="E10" s="399"/>
      <c r="F10" s="399"/>
      <c r="G10" s="399"/>
      <c r="H10" s="399"/>
      <c r="I10" s="399"/>
      <c r="J10" s="399"/>
      <c r="K10" s="399"/>
      <c r="L10" s="399"/>
      <c r="M10" s="399"/>
      <c r="N10" s="399"/>
    </row>
    <row r="11" spans="1:14" ht="36" customHeight="1" x14ac:dyDescent="0.35">
      <c r="A11" s="399" t="s">
        <v>389</v>
      </c>
      <c r="B11" s="399"/>
      <c r="C11" s="399"/>
      <c r="D11" s="399"/>
      <c r="E11" s="399"/>
      <c r="F11" s="399"/>
      <c r="G11" s="399"/>
      <c r="H11" s="399"/>
      <c r="I11" s="399"/>
      <c r="J11" s="399"/>
      <c r="K11" s="399"/>
      <c r="L11" s="399"/>
      <c r="M11" s="399"/>
      <c r="N11" s="399"/>
    </row>
    <row r="12" spans="1:14" x14ac:dyDescent="0.35">
      <c r="A12" s="399" t="s">
        <v>390</v>
      </c>
      <c r="B12" s="399"/>
      <c r="C12" s="399"/>
      <c r="D12" s="399"/>
      <c r="E12" s="399"/>
      <c r="F12" s="399"/>
      <c r="G12" s="399"/>
      <c r="H12" s="399"/>
      <c r="I12" s="399"/>
      <c r="J12" s="399"/>
      <c r="K12" s="399"/>
      <c r="L12" s="399"/>
      <c r="M12" s="399"/>
      <c r="N12" s="399"/>
    </row>
    <row r="13" spans="1:14" s="42" customFormat="1" x14ac:dyDescent="0.35">
      <c r="A13" s="98"/>
      <c r="B13" s="98"/>
      <c r="C13" s="98"/>
      <c r="D13" s="98"/>
      <c r="E13" s="98"/>
      <c r="F13" s="98"/>
      <c r="G13" s="98"/>
      <c r="H13" s="98"/>
      <c r="I13" s="98"/>
      <c r="J13" s="98"/>
      <c r="K13" s="98"/>
      <c r="L13" s="98"/>
      <c r="M13" s="98"/>
      <c r="N13" s="98"/>
    </row>
    <row r="14" spans="1:14" s="42" customFormat="1" x14ac:dyDescent="0.35">
      <c r="A14" s="98"/>
      <c r="B14" s="98"/>
      <c r="C14" s="98"/>
      <c r="D14" s="98"/>
      <c r="E14" s="98"/>
      <c r="F14" s="98"/>
      <c r="G14" s="98"/>
      <c r="H14" s="98"/>
      <c r="I14" s="98"/>
      <c r="J14" s="98"/>
      <c r="K14" s="98"/>
      <c r="L14" s="98"/>
      <c r="M14" s="98"/>
      <c r="N14" s="98"/>
    </row>
    <row r="15" spans="1:14" s="42" customFormat="1" x14ac:dyDescent="0.35">
      <c r="A15" s="98"/>
      <c r="B15" s="98"/>
      <c r="C15" s="98"/>
      <c r="D15" s="98"/>
      <c r="E15" s="98"/>
      <c r="F15" s="98"/>
      <c r="G15" s="98"/>
      <c r="H15" s="98"/>
      <c r="I15" s="98"/>
      <c r="J15" s="98"/>
      <c r="K15" s="98"/>
      <c r="L15" s="98"/>
      <c r="M15" s="98"/>
      <c r="N15" s="98"/>
    </row>
    <row r="16" spans="1:14" s="42" customFormat="1" x14ac:dyDescent="0.35">
      <c r="A16" s="98"/>
      <c r="B16" s="98"/>
      <c r="C16" s="98"/>
      <c r="D16" s="98"/>
      <c r="E16" s="98"/>
      <c r="F16" s="98"/>
      <c r="G16" s="98"/>
      <c r="H16" s="98"/>
      <c r="I16" s="98"/>
      <c r="J16" s="98"/>
      <c r="K16" s="98"/>
      <c r="L16" s="98"/>
      <c r="M16" s="98"/>
      <c r="N16" s="98"/>
    </row>
    <row r="17" spans="1:14" s="42" customFormat="1" x14ac:dyDescent="0.35">
      <c r="A17" s="98"/>
      <c r="B17" s="98"/>
      <c r="C17" s="98"/>
      <c r="D17" s="98"/>
      <c r="E17" s="98"/>
      <c r="F17" s="98"/>
      <c r="G17" s="98"/>
      <c r="H17" s="98"/>
      <c r="I17" s="98"/>
      <c r="J17" s="98"/>
      <c r="K17" s="98"/>
      <c r="L17" s="98"/>
      <c r="M17" s="98"/>
      <c r="N17" s="98"/>
    </row>
    <row r="18" spans="1:14" s="42" customFormat="1" x14ac:dyDescent="0.35">
      <c r="A18" s="98"/>
      <c r="B18" s="98"/>
      <c r="C18" s="98"/>
      <c r="D18" s="98"/>
      <c r="E18" s="98"/>
      <c r="F18" s="98"/>
      <c r="G18" s="98"/>
      <c r="H18" s="98"/>
      <c r="I18" s="98"/>
      <c r="J18" s="98"/>
      <c r="K18" s="98"/>
      <c r="L18" s="98"/>
      <c r="M18" s="98"/>
      <c r="N18" s="98"/>
    </row>
    <row r="19" spans="1:14" s="42" customFormat="1" x14ac:dyDescent="0.35">
      <c r="A19" s="98"/>
      <c r="B19" s="98"/>
      <c r="C19" s="98"/>
      <c r="D19" s="98"/>
      <c r="E19" s="98"/>
      <c r="F19" s="98"/>
      <c r="G19" s="98"/>
      <c r="H19" s="98"/>
      <c r="I19" s="98"/>
      <c r="J19" s="98"/>
      <c r="K19" s="98"/>
      <c r="L19" s="98"/>
      <c r="M19" s="98"/>
      <c r="N19" s="98"/>
    </row>
    <row r="20" spans="1:14" s="42" customFormat="1" x14ac:dyDescent="0.35">
      <c r="A20" s="98"/>
      <c r="B20" s="98"/>
      <c r="C20" s="98"/>
      <c r="D20" s="98"/>
      <c r="E20" s="98"/>
      <c r="F20" s="98"/>
      <c r="G20" s="98"/>
      <c r="H20" s="98"/>
      <c r="I20" s="98"/>
      <c r="J20" s="98"/>
      <c r="K20" s="98"/>
      <c r="L20" s="98"/>
      <c r="M20" s="98"/>
      <c r="N20" s="98"/>
    </row>
    <row r="21" spans="1:14" s="42" customFormat="1" x14ac:dyDescent="0.35">
      <c r="A21" s="98"/>
      <c r="B21" s="98"/>
      <c r="C21" s="98"/>
      <c r="D21" s="98"/>
      <c r="E21" s="98"/>
      <c r="F21" s="98"/>
      <c r="G21" s="98"/>
      <c r="H21" s="98"/>
      <c r="I21" s="98"/>
      <c r="J21" s="98"/>
      <c r="K21" s="98"/>
      <c r="L21" s="98"/>
      <c r="M21" s="98"/>
      <c r="N21" s="98"/>
    </row>
    <row r="22" spans="1:14" s="42" customFormat="1" x14ac:dyDescent="0.35">
      <c r="A22" s="98"/>
      <c r="B22" s="98"/>
      <c r="C22" s="98"/>
      <c r="D22" s="98"/>
      <c r="E22" s="98"/>
      <c r="F22" s="98"/>
      <c r="G22" s="98"/>
      <c r="H22" s="98"/>
      <c r="I22" s="98"/>
      <c r="J22" s="98"/>
      <c r="K22" s="98"/>
      <c r="L22" s="98"/>
      <c r="M22" s="98"/>
      <c r="N22" s="98"/>
    </row>
    <row r="23" spans="1:14" s="42" customFormat="1" x14ac:dyDescent="0.35">
      <c r="A23" s="98"/>
      <c r="B23" s="98"/>
      <c r="C23" s="98"/>
      <c r="D23" s="98"/>
      <c r="E23" s="98"/>
      <c r="F23" s="98"/>
      <c r="G23" s="98"/>
      <c r="H23" s="98"/>
      <c r="I23" s="98"/>
      <c r="J23" s="98"/>
      <c r="K23" s="98"/>
      <c r="L23" s="98"/>
      <c r="M23" s="98"/>
      <c r="N23" s="98"/>
    </row>
    <row r="24" spans="1:14" s="42" customFormat="1" x14ac:dyDescent="0.35">
      <c r="A24" s="98"/>
      <c r="B24" s="98"/>
      <c r="C24" s="98"/>
      <c r="D24" s="98"/>
      <c r="E24" s="98"/>
      <c r="F24" s="98"/>
      <c r="G24" s="98"/>
      <c r="H24" s="98"/>
      <c r="I24" s="98"/>
      <c r="J24" s="98"/>
      <c r="K24" s="98"/>
      <c r="L24" s="98"/>
      <c r="M24" s="98"/>
      <c r="N24" s="98"/>
    </row>
    <row r="25" spans="1:14" s="42" customFormat="1" x14ac:dyDescent="0.35">
      <c r="A25" s="98"/>
      <c r="B25" s="98"/>
      <c r="C25" s="98"/>
      <c r="D25" s="98"/>
      <c r="E25" s="98"/>
      <c r="F25" s="98"/>
      <c r="G25" s="98"/>
      <c r="H25" s="98"/>
      <c r="I25" s="98"/>
      <c r="J25" s="98"/>
      <c r="K25" s="98"/>
      <c r="L25" s="98"/>
      <c r="M25" s="98"/>
      <c r="N25" s="98"/>
    </row>
    <row r="26" spans="1:14" s="42" customFormat="1" x14ac:dyDescent="0.35">
      <c r="A26" s="98"/>
      <c r="B26" s="98"/>
      <c r="C26" s="98"/>
      <c r="D26" s="98"/>
      <c r="E26" s="98"/>
      <c r="F26" s="98"/>
      <c r="G26" s="98"/>
      <c r="H26" s="98"/>
      <c r="I26" s="98"/>
      <c r="J26" s="98"/>
      <c r="K26" s="98"/>
      <c r="L26" s="98"/>
      <c r="M26" s="98"/>
      <c r="N26" s="98"/>
    </row>
    <row r="27" spans="1:14" x14ac:dyDescent="0.35">
      <c r="A27" s="458" t="s">
        <v>391</v>
      </c>
      <c r="B27" s="458"/>
      <c r="C27" s="458"/>
      <c r="D27" s="458"/>
      <c r="E27" s="458"/>
      <c r="F27" s="458"/>
      <c r="G27" s="458"/>
      <c r="H27" s="458"/>
      <c r="I27" s="458"/>
      <c r="J27" s="458"/>
      <c r="K27" s="458"/>
      <c r="L27" s="458"/>
      <c r="M27" s="458"/>
      <c r="N27" s="458"/>
    </row>
    <row r="28" spans="1:14" ht="15" customHeight="1" x14ac:dyDescent="0.35">
      <c r="A28" s="409" t="s">
        <v>363</v>
      </c>
      <c r="B28" s="409"/>
      <c r="C28" s="454" t="s">
        <v>392</v>
      </c>
      <c r="D28" s="454"/>
      <c r="E28" s="454"/>
      <c r="F28" s="454" t="s">
        <v>393</v>
      </c>
      <c r="G28" s="454"/>
      <c r="H28" s="454"/>
      <c r="I28" s="454" t="s">
        <v>394</v>
      </c>
      <c r="J28" s="454"/>
      <c r="K28" s="454"/>
      <c r="L28" s="454" t="s">
        <v>395</v>
      </c>
      <c r="M28" s="454"/>
      <c r="N28" s="454"/>
    </row>
    <row r="29" spans="1:14" x14ac:dyDescent="0.35">
      <c r="A29" s="409"/>
      <c r="B29" s="409"/>
      <c r="C29" s="252" t="s">
        <v>265</v>
      </c>
      <c r="D29" s="252" t="s">
        <v>259</v>
      </c>
      <c r="E29" s="252" t="s">
        <v>323</v>
      </c>
      <c r="F29" s="252" t="s">
        <v>265</v>
      </c>
      <c r="G29" s="252" t="s">
        <v>259</v>
      </c>
      <c r="H29" s="252" t="s">
        <v>323</v>
      </c>
      <c r="I29" s="252" t="s">
        <v>265</v>
      </c>
      <c r="J29" s="252" t="s">
        <v>259</v>
      </c>
      <c r="K29" s="252" t="s">
        <v>323</v>
      </c>
      <c r="L29" s="252" t="s">
        <v>265</v>
      </c>
      <c r="M29" s="252" t="s">
        <v>259</v>
      </c>
      <c r="N29" s="252" t="s">
        <v>323</v>
      </c>
    </row>
    <row r="30" spans="1:14" x14ac:dyDescent="0.35">
      <c r="A30" s="453" t="s">
        <v>396</v>
      </c>
      <c r="B30" s="453"/>
      <c r="C30" s="240"/>
      <c r="D30" s="240"/>
      <c r="E30" s="240"/>
      <c r="F30" s="240"/>
      <c r="G30" s="240">
        <v>15</v>
      </c>
      <c r="H30" s="240">
        <v>15</v>
      </c>
      <c r="I30" s="240"/>
      <c r="J30" s="240">
        <v>15</v>
      </c>
      <c r="K30" s="240">
        <v>15</v>
      </c>
      <c r="L30" s="240"/>
      <c r="M30" s="240">
        <v>15</v>
      </c>
      <c r="N30" s="240">
        <f>M30+L30</f>
        <v>15</v>
      </c>
    </row>
    <row r="31" spans="1:14" x14ac:dyDescent="0.35">
      <c r="A31" s="453" t="s">
        <v>397</v>
      </c>
      <c r="B31" s="453"/>
      <c r="C31" s="240">
        <v>1.3</v>
      </c>
      <c r="D31" s="240">
        <v>0.68</v>
      </c>
      <c r="E31" s="240">
        <v>1.98</v>
      </c>
      <c r="F31" s="240">
        <v>1.3</v>
      </c>
      <c r="G31" s="240">
        <v>0.8</v>
      </c>
      <c r="H31" s="240">
        <v>2.1</v>
      </c>
      <c r="I31" s="240">
        <v>1.3</v>
      </c>
      <c r="J31" s="240">
        <v>1.8</v>
      </c>
      <c r="K31" s="240">
        <v>3.1</v>
      </c>
      <c r="L31" s="240">
        <v>1.3</v>
      </c>
      <c r="M31" s="240">
        <v>1.8</v>
      </c>
      <c r="N31" s="240">
        <f t="shared" ref="N31:N43" si="1">M31+L31</f>
        <v>3.1</v>
      </c>
    </row>
    <row r="32" spans="1:14" x14ac:dyDescent="0.35">
      <c r="A32" s="453" t="s">
        <v>331</v>
      </c>
      <c r="B32" s="453"/>
      <c r="C32" s="240">
        <v>1.06</v>
      </c>
      <c r="D32" s="240">
        <v>3.91</v>
      </c>
      <c r="E32" s="240">
        <v>4.9700000000000006</v>
      </c>
      <c r="F32" s="240">
        <v>1.06</v>
      </c>
      <c r="G32" s="240">
        <v>3.91</v>
      </c>
      <c r="H32" s="240">
        <v>4.97</v>
      </c>
      <c r="I32" s="240">
        <v>1.06</v>
      </c>
      <c r="J32" s="240">
        <v>3.91</v>
      </c>
      <c r="K32" s="240">
        <v>4.9700000000000006</v>
      </c>
      <c r="L32" s="240">
        <v>1.06</v>
      </c>
      <c r="M32" s="240">
        <v>3.91</v>
      </c>
      <c r="N32" s="240">
        <f t="shared" si="1"/>
        <v>4.9700000000000006</v>
      </c>
    </row>
    <row r="33" spans="1:14" x14ac:dyDescent="0.35">
      <c r="A33" s="453" t="s">
        <v>332</v>
      </c>
      <c r="B33" s="453"/>
      <c r="C33" s="240">
        <v>43.83</v>
      </c>
      <c r="D33" s="240">
        <v>13.18</v>
      </c>
      <c r="E33" s="240">
        <v>57.01</v>
      </c>
      <c r="F33" s="240">
        <v>43.83</v>
      </c>
      <c r="G33" s="240">
        <v>13.19</v>
      </c>
      <c r="H33" s="240">
        <v>57.02</v>
      </c>
      <c r="I33" s="240">
        <v>43.73</v>
      </c>
      <c r="J33" s="240">
        <v>15.54</v>
      </c>
      <c r="K33" s="240">
        <v>59.269999999999996</v>
      </c>
      <c r="L33" s="240">
        <v>21.43</v>
      </c>
      <c r="M33" s="240">
        <v>25.54</v>
      </c>
      <c r="N33" s="240">
        <f t="shared" si="1"/>
        <v>46.97</v>
      </c>
    </row>
    <row r="34" spans="1:14" x14ac:dyDescent="0.35">
      <c r="A34" s="453" t="s">
        <v>333</v>
      </c>
      <c r="B34" s="453"/>
      <c r="C34" s="240">
        <v>1635.72</v>
      </c>
      <c r="D34" s="240">
        <v>1653.83</v>
      </c>
      <c r="E34" s="240">
        <v>3289.55</v>
      </c>
      <c r="F34" s="240">
        <v>1589.5</v>
      </c>
      <c r="G34" s="240">
        <v>1498.07</v>
      </c>
      <c r="H34" s="240">
        <v>3087.57</v>
      </c>
      <c r="I34" s="240">
        <v>1672.96</v>
      </c>
      <c r="J34" s="240">
        <v>1431.48</v>
      </c>
      <c r="K34" s="240">
        <v>3104.44</v>
      </c>
      <c r="L34" s="240">
        <v>1783.55</v>
      </c>
      <c r="M34" s="240">
        <v>1395.67</v>
      </c>
      <c r="N34" s="240">
        <f t="shared" si="1"/>
        <v>3179.2200000000003</v>
      </c>
    </row>
    <row r="35" spans="1:14" x14ac:dyDescent="0.35">
      <c r="A35" s="453" t="s">
        <v>334</v>
      </c>
      <c r="B35" s="453"/>
      <c r="C35" s="240">
        <v>6410.6120000000001</v>
      </c>
      <c r="D35" s="240">
        <v>3650.402</v>
      </c>
      <c r="E35" s="240">
        <v>10061.013999999999</v>
      </c>
      <c r="F35" s="240">
        <v>6273.6</v>
      </c>
      <c r="G35" s="240">
        <v>3542.01</v>
      </c>
      <c r="H35" s="240">
        <v>9815.61</v>
      </c>
      <c r="I35" s="240">
        <v>6281.11</v>
      </c>
      <c r="J35" s="240">
        <v>3537.94</v>
      </c>
      <c r="K35" s="240">
        <v>9819.0499999999993</v>
      </c>
      <c r="L35" s="240">
        <v>6313.82</v>
      </c>
      <c r="M35" s="240">
        <v>3560.65</v>
      </c>
      <c r="N35" s="240">
        <f t="shared" si="1"/>
        <v>9874.4699999999993</v>
      </c>
    </row>
    <row r="36" spans="1:14" x14ac:dyDescent="0.35">
      <c r="A36" s="453" t="s">
        <v>335</v>
      </c>
      <c r="B36" s="453"/>
      <c r="C36" s="240">
        <v>1699.675</v>
      </c>
      <c r="D36" s="240">
        <v>11357.985000000001</v>
      </c>
      <c r="E36" s="240">
        <v>13057.66</v>
      </c>
      <c r="F36" s="240">
        <v>1582.84</v>
      </c>
      <c r="G36" s="240">
        <v>11324.94</v>
      </c>
      <c r="H36" s="240">
        <v>12907.78</v>
      </c>
      <c r="I36" s="240">
        <v>1500.12</v>
      </c>
      <c r="J36" s="240">
        <v>10756.43</v>
      </c>
      <c r="K36" s="240">
        <v>12256.55</v>
      </c>
      <c r="L36" s="240">
        <v>1474.4</v>
      </c>
      <c r="M36" s="240">
        <v>10473.98</v>
      </c>
      <c r="N36" s="240">
        <f t="shared" si="1"/>
        <v>11948.38</v>
      </c>
    </row>
    <row r="37" spans="1:14" x14ac:dyDescent="0.35">
      <c r="A37" s="453" t="s">
        <v>336</v>
      </c>
      <c r="B37" s="453"/>
      <c r="C37" s="240">
        <v>6751.6260000000002</v>
      </c>
      <c r="D37" s="240">
        <v>39662.557000000001</v>
      </c>
      <c r="E37" s="240">
        <v>46414.183000000005</v>
      </c>
      <c r="F37" s="240">
        <v>6785.97</v>
      </c>
      <c r="G37" s="240">
        <v>39551.279999999999</v>
      </c>
      <c r="H37" s="240">
        <v>46337.25</v>
      </c>
      <c r="I37" s="240">
        <v>6659.94</v>
      </c>
      <c r="J37" s="240">
        <v>38985.69</v>
      </c>
      <c r="K37" s="240">
        <v>45645.630000000005</v>
      </c>
      <c r="L37" s="240">
        <v>6618.37</v>
      </c>
      <c r="M37" s="240">
        <v>39163.85</v>
      </c>
      <c r="N37" s="240">
        <f t="shared" si="1"/>
        <v>45782.22</v>
      </c>
    </row>
    <row r="38" spans="1:14" x14ac:dyDescent="0.35">
      <c r="A38" s="453" t="s">
        <v>398</v>
      </c>
      <c r="B38" s="453"/>
      <c r="C38" s="240">
        <v>14775.121999999999</v>
      </c>
      <c r="D38" s="240">
        <v>39063.419000000002</v>
      </c>
      <c r="E38" s="240">
        <v>53838.540999999997</v>
      </c>
      <c r="F38" s="240">
        <v>14444.18</v>
      </c>
      <c r="G38" s="240">
        <v>38519.019999999997</v>
      </c>
      <c r="H38" s="240">
        <v>52963.199999999997</v>
      </c>
      <c r="I38" s="240">
        <v>14514.67</v>
      </c>
      <c r="J38" s="240">
        <v>38102.43</v>
      </c>
      <c r="K38" s="240">
        <v>52617.1</v>
      </c>
      <c r="L38" s="240">
        <v>14501.68</v>
      </c>
      <c r="M38" s="240">
        <v>39184.99</v>
      </c>
      <c r="N38" s="240">
        <f t="shared" si="1"/>
        <v>53686.67</v>
      </c>
    </row>
    <row r="39" spans="1:14" s="42" customFormat="1" x14ac:dyDescent="0.35">
      <c r="A39" s="456" t="s">
        <v>338</v>
      </c>
      <c r="B39" s="457"/>
      <c r="C39" s="240"/>
      <c r="D39" s="240"/>
      <c r="E39" s="240"/>
      <c r="F39" s="240"/>
      <c r="G39" s="240"/>
      <c r="H39" s="240"/>
      <c r="I39" s="240"/>
      <c r="J39" s="240"/>
      <c r="K39" s="240"/>
      <c r="L39" s="240">
        <v>4192.71</v>
      </c>
      <c r="M39" s="240">
        <v>5821.42</v>
      </c>
      <c r="N39" s="240">
        <f t="shared" si="1"/>
        <v>10014.130000000001</v>
      </c>
    </row>
    <row r="40" spans="1:14" s="42" customFormat="1" x14ac:dyDescent="0.35">
      <c r="A40" s="456" t="s">
        <v>399</v>
      </c>
      <c r="B40" s="457"/>
      <c r="C40" s="240">
        <v>5009.32</v>
      </c>
      <c r="D40" s="240">
        <v>10098.01</v>
      </c>
      <c r="E40" s="240">
        <v>15107.33</v>
      </c>
      <c r="F40" s="240">
        <v>5335.11</v>
      </c>
      <c r="G40" s="240">
        <v>6757.76</v>
      </c>
      <c r="H40" s="240">
        <v>12092.87</v>
      </c>
      <c r="I40" s="240">
        <v>5410.05</v>
      </c>
      <c r="J40" s="240">
        <v>6867.63</v>
      </c>
      <c r="K40" s="240">
        <v>12277.68</v>
      </c>
      <c r="L40" s="240">
        <v>1267.71</v>
      </c>
      <c r="M40" s="240">
        <v>1255.98</v>
      </c>
      <c r="N40" s="240">
        <f t="shared" si="1"/>
        <v>2523.69</v>
      </c>
    </row>
    <row r="41" spans="1:14" x14ac:dyDescent="0.35">
      <c r="A41" s="453" t="s">
        <v>400</v>
      </c>
      <c r="B41" s="453"/>
      <c r="C41" s="240">
        <v>30.76</v>
      </c>
      <c r="D41" s="240">
        <v>30.22</v>
      </c>
      <c r="E41" s="240">
        <v>60.980000000000004</v>
      </c>
      <c r="F41" s="240">
        <v>32.19</v>
      </c>
      <c r="G41" s="240">
        <v>32.659999999999997</v>
      </c>
      <c r="H41" s="240">
        <v>64.849999999999994</v>
      </c>
      <c r="I41" s="240">
        <v>34.69</v>
      </c>
      <c r="J41" s="240">
        <v>43.86</v>
      </c>
      <c r="K41" s="240">
        <v>78.55</v>
      </c>
      <c r="L41" s="240">
        <v>38.69</v>
      </c>
      <c r="M41" s="240">
        <v>45.86</v>
      </c>
      <c r="N41" s="240">
        <f t="shared" si="1"/>
        <v>84.55</v>
      </c>
    </row>
    <row r="42" spans="1:14" x14ac:dyDescent="0.35">
      <c r="A42" s="453" t="s">
        <v>369</v>
      </c>
      <c r="B42" s="453"/>
      <c r="C42" s="240"/>
      <c r="D42" s="240"/>
      <c r="E42" s="240"/>
      <c r="F42" s="240"/>
      <c r="G42" s="240"/>
      <c r="H42" s="240"/>
      <c r="I42" s="240">
        <v>13.7</v>
      </c>
      <c r="J42" s="240">
        <v>4.8</v>
      </c>
      <c r="K42" s="240">
        <v>18.5</v>
      </c>
      <c r="L42" s="240">
        <v>13.7</v>
      </c>
      <c r="M42" s="240">
        <v>4.8</v>
      </c>
      <c r="N42" s="240">
        <f t="shared" si="1"/>
        <v>18.5</v>
      </c>
    </row>
    <row r="43" spans="1:14" x14ac:dyDescent="0.35">
      <c r="A43" s="456" t="s">
        <v>341</v>
      </c>
      <c r="B43" s="457"/>
      <c r="C43" s="240">
        <v>15.55</v>
      </c>
      <c r="D43" s="240">
        <v>9.35</v>
      </c>
      <c r="E43" s="240">
        <v>24.9</v>
      </c>
      <c r="F43" s="240">
        <v>15.55</v>
      </c>
      <c r="G43" s="240">
        <v>11.16</v>
      </c>
      <c r="H43" s="240">
        <v>26.71</v>
      </c>
      <c r="I43" s="240">
        <v>1.75</v>
      </c>
      <c r="J43" s="240">
        <v>6.16</v>
      </c>
      <c r="K43" s="240">
        <v>7.91</v>
      </c>
      <c r="L43" s="240">
        <v>2.59</v>
      </c>
      <c r="M43" s="240">
        <v>6.66</v>
      </c>
      <c r="N43" s="240">
        <f t="shared" si="1"/>
        <v>9.25</v>
      </c>
    </row>
    <row r="44" spans="1:14" x14ac:dyDescent="0.35">
      <c r="A44" s="452" t="s">
        <v>401</v>
      </c>
      <c r="B44" s="452"/>
      <c r="C44" s="241">
        <f>SUM(C30:C43)</f>
        <v>36374.575000000004</v>
      </c>
      <c r="D44" s="241">
        <f>SUM(D30:D43)</f>
        <v>105543.54300000001</v>
      </c>
      <c r="E44" s="241">
        <f t="shared" ref="E44:N44" si="2">SUM(E30:E43)</f>
        <v>141918.11799999999</v>
      </c>
      <c r="F44" s="241">
        <f t="shared" si="2"/>
        <v>36105.130000000005</v>
      </c>
      <c r="G44" s="241">
        <f t="shared" si="2"/>
        <v>101269.8</v>
      </c>
      <c r="H44" s="242">
        <f t="shared" si="2"/>
        <v>137374.93</v>
      </c>
      <c r="I44" s="242">
        <f t="shared" si="2"/>
        <v>36135.08</v>
      </c>
      <c r="J44" s="242">
        <f t="shared" si="2"/>
        <v>99772.670000000013</v>
      </c>
      <c r="K44" s="242">
        <f t="shared" si="2"/>
        <v>135907.75</v>
      </c>
      <c r="L44" s="242">
        <f t="shared" si="2"/>
        <v>36231.009999999995</v>
      </c>
      <c r="M44" s="242">
        <f t="shared" si="2"/>
        <v>100960.10999999999</v>
      </c>
      <c r="N44" s="242">
        <f t="shared" si="2"/>
        <v>137191.12</v>
      </c>
    </row>
    <row r="45" spans="1:14" x14ac:dyDescent="0.35">
      <c r="A45" s="455" t="s">
        <v>402</v>
      </c>
      <c r="B45" s="455"/>
      <c r="C45" s="455"/>
      <c r="D45" s="455"/>
      <c r="E45" s="455"/>
      <c r="F45" s="455"/>
      <c r="G45" s="455"/>
      <c r="H45" s="455"/>
      <c r="I45" s="455"/>
      <c r="J45" s="455"/>
      <c r="K45" s="455"/>
      <c r="L45" s="455"/>
      <c r="M45" s="455"/>
      <c r="N45" s="455"/>
    </row>
  </sheetData>
  <mergeCells count="29">
    <mergeCell ref="A11:N11"/>
    <mergeCell ref="A12:N12"/>
    <mergeCell ref="A45:N45"/>
    <mergeCell ref="A43:B43"/>
    <mergeCell ref="A32:B32"/>
    <mergeCell ref="A33:B33"/>
    <mergeCell ref="A27:N27"/>
    <mergeCell ref="A28:B29"/>
    <mergeCell ref="A31:B31"/>
    <mergeCell ref="A30:B30"/>
    <mergeCell ref="C28:E28"/>
    <mergeCell ref="A40:B40"/>
    <mergeCell ref="A39:B39"/>
    <mergeCell ref="A1:N1"/>
    <mergeCell ref="A2:N2"/>
    <mergeCell ref="A44:B44"/>
    <mergeCell ref="A37:B37"/>
    <mergeCell ref="A38:B38"/>
    <mergeCell ref="A41:B41"/>
    <mergeCell ref="A42:B42"/>
    <mergeCell ref="A35:B35"/>
    <mergeCell ref="F28:H28"/>
    <mergeCell ref="A36:B36"/>
    <mergeCell ref="I28:K28"/>
    <mergeCell ref="L28:N28"/>
    <mergeCell ref="A34:B34"/>
    <mergeCell ref="A8:N8"/>
    <mergeCell ref="A9:N9"/>
    <mergeCell ref="A10:N10"/>
  </mergeCells>
  <phoneticPr fontId="63" type="noConversion"/>
  <pageMargins left="0.7" right="0.7" top="0.75" bottom="0.75" header="0.3" footer="0.3"/>
  <pageSetup paperSize="126" scale="47" fitToHeight="0" orientation="landscape" r:id="rId1"/>
  <ignoredErrors>
    <ignoredError sqref="N7" formulaRange="1"/>
  </ignoredErrors>
  <extLst>
    <ext xmlns:mx="http://schemas.microsoft.com/office/mac/excel/2008/main" uri="{64002731-A6B0-56B0-2670-7721B7C09600}">
      <mx:PLV Mode="1"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P20"/>
  <sheetViews>
    <sheetView zoomScaleNormal="100" workbookViewId="0">
      <selection activeCell="J48" sqref="J48"/>
    </sheetView>
  </sheetViews>
  <sheetFormatPr baseColWidth="10" defaultColWidth="11.453125" defaultRowHeight="14.5" x14ac:dyDescent="0.35"/>
  <cols>
    <col min="1" max="1" width="10" customWidth="1"/>
    <col min="2" max="15" width="7.453125" bestFit="1" customWidth="1"/>
  </cols>
  <sheetData>
    <row r="1" spans="1:16" x14ac:dyDescent="0.35">
      <c r="A1" s="460" t="s">
        <v>403</v>
      </c>
      <c r="B1" s="460"/>
      <c r="C1" s="460"/>
      <c r="D1" s="460"/>
      <c r="E1" s="460"/>
      <c r="F1" s="460"/>
      <c r="G1" s="460"/>
      <c r="H1" s="460"/>
      <c r="I1" s="460"/>
      <c r="J1" s="460"/>
      <c r="K1" s="460"/>
      <c r="L1" s="460"/>
      <c r="M1" s="460"/>
      <c r="N1" s="460"/>
      <c r="O1" s="460"/>
      <c r="P1" s="42"/>
    </row>
    <row r="2" spans="1:16" x14ac:dyDescent="0.35">
      <c r="A2" s="459" t="s">
        <v>404</v>
      </c>
      <c r="B2" s="400" t="s">
        <v>405</v>
      </c>
      <c r="C2" s="400"/>
      <c r="D2" s="400"/>
      <c r="E2" s="400"/>
      <c r="F2" s="400"/>
      <c r="G2" s="400"/>
      <c r="H2" s="400"/>
      <c r="I2" s="400"/>
      <c r="J2" s="400"/>
      <c r="K2" s="400"/>
      <c r="L2" s="400"/>
      <c r="M2" s="400"/>
      <c r="N2" s="400"/>
      <c r="O2" s="400"/>
      <c r="P2" s="42"/>
    </row>
    <row r="3" spans="1:16" x14ac:dyDescent="0.35">
      <c r="A3" s="459"/>
      <c r="B3" s="243">
        <v>2005</v>
      </c>
      <c r="C3" s="243">
        <v>2006</v>
      </c>
      <c r="D3" s="243">
        <v>2007</v>
      </c>
      <c r="E3" s="243">
        <v>2008</v>
      </c>
      <c r="F3" s="243">
        <v>2009</v>
      </c>
      <c r="G3" s="243">
        <v>2010</v>
      </c>
      <c r="H3" s="243">
        <v>2011</v>
      </c>
      <c r="I3" s="243">
        <v>2012</v>
      </c>
      <c r="J3" s="243">
        <v>2013</v>
      </c>
      <c r="K3" s="243">
        <v>2014</v>
      </c>
      <c r="L3" s="243">
        <v>2015</v>
      </c>
      <c r="M3" s="244">
        <v>2016</v>
      </c>
      <c r="N3" s="244">
        <v>2017</v>
      </c>
      <c r="O3" s="244">
        <v>2018</v>
      </c>
      <c r="P3" s="42"/>
    </row>
    <row r="4" spans="1:16" x14ac:dyDescent="0.35">
      <c r="A4" s="245" t="s">
        <v>406</v>
      </c>
      <c r="B4" s="246">
        <v>40440.699999999997</v>
      </c>
      <c r="C4" s="246">
        <v>40788.6</v>
      </c>
      <c r="D4" s="246">
        <v>40765.9</v>
      </c>
      <c r="E4" s="246">
        <v>38806.269999999997</v>
      </c>
      <c r="F4" s="246">
        <v>40727.949999999997</v>
      </c>
      <c r="G4" s="246">
        <v>38425.67</v>
      </c>
      <c r="H4" s="246">
        <v>40836.949999999997</v>
      </c>
      <c r="I4" s="246">
        <v>41521.93</v>
      </c>
      <c r="J4" s="246">
        <v>42195.360000000001</v>
      </c>
      <c r="K4" s="246">
        <v>44176.37</v>
      </c>
      <c r="L4" s="246">
        <v>43211.01</v>
      </c>
      <c r="M4" s="230">
        <v>42408.65</v>
      </c>
      <c r="N4" s="230">
        <v>41155.97</v>
      </c>
      <c r="O4" s="230">
        <v>41098.58</v>
      </c>
      <c r="P4" s="160"/>
    </row>
    <row r="5" spans="1:16" x14ac:dyDescent="0.35">
      <c r="A5" s="245" t="s">
        <v>163</v>
      </c>
      <c r="B5" s="246">
        <v>13141.8</v>
      </c>
      <c r="C5" s="246">
        <v>13367.7</v>
      </c>
      <c r="D5" s="246">
        <v>13283</v>
      </c>
      <c r="E5" s="246">
        <v>9656.2000000000007</v>
      </c>
      <c r="F5" s="246">
        <v>10040.5</v>
      </c>
      <c r="G5" s="246">
        <v>10640.15</v>
      </c>
      <c r="H5" s="246">
        <v>11431.95</v>
      </c>
      <c r="I5" s="246">
        <v>11649.07</v>
      </c>
      <c r="J5" s="246">
        <v>11925.19</v>
      </c>
      <c r="K5" s="246">
        <v>12480.13</v>
      </c>
      <c r="L5" s="246">
        <v>12242.78</v>
      </c>
      <c r="M5" s="230">
        <v>12056.67</v>
      </c>
      <c r="N5" s="230">
        <v>11702.929999999998</v>
      </c>
      <c r="O5" s="230">
        <v>11843.75</v>
      </c>
      <c r="P5" s="160"/>
    </row>
    <row r="6" spans="1:16" x14ac:dyDescent="0.35">
      <c r="A6" s="245" t="s">
        <v>151</v>
      </c>
      <c r="B6" s="246">
        <v>8156.4</v>
      </c>
      <c r="C6" s="246">
        <v>8548.4</v>
      </c>
      <c r="D6" s="246">
        <v>8733.4</v>
      </c>
      <c r="E6" s="246">
        <v>12739.27</v>
      </c>
      <c r="F6" s="246">
        <v>13082.29</v>
      </c>
      <c r="G6" s="246">
        <v>10834.02</v>
      </c>
      <c r="H6" s="246">
        <v>10970.36</v>
      </c>
      <c r="I6" s="246">
        <v>10570.91</v>
      </c>
      <c r="J6" s="246">
        <v>10693.92</v>
      </c>
      <c r="K6" s="246">
        <v>11633.83</v>
      </c>
      <c r="L6" s="246">
        <v>11698.3</v>
      </c>
      <c r="M6" s="230">
        <v>11434.73</v>
      </c>
      <c r="N6" s="230">
        <v>11297.15</v>
      </c>
      <c r="O6" s="230">
        <v>11241.53</v>
      </c>
      <c r="P6" s="160"/>
    </row>
    <row r="7" spans="1:16" x14ac:dyDescent="0.35">
      <c r="A7" s="245" t="s">
        <v>407</v>
      </c>
      <c r="B7" s="246">
        <v>8378.7000000000007</v>
      </c>
      <c r="C7" s="246">
        <v>8697.2999999999993</v>
      </c>
      <c r="D7" s="246">
        <v>8862.2999999999993</v>
      </c>
      <c r="E7" s="246">
        <v>11243.56</v>
      </c>
      <c r="F7" s="246">
        <v>12159.06</v>
      </c>
      <c r="G7" s="246">
        <v>13277.82</v>
      </c>
      <c r="H7" s="246">
        <v>13922.32</v>
      </c>
      <c r="I7" s="246">
        <v>14131.97</v>
      </c>
      <c r="J7" s="246">
        <v>14392.98</v>
      </c>
      <c r="K7" s="246">
        <v>15142.33</v>
      </c>
      <c r="L7" s="246">
        <v>15172.99</v>
      </c>
      <c r="M7" s="230">
        <v>14999.23</v>
      </c>
      <c r="N7" s="230">
        <v>15161.98</v>
      </c>
      <c r="O7" s="230">
        <v>15383.48</v>
      </c>
      <c r="P7" s="160"/>
    </row>
    <row r="8" spans="1:16" x14ac:dyDescent="0.35">
      <c r="A8" s="245" t="s">
        <v>408</v>
      </c>
      <c r="B8" s="246">
        <v>73.2</v>
      </c>
      <c r="C8" s="246">
        <v>76.400000000000006</v>
      </c>
      <c r="D8" s="246">
        <v>76.400000000000006</v>
      </c>
      <c r="E8" s="246">
        <v>56.58</v>
      </c>
      <c r="F8" s="246">
        <v>56.58</v>
      </c>
      <c r="G8" s="246">
        <v>55.78</v>
      </c>
      <c r="H8" s="246">
        <v>55.8</v>
      </c>
      <c r="I8" s="246">
        <v>55.8</v>
      </c>
      <c r="J8" s="246">
        <v>55.8</v>
      </c>
      <c r="K8" s="246">
        <v>56.04</v>
      </c>
      <c r="L8" s="246">
        <v>45.53</v>
      </c>
      <c r="M8" s="230">
        <v>39.04</v>
      </c>
      <c r="N8" s="230">
        <v>35.840000000000003</v>
      </c>
      <c r="O8" s="230">
        <v>38.090000000000003</v>
      </c>
      <c r="P8" s="160"/>
    </row>
    <row r="9" spans="1:16" x14ac:dyDescent="0.35">
      <c r="A9" s="245" t="s">
        <v>164</v>
      </c>
      <c r="B9" s="246">
        <v>1360.8</v>
      </c>
      <c r="C9" s="246">
        <v>1381.9</v>
      </c>
      <c r="D9" s="246">
        <v>1412.8</v>
      </c>
      <c r="E9" s="246">
        <v>2597.9899999999998</v>
      </c>
      <c r="F9" s="246">
        <v>2884.04</v>
      </c>
      <c r="G9" s="246">
        <v>3306.82</v>
      </c>
      <c r="H9" s="246">
        <v>3729.32</v>
      </c>
      <c r="I9" s="246">
        <v>4012.45</v>
      </c>
      <c r="J9" s="246">
        <v>4059.89</v>
      </c>
      <c r="K9" s="246">
        <v>4195.8500000000004</v>
      </c>
      <c r="L9" s="246">
        <v>4148.55</v>
      </c>
      <c r="M9" s="230">
        <v>4090.53</v>
      </c>
      <c r="N9" s="230">
        <v>4041.0400000000004</v>
      </c>
      <c r="O9" s="230">
        <v>4143.6099999999997</v>
      </c>
      <c r="P9" s="160"/>
    </row>
    <row r="10" spans="1:16" x14ac:dyDescent="0.35">
      <c r="A10" s="245" t="s">
        <v>409</v>
      </c>
      <c r="B10" s="246">
        <v>304.5</v>
      </c>
      <c r="C10" s="246">
        <v>304.5</v>
      </c>
      <c r="D10" s="246">
        <v>304.5</v>
      </c>
      <c r="E10" s="246">
        <v>333.22</v>
      </c>
      <c r="F10" s="246">
        <v>367.17</v>
      </c>
      <c r="G10" s="246">
        <v>400.25</v>
      </c>
      <c r="H10" s="246">
        <v>409.36</v>
      </c>
      <c r="I10" s="246">
        <v>442.21</v>
      </c>
      <c r="J10" s="246">
        <v>424.37</v>
      </c>
      <c r="K10" s="246">
        <v>420.1</v>
      </c>
      <c r="L10" s="246">
        <v>423.34</v>
      </c>
      <c r="M10" s="230">
        <v>412.81</v>
      </c>
      <c r="N10" s="230">
        <v>410.95999999999992</v>
      </c>
      <c r="O10" s="230">
        <v>437.17</v>
      </c>
      <c r="P10" s="160"/>
    </row>
    <row r="11" spans="1:16" x14ac:dyDescent="0.35">
      <c r="A11" s="245" t="s">
        <v>267</v>
      </c>
      <c r="B11" s="246">
        <v>1708.4</v>
      </c>
      <c r="C11" s="246">
        <v>1727.4</v>
      </c>
      <c r="D11" s="246">
        <v>1719.3</v>
      </c>
      <c r="E11" s="246">
        <v>779.3</v>
      </c>
      <c r="F11" s="246">
        <v>846.31</v>
      </c>
      <c r="G11" s="246">
        <v>929.71</v>
      </c>
      <c r="H11" s="246">
        <v>958.98</v>
      </c>
      <c r="I11" s="246">
        <v>920.91</v>
      </c>
      <c r="J11" s="246">
        <v>902.5</v>
      </c>
      <c r="K11" s="246">
        <v>968.1</v>
      </c>
      <c r="L11" s="246">
        <v>958.77</v>
      </c>
      <c r="M11" s="230">
        <v>849.37</v>
      </c>
      <c r="N11" s="230">
        <v>818.76</v>
      </c>
      <c r="O11" s="230">
        <v>798.91</v>
      </c>
      <c r="P11" s="160"/>
    </row>
    <row r="12" spans="1:16" x14ac:dyDescent="0.35">
      <c r="A12" s="245" t="s">
        <v>181</v>
      </c>
      <c r="B12" s="246">
        <v>14909.4</v>
      </c>
      <c r="C12" s="246">
        <v>14955</v>
      </c>
      <c r="D12" s="246">
        <v>15042</v>
      </c>
      <c r="E12" s="246">
        <v>3374.27</v>
      </c>
      <c r="F12" s="246">
        <v>3868.29</v>
      </c>
      <c r="G12" s="246">
        <v>5855.13</v>
      </c>
      <c r="H12" s="246">
        <v>7079.16</v>
      </c>
      <c r="I12" s="246">
        <v>7247.52</v>
      </c>
      <c r="J12" s="246">
        <v>7338.68</v>
      </c>
      <c r="K12" s="246">
        <v>7652.58</v>
      </c>
      <c r="L12" s="246">
        <v>12520.57</v>
      </c>
      <c r="M12" s="230">
        <v>9684.2000000000007</v>
      </c>
      <c r="N12" s="230">
        <v>10056.119999999999</v>
      </c>
      <c r="O12" s="230">
        <v>10236.540000000001</v>
      </c>
      <c r="P12" s="160"/>
    </row>
    <row r="13" spans="1:16" x14ac:dyDescent="0.35">
      <c r="A13" s="245" t="s">
        <v>410</v>
      </c>
      <c r="B13" s="246">
        <v>6849.2</v>
      </c>
      <c r="C13" s="246">
        <v>7182.7</v>
      </c>
      <c r="D13" s="246">
        <v>7283.7</v>
      </c>
      <c r="E13" s="246">
        <v>8248.83</v>
      </c>
      <c r="F13" s="246">
        <v>8826.7000000000007</v>
      </c>
      <c r="G13" s="246">
        <v>9501.99</v>
      </c>
      <c r="H13" s="246">
        <v>10040</v>
      </c>
      <c r="I13" s="246">
        <v>10418.06</v>
      </c>
      <c r="J13" s="246">
        <v>10732.48</v>
      </c>
      <c r="K13" s="246">
        <v>11319.49</v>
      </c>
      <c r="L13" s="246">
        <v>10860.86</v>
      </c>
      <c r="M13" s="230">
        <v>10503.29</v>
      </c>
      <c r="N13" s="230">
        <v>10249.56</v>
      </c>
      <c r="O13" s="230">
        <v>10646.77</v>
      </c>
      <c r="P13" s="160"/>
    </row>
    <row r="14" spans="1:16" x14ac:dyDescent="0.35">
      <c r="A14" s="245" t="s">
        <v>165</v>
      </c>
      <c r="B14" s="246">
        <v>2988.2</v>
      </c>
      <c r="C14" s="246">
        <v>3369.6</v>
      </c>
      <c r="D14" s="246">
        <v>3513</v>
      </c>
      <c r="E14" s="246">
        <v>5390.71</v>
      </c>
      <c r="F14" s="246">
        <v>6027.01</v>
      </c>
      <c r="G14" s="246">
        <v>6886.77</v>
      </c>
      <c r="H14" s="246">
        <v>7393.48</v>
      </c>
      <c r="I14" s="246">
        <v>7744.63</v>
      </c>
      <c r="J14" s="246">
        <v>7933.12</v>
      </c>
      <c r="K14" s="246">
        <v>8432.24</v>
      </c>
      <c r="L14" s="246">
        <v>8232.68</v>
      </c>
      <c r="M14" s="230">
        <v>7994.35</v>
      </c>
      <c r="N14" s="230">
        <v>7737.7099999999982</v>
      </c>
      <c r="O14" s="230">
        <v>7668.49</v>
      </c>
      <c r="P14" s="160"/>
    </row>
    <row r="15" spans="1:16" x14ac:dyDescent="0.35">
      <c r="A15" s="245" t="s">
        <v>411</v>
      </c>
      <c r="B15" s="246">
        <v>1099.2</v>
      </c>
      <c r="C15" s="246">
        <v>1142.9000000000001</v>
      </c>
      <c r="D15" s="246">
        <v>1177.3</v>
      </c>
      <c r="E15" s="246">
        <v>1226.1600000000001</v>
      </c>
      <c r="F15" s="246">
        <v>1320.77</v>
      </c>
      <c r="G15" s="246">
        <v>1345.01</v>
      </c>
      <c r="H15" s="246">
        <v>1450.96</v>
      </c>
      <c r="I15" s="246">
        <v>1533.28</v>
      </c>
      <c r="J15" s="246">
        <v>1591.26</v>
      </c>
      <c r="K15" s="246">
        <v>1661.46</v>
      </c>
      <c r="L15" s="246">
        <v>1671.84</v>
      </c>
      <c r="M15" s="230">
        <v>1578.39</v>
      </c>
      <c r="N15" s="230">
        <v>1578.34</v>
      </c>
      <c r="O15" s="230">
        <v>1646.29</v>
      </c>
      <c r="P15" s="160"/>
    </row>
    <row r="16" spans="1:16" x14ac:dyDescent="0.35">
      <c r="A16" s="245" t="s">
        <v>177</v>
      </c>
      <c r="B16" s="246">
        <v>15037.6</v>
      </c>
      <c r="C16" s="246">
        <v>15250.1</v>
      </c>
      <c r="D16" s="246">
        <v>15385.3</v>
      </c>
      <c r="E16" s="246">
        <v>10264.540000000001</v>
      </c>
      <c r="F16" s="246">
        <v>11318.29</v>
      </c>
      <c r="G16" s="246">
        <v>15371.66</v>
      </c>
      <c r="H16" s="246">
        <v>17667.59</v>
      </c>
      <c r="I16" s="246">
        <v>18389.13</v>
      </c>
      <c r="J16" s="246">
        <v>18116.150000000001</v>
      </c>
      <c r="K16" s="246">
        <v>19453.919999999998</v>
      </c>
      <c r="L16" s="246">
        <v>20730.900000000001</v>
      </c>
      <c r="M16" s="230">
        <v>21324.67</v>
      </c>
      <c r="N16" s="230">
        <v>21661.390000000029</v>
      </c>
      <c r="O16" s="230">
        <f>13676.08+8331.3</f>
        <v>22007.379999999997</v>
      </c>
      <c r="P16" s="160"/>
    </row>
    <row r="17" spans="1:16" x14ac:dyDescent="0.35">
      <c r="A17" s="247" t="s">
        <v>412</v>
      </c>
      <c r="B17" s="248">
        <f>SUM(B4:B16)</f>
        <v>114448.09999999999</v>
      </c>
      <c r="C17" s="248">
        <f t="shared" ref="C17:N17" si="0">SUM(C4:C16)</f>
        <v>116792.49999999999</v>
      </c>
      <c r="D17" s="248">
        <f t="shared" si="0"/>
        <v>117558.90000000001</v>
      </c>
      <c r="E17" s="248">
        <f t="shared" si="0"/>
        <v>104716.90000000002</v>
      </c>
      <c r="F17" s="248">
        <f t="shared" si="0"/>
        <v>111524.95999999999</v>
      </c>
      <c r="G17" s="248">
        <f t="shared" si="0"/>
        <v>116830.78000000003</v>
      </c>
      <c r="H17" s="248">
        <f t="shared" si="0"/>
        <v>125946.23</v>
      </c>
      <c r="I17" s="248">
        <f t="shared" si="0"/>
        <v>128637.87000000002</v>
      </c>
      <c r="J17" s="248">
        <f t="shared" si="0"/>
        <v>130361.69999999998</v>
      </c>
      <c r="K17" s="248">
        <f t="shared" si="0"/>
        <v>137592.44000000003</v>
      </c>
      <c r="L17" s="248">
        <f t="shared" si="0"/>
        <v>141918.12</v>
      </c>
      <c r="M17" s="248">
        <f t="shared" si="0"/>
        <v>137375.93</v>
      </c>
      <c r="N17" s="248">
        <f t="shared" si="0"/>
        <v>135907.75</v>
      </c>
      <c r="O17" s="230">
        <f>SUM(O4:O16)</f>
        <v>137190.59</v>
      </c>
      <c r="P17" s="160"/>
    </row>
    <row r="18" spans="1:16" x14ac:dyDescent="0.35">
      <c r="A18" s="455" t="s">
        <v>413</v>
      </c>
      <c r="B18" s="455"/>
      <c r="C18" s="455"/>
      <c r="D18" s="455"/>
      <c r="E18" s="455"/>
      <c r="F18" s="455"/>
      <c r="G18" s="455"/>
      <c r="H18" s="455"/>
      <c r="I18" s="455"/>
      <c r="J18" s="455"/>
      <c r="K18" s="455"/>
      <c r="L18" s="455"/>
      <c r="M18" s="455"/>
      <c r="N18" s="455"/>
      <c r="O18" s="455"/>
      <c r="P18" s="42"/>
    </row>
    <row r="19" spans="1:16" x14ac:dyDescent="0.35">
      <c r="A19" s="399" t="s">
        <v>414</v>
      </c>
      <c r="B19" s="399"/>
      <c r="C19" s="399"/>
      <c r="D19" s="399"/>
      <c r="E19" s="399"/>
      <c r="F19" s="399"/>
      <c r="G19" s="399"/>
      <c r="H19" s="399"/>
      <c r="I19" s="399"/>
      <c r="J19" s="399"/>
      <c r="K19" s="399"/>
      <c r="L19" s="399"/>
      <c r="M19" s="399"/>
      <c r="N19" s="399"/>
      <c r="O19" s="399"/>
      <c r="P19" s="42"/>
    </row>
    <row r="20" spans="1:16" ht="21.75" customHeight="1" x14ac:dyDescent="0.35">
      <c r="A20" s="399"/>
      <c r="B20" s="399"/>
      <c r="C20" s="399"/>
      <c r="D20" s="399"/>
      <c r="E20" s="399"/>
      <c r="F20" s="399"/>
      <c r="G20" s="399"/>
      <c r="H20" s="399"/>
      <c r="I20" s="399"/>
      <c r="J20" s="399"/>
      <c r="K20" s="399"/>
      <c r="L20" s="399"/>
      <c r="M20" s="399"/>
      <c r="N20" s="399"/>
      <c r="O20" s="399"/>
      <c r="P20" s="42"/>
    </row>
  </sheetData>
  <mergeCells count="5">
    <mergeCell ref="A2:A3"/>
    <mergeCell ref="B2:O2"/>
    <mergeCell ref="A1:O1"/>
    <mergeCell ref="A18:O18"/>
    <mergeCell ref="A19:O20"/>
  </mergeCells>
  <phoneticPr fontId="63" type="noConversion"/>
  <pageMargins left="0.7" right="0.7" top="0.75" bottom="0.75" header="0.3" footer="0.3"/>
  <pageSetup paperSize="126" scale="48" fitToHeight="0" orientation="landscape" r:id="rId1"/>
  <ignoredErrors>
    <ignoredError sqref="B17" formulaRange="1"/>
  </ignoredErrors>
  <drawing r:id="rId2"/>
  <extLst>
    <ext xmlns:mx="http://schemas.microsoft.com/office/mac/excel/2008/main" uri="{64002731-A6B0-56B0-2670-7721B7C09600}">
      <mx:PLV Mode="1"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U2:AA125"/>
  <sheetViews>
    <sheetView zoomScaleNormal="100" workbookViewId="0"/>
  </sheetViews>
  <sheetFormatPr baseColWidth="10" defaultColWidth="11.453125" defaultRowHeight="14.5" x14ac:dyDescent="0.35"/>
  <sheetData>
    <row r="2" spans="21:27" x14ac:dyDescent="0.35">
      <c r="U2" s="134"/>
      <c r="V2" s="133" t="s">
        <v>415</v>
      </c>
      <c r="W2" s="134"/>
      <c r="X2" s="133" t="s">
        <v>416</v>
      </c>
      <c r="Y2" s="134"/>
      <c r="Z2" s="461" t="s">
        <v>417</v>
      </c>
      <c r="AA2" s="461" t="s">
        <v>418</v>
      </c>
    </row>
    <row r="3" spans="21:27" x14ac:dyDescent="0.35">
      <c r="U3" s="130"/>
      <c r="V3" s="131" t="s">
        <v>419</v>
      </c>
      <c r="W3" s="131" t="s">
        <v>420</v>
      </c>
      <c r="X3" s="131" t="s">
        <v>421</v>
      </c>
      <c r="Y3" s="131" t="s">
        <v>422</v>
      </c>
      <c r="Z3" s="461"/>
      <c r="AA3" s="461"/>
    </row>
    <row r="4" spans="21:27" x14ac:dyDescent="0.35">
      <c r="U4" s="139">
        <v>41640</v>
      </c>
      <c r="V4" s="138">
        <v>18750</v>
      </c>
      <c r="W4" s="138">
        <v>18610.361799999999</v>
      </c>
      <c r="X4" s="138">
        <v>21250</v>
      </c>
      <c r="Y4" s="138">
        <v>15038.637499999999</v>
      </c>
      <c r="Z4" s="135">
        <v>-0.37466624436660834</v>
      </c>
      <c r="AA4" s="135">
        <v>0.27047746459896449</v>
      </c>
    </row>
    <row r="5" spans="21:27" x14ac:dyDescent="0.35">
      <c r="U5" s="139">
        <v>41671</v>
      </c>
      <c r="V5" s="138">
        <v>17500</v>
      </c>
      <c r="W5" s="138">
        <v>17741.384700000002</v>
      </c>
      <c r="X5" s="138">
        <v>21250</v>
      </c>
      <c r="Y5" s="138">
        <v>14153.295</v>
      </c>
      <c r="Z5" s="135">
        <v>-0.36404400014405236</v>
      </c>
      <c r="AA5" s="135">
        <v>0.43180787324205094</v>
      </c>
    </row>
    <row r="6" spans="21:27" x14ac:dyDescent="0.35">
      <c r="U6" s="139">
        <v>41699</v>
      </c>
      <c r="V6" s="138">
        <v>20000</v>
      </c>
      <c r="W6" s="138">
        <v>19047.250799999998</v>
      </c>
      <c r="X6" s="138">
        <v>25000</v>
      </c>
      <c r="Y6" s="138">
        <v>16649.610099999998</v>
      </c>
      <c r="Z6" s="135">
        <v>-0.32814169891564626</v>
      </c>
      <c r="AA6" s="135">
        <v>0.6482934784761083</v>
      </c>
    </row>
    <row r="7" spans="21:27" x14ac:dyDescent="0.35">
      <c r="U7" s="139">
        <v>41730</v>
      </c>
      <c r="V7" s="138">
        <v>20000</v>
      </c>
      <c r="W7" s="138">
        <v>20439.5255</v>
      </c>
      <c r="X7" s="138">
        <v>27500</v>
      </c>
      <c r="Y7" s="138">
        <v>17526.131999999998</v>
      </c>
      <c r="Z7" s="135">
        <v>-0.18247032284517739</v>
      </c>
      <c r="AA7" s="135">
        <v>0.69337110800423107</v>
      </c>
    </row>
    <row r="8" spans="21:27" x14ac:dyDescent="0.35">
      <c r="U8" s="139">
        <v>41760</v>
      </c>
      <c r="V8" s="138">
        <v>25000</v>
      </c>
      <c r="W8" s="138">
        <v>21562.338299999999</v>
      </c>
      <c r="X8" s="138"/>
      <c r="Y8" s="138">
        <v>17191.939699999999</v>
      </c>
      <c r="Z8" s="135">
        <v>-0.12009324131581522</v>
      </c>
      <c r="AA8" s="135">
        <v>0.56976875964086426</v>
      </c>
    </row>
    <row r="9" spans="21:27" x14ac:dyDescent="0.35">
      <c r="U9" s="139">
        <v>41791</v>
      </c>
      <c r="V9" s="138">
        <v>25000</v>
      </c>
      <c r="W9" s="138">
        <v>18646.487600000004</v>
      </c>
      <c r="X9" s="138"/>
      <c r="Y9" s="138">
        <v>17647.1672</v>
      </c>
      <c r="Z9" s="135">
        <v>-0.11184031919407666</v>
      </c>
      <c r="AA9" s="135">
        <v>1.0978651469189566</v>
      </c>
    </row>
    <row r="10" spans="21:27" x14ac:dyDescent="0.35">
      <c r="U10" s="139">
        <v>41821</v>
      </c>
      <c r="V10" s="138">
        <v>23750</v>
      </c>
      <c r="W10" s="138">
        <v>19028.456999999999</v>
      </c>
      <c r="X10" s="138"/>
      <c r="Y10" s="138">
        <v>15966.925799999997</v>
      </c>
      <c r="Z10" s="135">
        <v>5.0719472920790709E-2</v>
      </c>
      <c r="AA10" s="135">
        <v>1.0381958365645492</v>
      </c>
    </row>
    <row r="11" spans="21:27" x14ac:dyDescent="0.35">
      <c r="U11" s="139">
        <v>41852</v>
      </c>
      <c r="V11" s="138">
        <v>21250</v>
      </c>
      <c r="W11" s="138">
        <v>18699.010399999999</v>
      </c>
      <c r="X11" s="130"/>
      <c r="Y11" s="138">
        <v>15691.023899999998</v>
      </c>
      <c r="Z11" s="135">
        <v>0.17737577613882105</v>
      </c>
      <c r="AA11" s="135">
        <v>1.5426821928658692</v>
      </c>
    </row>
    <row r="12" spans="21:27" x14ac:dyDescent="0.35">
      <c r="U12" s="139">
        <v>41883</v>
      </c>
      <c r="V12" s="138">
        <v>20625</v>
      </c>
      <c r="W12" s="138">
        <v>18042.245000000003</v>
      </c>
      <c r="X12" s="130"/>
      <c r="Y12" s="138">
        <v>15198.883000000002</v>
      </c>
      <c r="Z12" s="135">
        <v>0.31430568601394082</v>
      </c>
      <c r="AA12" s="135">
        <v>1.7527767932223064</v>
      </c>
    </row>
    <row r="13" spans="21:27" x14ac:dyDescent="0.35">
      <c r="U13" s="139">
        <v>41913</v>
      </c>
      <c r="V13" s="138">
        <v>20000</v>
      </c>
      <c r="W13" s="138">
        <v>18763.847099999999</v>
      </c>
      <c r="X13" s="130"/>
      <c r="Y13" s="138">
        <v>14504.970500000001</v>
      </c>
      <c r="Z13" s="135">
        <v>0.35279122681587549</v>
      </c>
      <c r="AA13" s="135">
        <v>1.7906136372305537</v>
      </c>
    </row>
    <row r="14" spans="21:27" x14ac:dyDescent="0.35">
      <c r="U14" s="139">
        <v>41944</v>
      </c>
      <c r="V14" s="138">
        <v>18750</v>
      </c>
      <c r="W14" s="138">
        <v>18452.0825</v>
      </c>
      <c r="X14" s="138"/>
      <c r="Y14" s="138">
        <v>13486.731544999999</v>
      </c>
      <c r="Z14" s="135">
        <v>0.35705511562995929</v>
      </c>
      <c r="AA14" s="135">
        <v>1.9999281525778621</v>
      </c>
    </row>
    <row r="15" spans="21:27" x14ac:dyDescent="0.35">
      <c r="U15" s="139">
        <v>41974</v>
      </c>
      <c r="V15" s="138">
        <v>18125</v>
      </c>
      <c r="W15" s="138">
        <v>18858.785714999998</v>
      </c>
      <c r="X15" s="138"/>
      <c r="Y15" s="138">
        <v>15113.997359999999</v>
      </c>
      <c r="Z15" s="135">
        <v>0.38362457388175319</v>
      </c>
      <c r="AA15" s="135">
        <v>2.2034960460367348</v>
      </c>
    </row>
    <row r="16" spans="21:27" x14ac:dyDescent="0.35">
      <c r="U16" s="139">
        <v>42005</v>
      </c>
      <c r="V16" s="138">
        <v>18125</v>
      </c>
      <c r="W16" s="141">
        <v>19019.09</v>
      </c>
      <c r="X16" s="130"/>
      <c r="Y16" s="141">
        <v>14656.635</v>
      </c>
      <c r="Z16" s="135">
        <v>0.26159633605235566</v>
      </c>
      <c r="AA16" s="135">
        <v>2.1725909847046441</v>
      </c>
    </row>
    <row r="17" spans="21:27" x14ac:dyDescent="0.35">
      <c r="U17" s="139">
        <v>42036</v>
      </c>
      <c r="V17" s="138">
        <v>15625</v>
      </c>
      <c r="W17" s="141">
        <v>18806.480599999999</v>
      </c>
      <c r="X17" s="130"/>
      <c r="Y17" s="141">
        <v>12697.661999999998</v>
      </c>
      <c r="Z17" s="135">
        <v>0.44914003244172385</v>
      </c>
      <c r="AA17" s="135">
        <v>2.3310955477589559</v>
      </c>
    </row>
    <row r="18" spans="21:27" x14ac:dyDescent="0.35">
      <c r="U18" s="139">
        <v>42064</v>
      </c>
      <c r="V18" s="138">
        <v>15625</v>
      </c>
      <c r="W18" s="141">
        <v>18627.123654545445</v>
      </c>
      <c r="X18" s="138">
        <v>25000</v>
      </c>
      <c r="Y18" s="141">
        <v>13427.690399999996</v>
      </c>
      <c r="Z18" s="135">
        <v>0.36793493890717333</v>
      </c>
      <c r="AA18" s="135">
        <v>2.223311358083401</v>
      </c>
    </row>
    <row r="19" spans="21:27" x14ac:dyDescent="0.35">
      <c r="U19" s="139">
        <v>42095</v>
      </c>
      <c r="V19" s="138">
        <v>17500</v>
      </c>
      <c r="W19" s="141">
        <v>18400.588799999998</v>
      </c>
      <c r="X19" s="138">
        <v>25000</v>
      </c>
      <c r="Y19" s="141">
        <v>12170.369828571425</v>
      </c>
      <c r="Z19" s="135">
        <v>0.49639758191223171</v>
      </c>
      <c r="AA19" s="135">
        <v>2.6110921724345189</v>
      </c>
    </row>
    <row r="20" spans="21:27" x14ac:dyDescent="0.35">
      <c r="U20" s="139">
        <v>42125</v>
      </c>
      <c r="V20" s="138">
        <v>18750</v>
      </c>
      <c r="W20" s="141">
        <v>18408.342999999997</v>
      </c>
      <c r="X20" s="138">
        <v>27500</v>
      </c>
      <c r="Y20" s="141">
        <v>11711.4972</v>
      </c>
      <c r="Z20" s="135">
        <v>0.49623846344469724</v>
      </c>
      <c r="AA20" s="135">
        <v>2.494688538494831</v>
      </c>
    </row>
    <row r="21" spans="21:27" x14ac:dyDescent="0.35">
      <c r="U21" s="139">
        <v>42156</v>
      </c>
      <c r="V21" s="138">
        <v>17500</v>
      </c>
      <c r="W21" s="138">
        <v>19165.2075</v>
      </c>
      <c r="X21" s="138">
        <v>27500</v>
      </c>
      <c r="Y21" s="138">
        <v>12200.669999999998</v>
      </c>
      <c r="Z21" s="135">
        <v>0.48255057996936568</v>
      </c>
      <c r="AA21" s="135">
        <v>1.5331878086333783</v>
      </c>
    </row>
    <row r="22" spans="21:27" x14ac:dyDescent="0.35">
      <c r="U22" s="139">
        <v>42186</v>
      </c>
      <c r="V22" s="138">
        <v>17500</v>
      </c>
      <c r="W22" s="138">
        <v>19728.248800000005</v>
      </c>
      <c r="X22" s="138">
        <v>27500</v>
      </c>
      <c r="Y22" s="138">
        <v>20717.650800000003</v>
      </c>
      <c r="Z22" s="135">
        <v>0.29158153309088064</v>
      </c>
      <c r="AA22" s="135">
        <v>1.8700294651575113</v>
      </c>
    </row>
    <row r="23" spans="21:27" x14ac:dyDescent="0.35">
      <c r="U23" s="139">
        <v>42217</v>
      </c>
      <c r="V23" s="138">
        <v>17500</v>
      </c>
      <c r="W23" s="138">
        <v>21718.919900000001</v>
      </c>
      <c r="X23" s="138"/>
      <c r="Y23" s="138">
        <v>13353.682200000001</v>
      </c>
      <c r="Z23" s="135">
        <v>0.27643685153040365</v>
      </c>
      <c r="AA23" s="135">
        <v>1.7527100095786614</v>
      </c>
    </row>
    <row r="24" spans="21:27" x14ac:dyDescent="0.35">
      <c r="U24" s="139">
        <v>42248</v>
      </c>
      <c r="V24" s="138">
        <v>17500</v>
      </c>
      <c r="W24" s="138">
        <v>23024.332500000004</v>
      </c>
      <c r="X24" s="138"/>
      <c r="Y24" s="138">
        <v>14292.316500000001</v>
      </c>
      <c r="Z24" s="135">
        <v>2.2528652270935368E-2</v>
      </c>
      <c r="AA24" s="135">
        <v>1.5070014581675442</v>
      </c>
    </row>
    <row r="25" spans="21:27" x14ac:dyDescent="0.35">
      <c r="U25" s="139">
        <v>42278</v>
      </c>
      <c r="V25" s="138">
        <v>17500</v>
      </c>
      <c r="W25" s="138">
        <v>21046.510600000001</v>
      </c>
      <c r="X25" s="138"/>
      <c r="Y25" s="138">
        <v>13757.509900000001</v>
      </c>
      <c r="Z25" s="135">
        <v>7.8957483575454956E-2</v>
      </c>
      <c r="AA25" s="135">
        <v>1.2175347651785873</v>
      </c>
    </row>
    <row r="26" spans="21:27" x14ac:dyDescent="0.35">
      <c r="U26" s="139">
        <v>42309</v>
      </c>
      <c r="V26" s="138">
        <v>16250</v>
      </c>
      <c r="W26" s="138">
        <v>20808.6489</v>
      </c>
      <c r="X26" s="138"/>
      <c r="Y26" s="138">
        <v>11514.9827</v>
      </c>
      <c r="Z26" s="135">
        <v>0.12184757313427586</v>
      </c>
      <c r="AA26" s="135">
        <v>1.2177146905012077</v>
      </c>
    </row>
    <row r="27" spans="21:27" x14ac:dyDescent="0.35">
      <c r="U27" s="139">
        <v>42339</v>
      </c>
      <c r="V27" s="138">
        <v>16250</v>
      </c>
      <c r="W27" s="138">
        <v>19204.774399999998</v>
      </c>
      <c r="X27" s="138"/>
      <c r="Y27" s="138">
        <v>11633.686399999999</v>
      </c>
      <c r="Z27" s="135">
        <v>0.11137189832366889</v>
      </c>
      <c r="AA27" s="135">
        <v>1.1473782136656223</v>
      </c>
    </row>
    <row r="28" spans="21:27" x14ac:dyDescent="0.35">
      <c r="U28" s="139">
        <v>42370</v>
      </c>
      <c r="V28" s="138">
        <v>16250</v>
      </c>
      <c r="W28" s="138">
        <v>16404.849399999999</v>
      </c>
      <c r="X28" s="138"/>
      <c r="Y28" s="138">
        <v>8996.0705999999991</v>
      </c>
      <c r="Z28" s="135">
        <v>0.23239181541438048</v>
      </c>
      <c r="AA28" s="135">
        <v>1.609315664849694</v>
      </c>
    </row>
    <row r="29" spans="21:27" x14ac:dyDescent="0.35">
      <c r="U29" s="139">
        <v>42401</v>
      </c>
      <c r="V29" s="138">
        <v>16250</v>
      </c>
      <c r="W29" s="138">
        <v>18355.228799999997</v>
      </c>
      <c r="X29" s="138">
        <v>20000</v>
      </c>
      <c r="Y29" s="138">
        <v>9793.6775999999991</v>
      </c>
      <c r="Z29" s="135">
        <v>0.45805398153089816</v>
      </c>
      <c r="AA29" s="135">
        <v>1.8370682340909372</v>
      </c>
    </row>
    <row r="30" spans="21:27" x14ac:dyDescent="0.35">
      <c r="U30" s="139">
        <v>42430</v>
      </c>
      <c r="V30" s="138">
        <v>18750</v>
      </c>
      <c r="W30" s="138">
        <v>22154.973700000002</v>
      </c>
      <c r="X30" s="138">
        <v>20000</v>
      </c>
      <c r="Y30" s="138">
        <v>10140.1101</v>
      </c>
      <c r="Z30" s="135">
        <v>0.44332530861466868</v>
      </c>
      <c r="AA30" s="135">
        <v>1.5726813616715374</v>
      </c>
    </row>
    <row r="31" spans="21:27" x14ac:dyDescent="0.35">
      <c r="U31" s="139">
        <v>42461</v>
      </c>
      <c r="V31" s="138">
        <v>21250</v>
      </c>
      <c r="W31" s="138">
        <v>23499.468000000001</v>
      </c>
      <c r="X31" s="138">
        <v>30000</v>
      </c>
      <c r="Y31" s="138">
        <v>13112.4058</v>
      </c>
      <c r="Z31" s="135">
        <v>0.36327869879432506</v>
      </c>
      <c r="AA31" s="135">
        <v>1.1264297641193992</v>
      </c>
    </row>
    <row r="32" spans="21:27" x14ac:dyDescent="0.35">
      <c r="U32" s="139">
        <v>42491</v>
      </c>
      <c r="V32" s="138">
        <v>25000</v>
      </c>
      <c r="W32" s="138">
        <v>31493.278800000004</v>
      </c>
      <c r="X32" s="138">
        <v>33750</v>
      </c>
      <c r="Y32" s="138">
        <v>15017.762400000001</v>
      </c>
      <c r="Z32" s="135">
        <v>0.28954712135507021</v>
      </c>
      <c r="AA32" s="135">
        <v>0.96805810020067717</v>
      </c>
    </row>
    <row r="33" spans="21:27" x14ac:dyDescent="0.35">
      <c r="U33" s="139">
        <v>42522</v>
      </c>
      <c r="V33" s="138">
        <v>25625</v>
      </c>
      <c r="W33" s="138">
        <v>34831.922200000001</v>
      </c>
      <c r="X33" s="138">
        <v>33750</v>
      </c>
      <c r="Y33" s="138">
        <v>13307.896600000002</v>
      </c>
      <c r="Z33" s="135">
        <v>0.21650514135391097</v>
      </c>
      <c r="AA33" s="135">
        <v>0.7484245231032689</v>
      </c>
    </row>
    <row r="34" spans="21:27" x14ac:dyDescent="0.35">
      <c r="U34" s="139">
        <v>42552</v>
      </c>
      <c r="V34" s="138">
        <v>25000</v>
      </c>
      <c r="W34" s="138">
        <v>33024.550000000003</v>
      </c>
      <c r="X34" s="138">
        <v>30000</v>
      </c>
      <c r="Y34" s="138">
        <v>14442.000199999999</v>
      </c>
      <c r="Z34" s="135">
        <v>0.12969622572422335</v>
      </c>
      <c r="AA34" s="135">
        <v>0.5942162430556206</v>
      </c>
    </row>
    <row r="35" spans="21:27" x14ac:dyDescent="0.35">
      <c r="U35" s="139">
        <v>42583</v>
      </c>
      <c r="V35" s="138">
        <v>26250</v>
      </c>
      <c r="W35" s="138">
        <v>33760.037900000003</v>
      </c>
      <c r="X35" s="138">
        <v>33750</v>
      </c>
      <c r="Y35" s="138">
        <v>14030.451299999999</v>
      </c>
      <c r="Z35" s="135">
        <v>-4.4669085008714471E-2</v>
      </c>
      <c r="AA35" s="135">
        <v>0.92281779735769076</v>
      </c>
    </row>
    <row r="36" spans="21:27" x14ac:dyDescent="0.35">
      <c r="U36" s="139">
        <v>42614</v>
      </c>
      <c r="V36" s="138">
        <v>27500</v>
      </c>
      <c r="W36" s="138">
        <v>33680.984000000004</v>
      </c>
      <c r="X36" s="138"/>
      <c r="Y36" s="138">
        <v>14480.230400000002</v>
      </c>
      <c r="Z36" s="135">
        <v>6.8407673634106381E-2</v>
      </c>
      <c r="AA36" s="135">
        <v>0.98581087069182605</v>
      </c>
    </row>
    <row r="37" spans="21:27" x14ac:dyDescent="0.35">
      <c r="U37" s="139">
        <v>42644</v>
      </c>
      <c r="V37" s="138">
        <v>27500</v>
      </c>
      <c r="W37" s="138">
        <v>45203.2048</v>
      </c>
      <c r="X37" s="138"/>
      <c r="Y37" s="138">
        <v>17100.532799999997</v>
      </c>
      <c r="Z37" s="135">
        <v>7.2907074162152252E-2</v>
      </c>
      <c r="AA37" s="135">
        <v>0.84879947124444688</v>
      </c>
    </row>
    <row r="38" spans="21:27" x14ac:dyDescent="0.35">
      <c r="U38" s="139">
        <v>42675</v>
      </c>
      <c r="V38" s="138">
        <v>27500</v>
      </c>
      <c r="W38" s="138">
        <v>40027.175999999999</v>
      </c>
      <c r="X38" s="138"/>
      <c r="Y38" s="138">
        <v>16958.081699999999</v>
      </c>
      <c r="Z38" s="135">
        <v>-3.6397971062288592E-2</v>
      </c>
      <c r="AA38" s="135">
        <v>0.81688227631070309</v>
      </c>
    </row>
    <row r="39" spans="21:27" x14ac:dyDescent="0.35">
      <c r="U39" s="139">
        <v>42705</v>
      </c>
      <c r="V39" s="138">
        <v>27500</v>
      </c>
      <c r="W39" s="138">
        <v>49666.2192</v>
      </c>
      <c r="X39" s="138"/>
      <c r="Y39" s="138">
        <v>18120.023999999998</v>
      </c>
      <c r="Z39" s="135">
        <v>-4.8949720939023056E-2</v>
      </c>
      <c r="AA39" s="135">
        <v>0.63964711318072465</v>
      </c>
    </row>
    <row r="40" spans="21:27" x14ac:dyDescent="0.35">
      <c r="U40" s="139">
        <v>42736</v>
      </c>
      <c r="V40" s="138">
        <v>27500</v>
      </c>
      <c r="W40" s="138">
        <v>41923.866599999994</v>
      </c>
      <c r="X40" s="130">
        <v>32500</v>
      </c>
      <c r="Y40" s="138">
        <v>16397.488799999999</v>
      </c>
      <c r="Z40" s="135">
        <v>1.9733058358915256E-2</v>
      </c>
      <c r="AA40" s="135">
        <v>0.70776338688531393</v>
      </c>
    </row>
    <row r="41" spans="21:27" x14ac:dyDescent="0.35">
      <c r="U41" s="139">
        <v>42767</v>
      </c>
      <c r="V41" s="138">
        <v>27500</v>
      </c>
      <c r="W41" s="138">
        <v>47910.157600000006</v>
      </c>
      <c r="X41" s="130"/>
      <c r="Y41" s="138">
        <v>16774.370000000003</v>
      </c>
      <c r="Z41" s="135">
        <v>2.0426905800310813E-2</v>
      </c>
      <c r="AA41" s="135">
        <v>0.62326436515916273</v>
      </c>
    </row>
    <row r="42" spans="21:27" x14ac:dyDescent="0.35">
      <c r="U42" s="139">
        <v>42795</v>
      </c>
      <c r="V42" s="138">
        <v>27500</v>
      </c>
      <c r="W42" s="138">
        <v>47386.485800000002</v>
      </c>
      <c r="X42" s="138"/>
      <c r="Y42" s="138">
        <v>19870.790400000002</v>
      </c>
      <c r="Z42" s="134"/>
      <c r="AA42" s="134"/>
    </row>
    <row r="43" spans="21:27" x14ac:dyDescent="0.35">
      <c r="U43" s="139">
        <v>42826</v>
      </c>
      <c r="V43" s="138">
        <v>30000</v>
      </c>
      <c r="W43" s="138">
        <v>46925.701430000001</v>
      </c>
      <c r="X43" s="138">
        <v>40000</v>
      </c>
      <c r="Y43" s="138">
        <v>25764.053500000002</v>
      </c>
      <c r="Z43" s="130"/>
      <c r="AA43" s="130"/>
    </row>
    <row r="44" spans="21:27" x14ac:dyDescent="0.35">
      <c r="U44" s="139">
        <v>42856</v>
      </c>
      <c r="V44" s="138">
        <v>33750</v>
      </c>
      <c r="W44" s="138">
        <v>43871.711999999992</v>
      </c>
      <c r="X44" s="138">
        <v>43750</v>
      </c>
      <c r="Y44" s="138">
        <v>31906.115999999998</v>
      </c>
      <c r="Z44" s="130"/>
      <c r="AA44" s="130"/>
    </row>
    <row r="45" spans="21:27" x14ac:dyDescent="0.35">
      <c r="U45" s="139">
        <v>42887</v>
      </c>
      <c r="V45" s="138">
        <v>37500</v>
      </c>
      <c r="W45" s="138">
        <v>48537.614399999999</v>
      </c>
      <c r="X45" s="138">
        <v>42500</v>
      </c>
      <c r="Y45" s="138">
        <v>25486.445600000003</v>
      </c>
      <c r="Z45" s="130"/>
      <c r="AA45" s="140"/>
    </row>
    <row r="46" spans="21:27" x14ac:dyDescent="0.35">
      <c r="U46" s="139">
        <v>42917</v>
      </c>
      <c r="V46" s="138">
        <v>36250</v>
      </c>
      <c r="W46" s="138">
        <v>38655.199800000002</v>
      </c>
      <c r="X46" s="138">
        <v>45000</v>
      </c>
      <c r="Y46" s="138">
        <v>25972.531200000001</v>
      </c>
      <c r="Z46" s="130"/>
      <c r="AA46" s="140"/>
    </row>
    <row r="47" spans="21:27" x14ac:dyDescent="0.35">
      <c r="U47" s="139">
        <v>42948</v>
      </c>
      <c r="V47" s="138">
        <v>36250</v>
      </c>
      <c r="W47" s="138">
        <v>38505.667199999996</v>
      </c>
      <c r="X47" s="138">
        <v>45000</v>
      </c>
      <c r="Y47" s="138">
        <v>23750.126400000001</v>
      </c>
      <c r="Z47" s="130"/>
      <c r="AA47" s="140"/>
    </row>
    <row r="48" spans="21:27" x14ac:dyDescent="0.35">
      <c r="U48" s="139">
        <v>42979</v>
      </c>
      <c r="V48" s="138">
        <v>38750</v>
      </c>
      <c r="W48" s="138">
        <v>43426.05</v>
      </c>
      <c r="X48" s="138"/>
      <c r="Y48" s="138">
        <v>25232.537500000002</v>
      </c>
      <c r="Z48" s="130"/>
      <c r="AA48" s="140"/>
    </row>
    <row r="49" spans="21:27" x14ac:dyDescent="0.35">
      <c r="U49" s="139">
        <v>43009</v>
      </c>
      <c r="V49" s="138">
        <v>37500</v>
      </c>
      <c r="W49" s="138">
        <v>36885.199999999997</v>
      </c>
      <c r="X49" s="138">
        <v>45000</v>
      </c>
      <c r="Y49" s="138">
        <v>26190.3</v>
      </c>
      <c r="Z49" s="130"/>
      <c r="AA49" s="140"/>
    </row>
    <row r="50" spans="21:27" x14ac:dyDescent="0.35">
      <c r="U50" s="139">
        <v>43040</v>
      </c>
      <c r="V50" s="138">
        <v>37500</v>
      </c>
      <c r="W50" s="138">
        <v>37362.699999999997</v>
      </c>
      <c r="X50" s="138">
        <v>45000</v>
      </c>
      <c r="Y50" s="138">
        <v>23350.2</v>
      </c>
      <c r="Z50" s="130"/>
      <c r="AA50" s="140"/>
    </row>
    <row r="51" spans="21:27" x14ac:dyDescent="0.35">
      <c r="U51" s="139">
        <v>43070</v>
      </c>
      <c r="V51" s="138">
        <v>37500</v>
      </c>
      <c r="W51" s="138">
        <v>42349.2</v>
      </c>
      <c r="X51" s="138">
        <v>46875</v>
      </c>
      <c r="Y51" s="138">
        <v>23345.4</v>
      </c>
      <c r="Z51" s="130"/>
      <c r="AA51" s="140"/>
    </row>
    <row r="52" spans="21:27" x14ac:dyDescent="0.35">
      <c r="U52" s="139">
        <v>43101</v>
      </c>
      <c r="V52" s="138">
        <v>36300</v>
      </c>
      <c r="W52" s="138">
        <v>35410.527000000002</v>
      </c>
      <c r="X52" s="138">
        <v>45000</v>
      </c>
      <c r="Y52" s="138">
        <v>20134.571800000002</v>
      </c>
      <c r="Z52" s="130"/>
      <c r="AA52" s="130"/>
    </row>
    <row r="53" spans="21:27" x14ac:dyDescent="0.35">
      <c r="U53" s="139">
        <v>43132</v>
      </c>
      <c r="V53" s="138">
        <v>41300</v>
      </c>
      <c r="W53" s="138">
        <v>32959.599999999999</v>
      </c>
      <c r="X53" s="138">
        <v>46300</v>
      </c>
      <c r="Y53" s="138">
        <v>21974</v>
      </c>
      <c r="Z53" s="130"/>
      <c r="AA53" s="130"/>
    </row>
    <row r="54" spans="21:27" x14ac:dyDescent="0.35">
      <c r="U54" s="139">
        <v>43160</v>
      </c>
      <c r="V54" s="138">
        <v>40000</v>
      </c>
      <c r="W54" s="138">
        <v>33097.9</v>
      </c>
      <c r="X54" s="138">
        <v>50000</v>
      </c>
      <c r="Y54" s="138">
        <v>20207.599999999999</v>
      </c>
      <c r="Z54" s="130"/>
      <c r="AA54" s="130"/>
    </row>
    <row r="55" spans="21:27" x14ac:dyDescent="0.35">
      <c r="U55" s="139">
        <v>43191</v>
      </c>
      <c r="V55" s="138">
        <v>40000</v>
      </c>
      <c r="W55" s="138">
        <v>31842.9</v>
      </c>
      <c r="X55" s="138">
        <v>50000</v>
      </c>
      <c r="Y55" s="138">
        <v>19226.099999999999</v>
      </c>
      <c r="Z55" s="130"/>
      <c r="AA55" s="130"/>
    </row>
    <row r="56" spans="21:27" x14ac:dyDescent="0.35">
      <c r="U56" s="139">
        <v>43221</v>
      </c>
      <c r="V56" s="138">
        <v>37500</v>
      </c>
      <c r="W56" s="138">
        <v>28778.6</v>
      </c>
      <c r="X56" s="138">
        <v>47500</v>
      </c>
      <c r="Y56" s="138">
        <v>17684.8</v>
      </c>
      <c r="Z56" s="130"/>
      <c r="AA56" s="130"/>
    </row>
    <row r="57" spans="21:27" x14ac:dyDescent="0.35">
      <c r="U57" s="139">
        <v>43252</v>
      </c>
      <c r="V57" s="130">
        <v>35000</v>
      </c>
      <c r="W57" s="130">
        <v>26036.5</v>
      </c>
      <c r="X57" s="130">
        <v>45000</v>
      </c>
      <c r="Y57" s="130">
        <v>16989.900000000001</v>
      </c>
      <c r="Z57" s="130"/>
      <c r="AA57" s="130"/>
    </row>
    <row r="58" spans="21:27" x14ac:dyDescent="0.35">
      <c r="U58" s="139">
        <v>43282</v>
      </c>
      <c r="V58" s="130">
        <v>36250</v>
      </c>
      <c r="W58" s="130">
        <v>24378</v>
      </c>
      <c r="X58" s="130">
        <v>43750</v>
      </c>
      <c r="Y58" s="130">
        <v>15691.7</v>
      </c>
      <c r="Z58" s="130"/>
      <c r="AA58" s="130"/>
    </row>
    <row r="59" spans="21:27" x14ac:dyDescent="0.35">
      <c r="U59" s="139">
        <v>43313</v>
      </c>
      <c r="V59" s="130">
        <v>37500</v>
      </c>
      <c r="W59" s="130">
        <v>21549</v>
      </c>
      <c r="X59" s="130">
        <v>43750</v>
      </c>
      <c r="Y59" s="130">
        <v>13418.5</v>
      </c>
      <c r="Z59" s="130"/>
      <c r="AA59" s="130"/>
    </row>
    <row r="60" spans="21:27" x14ac:dyDescent="0.35">
      <c r="U60" s="139">
        <v>43344</v>
      </c>
      <c r="V60" s="130">
        <v>33750</v>
      </c>
      <c r="W60" s="130">
        <v>16574.2</v>
      </c>
      <c r="X60" s="130">
        <v>38750</v>
      </c>
      <c r="Y60" s="130">
        <v>10940.1</v>
      </c>
      <c r="Z60" s="130"/>
      <c r="AA60" s="130"/>
    </row>
    <row r="61" spans="21:27" x14ac:dyDescent="0.35">
      <c r="U61" s="139">
        <v>43374</v>
      </c>
      <c r="V61" s="130">
        <v>25000</v>
      </c>
      <c r="W61" s="130">
        <v>17075.5</v>
      </c>
      <c r="X61" s="130">
        <v>35000</v>
      </c>
      <c r="Y61" s="130">
        <v>11494.6</v>
      </c>
      <c r="Z61" s="130"/>
      <c r="AA61" s="130"/>
    </row>
    <row r="62" spans="21:27" x14ac:dyDescent="0.35">
      <c r="U62" s="139">
        <v>43405</v>
      </c>
      <c r="V62" s="130">
        <v>27500</v>
      </c>
      <c r="W62" s="130">
        <v>15981.2</v>
      </c>
      <c r="X62" s="130">
        <v>35000</v>
      </c>
      <c r="Y62" s="130">
        <v>12682</v>
      </c>
      <c r="Z62" s="130"/>
      <c r="AA62" s="130"/>
    </row>
    <row r="63" spans="21:27" x14ac:dyDescent="0.35">
      <c r="U63" s="139">
        <v>43435</v>
      </c>
      <c r="V63" s="130">
        <v>25000</v>
      </c>
      <c r="W63" s="130">
        <v>17237.2</v>
      </c>
      <c r="X63" s="130">
        <v>30625</v>
      </c>
      <c r="Y63" s="130">
        <v>12669.5</v>
      </c>
      <c r="Z63" s="130"/>
      <c r="AA63" s="130"/>
    </row>
    <row r="64" spans="21:27" x14ac:dyDescent="0.35">
      <c r="U64" s="139">
        <v>43466</v>
      </c>
      <c r="V64" s="130">
        <v>25000</v>
      </c>
      <c r="W64" s="130">
        <v>16241</v>
      </c>
      <c r="X64" s="130">
        <v>30000</v>
      </c>
      <c r="Y64" s="130">
        <v>11843</v>
      </c>
      <c r="Z64" s="130"/>
      <c r="AA64" s="130"/>
    </row>
    <row r="65" spans="21:27" x14ac:dyDescent="0.35">
      <c r="U65" s="139">
        <v>43497</v>
      </c>
      <c r="V65" s="130">
        <v>25000</v>
      </c>
      <c r="W65" s="132">
        <v>15749.8</v>
      </c>
      <c r="X65" s="130">
        <v>30000</v>
      </c>
      <c r="Y65" s="132">
        <v>10835.7</v>
      </c>
      <c r="Z65" s="130"/>
      <c r="AA65" s="130"/>
    </row>
    <row r="66" spans="21:27" x14ac:dyDescent="0.35">
      <c r="U66" s="139">
        <v>43525</v>
      </c>
      <c r="V66" s="130">
        <v>30000</v>
      </c>
      <c r="W66" s="136">
        <v>13142</v>
      </c>
      <c r="X66" s="130">
        <v>31250</v>
      </c>
      <c r="Y66" s="132">
        <v>10658.1</v>
      </c>
      <c r="Z66" s="147"/>
      <c r="AA66" s="130"/>
    </row>
    <row r="67" spans="21:27" x14ac:dyDescent="0.35">
      <c r="U67" s="139">
        <v>43556</v>
      </c>
      <c r="V67" s="130"/>
      <c r="W67" s="136">
        <v>11341.8</v>
      </c>
      <c r="X67" s="130"/>
      <c r="Y67" s="132">
        <v>9681.6</v>
      </c>
      <c r="Z67" s="147"/>
      <c r="AA67" s="130"/>
    </row>
    <row r="68" spans="21:27" x14ac:dyDescent="0.35">
      <c r="U68" s="139">
        <v>43586</v>
      </c>
      <c r="V68" s="130"/>
      <c r="W68" s="130">
        <v>10455.5</v>
      </c>
      <c r="X68" s="130"/>
      <c r="Y68" s="130">
        <v>8767</v>
      </c>
      <c r="Z68" s="147"/>
      <c r="AA68" s="130"/>
    </row>
    <row r="69" spans="21:27" x14ac:dyDescent="0.35">
      <c r="U69" s="139">
        <v>43617</v>
      </c>
      <c r="V69" s="42">
        <f>'Gráficos mercado nac'!S43*100</f>
        <v>26250</v>
      </c>
      <c r="W69" s="130">
        <v>12008.2</v>
      </c>
      <c r="X69" s="42">
        <f>'Gráficos mercado nac'!V43*100</f>
        <v>30000</v>
      </c>
      <c r="Y69" s="130">
        <v>10086</v>
      </c>
      <c r="Z69" s="147"/>
      <c r="AA69" s="130"/>
    </row>
    <row r="70" spans="21:27" x14ac:dyDescent="0.35">
      <c r="U70" s="139">
        <v>43647</v>
      </c>
      <c r="V70" s="42">
        <f>'Gráficos mercado nac'!S44*100</f>
        <v>27500</v>
      </c>
      <c r="W70" s="130">
        <v>11260.3</v>
      </c>
      <c r="X70" s="42">
        <f>'Gráficos mercado nac'!V44*100</f>
        <v>28750</v>
      </c>
      <c r="Y70" s="130">
        <v>10623.4</v>
      </c>
      <c r="Z70" s="147"/>
      <c r="AA70" s="130"/>
    </row>
    <row r="71" spans="21:27" x14ac:dyDescent="0.35">
      <c r="U71" s="139">
        <v>43678</v>
      </c>
      <c r="V71" s="42">
        <f>'Gráficos mercado nac'!S45*100</f>
        <v>25000</v>
      </c>
      <c r="W71" s="130">
        <v>9868.7000000000007</v>
      </c>
      <c r="X71" s="42">
        <f>'Gráficos mercado nac'!V45*100</f>
        <v>28750</v>
      </c>
      <c r="Y71" s="130">
        <v>8526.7999999999993</v>
      </c>
      <c r="Z71" s="148"/>
      <c r="AA71" s="130"/>
    </row>
    <row r="72" spans="21:27" x14ac:dyDescent="0.35">
      <c r="U72" s="139">
        <v>43709</v>
      </c>
      <c r="V72" s="42">
        <f>'Gráficos mercado nac'!S46*100</f>
        <v>25000</v>
      </c>
      <c r="W72" s="130">
        <v>9904.4</v>
      </c>
      <c r="X72" s="42">
        <f>'Gráficos mercado nac'!V46*100</f>
        <v>22500</v>
      </c>
      <c r="Y72" s="130">
        <v>8096.9</v>
      </c>
      <c r="Z72" s="148"/>
      <c r="AA72" s="130"/>
    </row>
    <row r="73" spans="21:27" x14ac:dyDescent="0.35">
      <c r="U73" s="139">
        <v>43739</v>
      </c>
      <c r="V73" s="42">
        <f>'Gráficos mercado nac'!S47*100</f>
        <v>25000</v>
      </c>
      <c r="W73" s="130">
        <v>9776</v>
      </c>
      <c r="X73" s="42">
        <f>'Gráficos mercado nac'!V47*100</f>
        <v>30000</v>
      </c>
      <c r="Y73" s="130">
        <v>7651.5</v>
      </c>
      <c r="Z73" s="148"/>
      <c r="AA73" s="130"/>
    </row>
    <row r="74" spans="21:27" x14ac:dyDescent="0.35">
      <c r="U74" s="139">
        <v>43770</v>
      </c>
      <c r="V74" s="42">
        <f>'Gráficos mercado nac'!S48*100</f>
        <v>25000</v>
      </c>
      <c r="W74" s="130">
        <v>12340.8</v>
      </c>
      <c r="X74" s="42">
        <f>'Gráficos mercado nac'!V48*100</f>
        <v>25000</v>
      </c>
      <c r="Y74" s="130">
        <v>9096.9</v>
      </c>
      <c r="Z74" s="148"/>
      <c r="AA74" s="130"/>
    </row>
    <row r="75" spans="21:27" x14ac:dyDescent="0.35">
      <c r="U75" s="139">
        <v>43800</v>
      </c>
      <c r="V75" s="42">
        <f>'Gráficos mercado nac'!S49*100</f>
        <v>25000</v>
      </c>
      <c r="W75" s="147">
        <v>10155.6</v>
      </c>
      <c r="X75" s="42">
        <f>'Gráficos mercado nac'!V49*100</f>
        <v>27500</v>
      </c>
      <c r="Y75" s="147">
        <v>9119.4</v>
      </c>
      <c r="Z75" s="147"/>
      <c r="AA75" s="130"/>
    </row>
    <row r="76" spans="21:27" x14ac:dyDescent="0.35">
      <c r="U76" s="139">
        <v>43831</v>
      </c>
      <c r="V76" s="42">
        <f>'Gráficos mercado nac'!S50*100</f>
        <v>25000</v>
      </c>
      <c r="W76" s="147">
        <v>11188.7</v>
      </c>
      <c r="X76" s="42">
        <f>'Gráficos mercado nac'!V50*100</f>
        <v>25000</v>
      </c>
      <c r="Y76" s="147">
        <v>9168.1</v>
      </c>
      <c r="Z76" s="147"/>
      <c r="AA76" s="130"/>
    </row>
    <row r="77" spans="21:27" x14ac:dyDescent="0.35">
      <c r="U77" s="42"/>
      <c r="V77" s="42"/>
      <c r="W77" s="42"/>
      <c r="X77" s="42"/>
      <c r="Y77" s="42"/>
      <c r="Z77" s="130"/>
      <c r="AA77" s="130"/>
    </row>
    <row r="78" spans="21:27" x14ac:dyDescent="0.35">
      <c r="U78" s="42"/>
      <c r="V78" s="131" t="s">
        <v>419</v>
      </c>
      <c r="W78" s="131" t="s">
        <v>420</v>
      </c>
      <c r="X78" s="131" t="s">
        <v>421</v>
      </c>
      <c r="Y78" s="131" t="s">
        <v>422</v>
      </c>
      <c r="Z78" s="130"/>
      <c r="AA78" s="130"/>
    </row>
    <row r="79" spans="21:27" x14ac:dyDescent="0.35">
      <c r="U79" s="42"/>
      <c r="V79" s="42"/>
      <c r="W79" s="42"/>
      <c r="X79" s="42"/>
      <c r="Y79" s="42"/>
      <c r="Z79" s="137"/>
      <c r="AA79" s="137"/>
    </row>
    <row r="80" spans="21:27" x14ac:dyDescent="0.35">
      <c r="U80" s="42"/>
      <c r="V80" s="42"/>
      <c r="W80" s="42"/>
      <c r="X80" s="42"/>
      <c r="Y80" s="42"/>
      <c r="Z80" s="130"/>
      <c r="AA80" s="130"/>
    </row>
    <row r="97" spans="26:27" x14ac:dyDescent="0.35">
      <c r="Z97" s="130"/>
      <c r="AA97" s="130"/>
    </row>
    <row r="98" spans="26:27" x14ac:dyDescent="0.35">
      <c r="Z98" s="130"/>
      <c r="AA98" s="130"/>
    </row>
    <row r="99" spans="26:27" x14ac:dyDescent="0.35">
      <c r="Z99" s="130"/>
      <c r="AA99" s="130"/>
    </row>
    <row r="100" spans="26:27" x14ac:dyDescent="0.35">
      <c r="Z100" s="130"/>
      <c r="AA100" s="130"/>
    </row>
    <row r="101" spans="26:27" x14ac:dyDescent="0.35">
      <c r="Z101" s="138"/>
      <c r="AA101" s="138"/>
    </row>
    <row r="102" spans="26:27" x14ac:dyDescent="0.35">
      <c r="Z102" s="130"/>
      <c r="AA102" s="130"/>
    </row>
    <row r="103" spans="26:27" x14ac:dyDescent="0.35">
      <c r="Z103" s="130"/>
      <c r="AA103" s="130"/>
    </row>
    <row r="104" spans="26:27" x14ac:dyDescent="0.35">
      <c r="Z104" s="130"/>
      <c r="AA104" s="130"/>
    </row>
    <row r="105" spans="26:27" x14ac:dyDescent="0.35">
      <c r="Z105" s="130"/>
      <c r="AA105" s="130"/>
    </row>
    <row r="106" spans="26:27" x14ac:dyDescent="0.35">
      <c r="Z106" s="130"/>
      <c r="AA106" s="130"/>
    </row>
    <row r="107" spans="26:27" x14ac:dyDescent="0.35">
      <c r="Z107" s="130"/>
      <c r="AA107" s="130"/>
    </row>
    <row r="108" spans="26:27" x14ac:dyDescent="0.35">
      <c r="Z108" s="130"/>
      <c r="AA108" s="130"/>
    </row>
    <row r="109" spans="26:27" x14ac:dyDescent="0.35">
      <c r="Z109" s="130"/>
      <c r="AA109" s="130"/>
    </row>
    <row r="110" spans="26:27" x14ac:dyDescent="0.35">
      <c r="Z110" s="130"/>
      <c r="AA110" s="130"/>
    </row>
    <row r="111" spans="26:27" x14ac:dyDescent="0.35">
      <c r="Z111" s="130"/>
      <c r="AA111" s="130"/>
    </row>
    <row r="112" spans="26:27" x14ac:dyDescent="0.35">
      <c r="Z112" s="130"/>
      <c r="AA112" s="130"/>
    </row>
    <row r="123" spans="21:25" x14ac:dyDescent="0.35">
      <c r="U123" s="139"/>
      <c r="V123" s="130"/>
      <c r="W123" s="130"/>
      <c r="X123" s="130"/>
      <c r="Y123" s="130"/>
    </row>
    <row r="124" spans="21:25" x14ac:dyDescent="0.35">
      <c r="U124" s="130"/>
      <c r="V124" s="133" t="s">
        <v>415</v>
      </c>
      <c r="W124" s="134"/>
      <c r="X124" s="133" t="s">
        <v>416</v>
      </c>
      <c r="Y124" s="134"/>
    </row>
    <row r="125" spans="21:25" x14ac:dyDescent="0.35">
      <c r="U125" s="130"/>
      <c r="V125" s="131" t="s">
        <v>419</v>
      </c>
      <c r="W125" s="131" t="s">
        <v>420</v>
      </c>
      <c r="X125" s="131" t="s">
        <v>421</v>
      </c>
      <c r="Y125" s="131" t="s">
        <v>422</v>
      </c>
    </row>
  </sheetData>
  <mergeCells count="2">
    <mergeCell ref="Z2:Z3"/>
    <mergeCell ref="AA2:AA3"/>
  </mergeCells>
  <phoneticPr fontId="63"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G78"/>
  <sheetViews>
    <sheetView zoomScaleNormal="100" workbookViewId="0">
      <selection activeCell="B28" sqref="B28"/>
    </sheetView>
  </sheetViews>
  <sheetFormatPr baseColWidth="10" defaultColWidth="11.453125" defaultRowHeight="14.5" x14ac:dyDescent="0.35"/>
  <cols>
    <col min="1" max="1" width="14.7265625" customWidth="1"/>
    <col min="6" max="6" width="10.1796875" customWidth="1"/>
  </cols>
  <sheetData>
    <row r="2" spans="1:7" x14ac:dyDescent="0.35">
      <c r="A2" s="42"/>
      <c r="B2" s="42"/>
      <c r="C2" s="42"/>
      <c r="D2" s="3" t="s">
        <v>13</v>
      </c>
      <c r="E2" s="42"/>
      <c r="F2" s="42"/>
      <c r="G2" s="42"/>
    </row>
    <row r="4" spans="1:7" x14ac:dyDescent="0.35">
      <c r="A4" s="167" t="s">
        <v>14</v>
      </c>
      <c r="B4" s="167" t="s">
        <v>15</v>
      </c>
      <c r="C4" s="167"/>
      <c r="D4" s="167"/>
      <c r="E4" s="167"/>
      <c r="F4" s="167"/>
      <c r="G4" s="167" t="s">
        <v>16</v>
      </c>
    </row>
    <row r="5" spans="1:7" x14ac:dyDescent="0.35">
      <c r="A5" s="42"/>
      <c r="B5" s="13" t="s">
        <v>17</v>
      </c>
      <c r="C5" s="42"/>
      <c r="D5" s="42"/>
      <c r="E5" s="42"/>
      <c r="F5" s="42"/>
      <c r="G5" s="3">
        <v>5</v>
      </c>
    </row>
    <row r="7" spans="1:7" x14ac:dyDescent="0.35">
      <c r="A7" s="167" t="s">
        <v>18</v>
      </c>
      <c r="B7" s="167" t="s">
        <v>15</v>
      </c>
      <c r="C7" s="167"/>
      <c r="D7" s="167"/>
      <c r="E7" s="167"/>
      <c r="F7" s="167"/>
      <c r="G7" s="167" t="s">
        <v>16</v>
      </c>
    </row>
    <row r="8" spans="1:7" x14ac:dyDescent="0.35">
      <c r="A8" s="12"/>
      <c r="B8" s="12"/>
      <c r="C8" s="12"/>
      <c r="D8" s="12"/>
      <c r="E8" s="12"/>
      <c r="F8" s="12"/>
      <c r="G8" s="12"/>
    </row>
    <row r="9" spans="1:7" x14ac:dyDescent="0.35">
      <c r="A9" s="3">
        <v>1</v>
      </c>
      <c r="B9" s="10" t="s">
        <v>19</v>
      </c>
      <c r="C9" s="42"/>
      <c r="D9" s="42"/>
      <c r="E9" s="42"/>
      <c r="F9" s="42"/>
      <c r="G9" s="3">
        <v>6</v>
      </c>
    </row>
    <row r="10" spans="1:7" x14ac:dyDescent="0.35">
      <c r="A10" s="3">
        <v>2</v>
      </c>
      <c r="B10" s="10" t="s">
        <v>20</v>
      </c>
      <c r="C10" s="42"/>
      <c r="D10" s="42"/>
      <c r="E10" s="42"/>
      <c r="F10" s="42"/>
      <c r="G10" s="3">
        <v>10</v>
      </c>
    </row>
    <row r="11" spans="1:7" x14ac:dyDescent="0.35">
      <c r="A11" s="3">
        <v>3</v>
      </c>
      <c r="B11" s="10" t="s">
        <v>21</v>
      </c>
      <c r="C11" s="42"/>
      <c r="D11" s="42"/>
      <c r="E11" s="42"/>
      <c r="F11" s="42"/>
      <c r="G11" s="3">
        <v>11</v>
      </c>
    </row>
    <row r="12" spans="1:7" x14ac:dyDescent="0.35">
      <c r="A12" s="3">
        <v>4</v>
      </c>
      <c r="B12" s="10" t="s">
        <v>22</v>
      </c>
      <c r="C12" s="42"/>
      <c r="D12" s="42"/>
      <c r="E12" s="42"/>
      <c r="F12" s="42"/>
      <c r="G12" s="3">
        <v>12</v>
      </c>
    </row>
    <row r="13" spans="1:7" x14ac:dyDescent="0.35">
      <c r="A13" s="3">
        <v>5</v>
      </c>
      <c r="B13" s="10" t="s">
        <v>23</v>
      </c>
      <c r="C13" s="42"/>
      <c r="D13" s="42"/>
      <c r="E13" s="42"/>
      <c r="F13" s="42"/>
      <c r="G13" s="3">
        <v>13</v>
      </c>
    </row>
    <row r="14" spans="1:7" x14ac:dyDescent="0.35">
      <c r="A14" s="3">
        <v>6</v>
      </c>
      <c r="B14" s="10" t="s">
        <v>24</v>
      </c>
      <c r="C14" s="42"/>
      <c r="D14" s="42"/>
      <c r="E14" s="42"/>
      <c r="F14" s="42"/>
      <c r="G14" s="3">
        <v>14</v>
      </c>
    </row>
    <row r="15" spans="1:7" x14ac:dyDescent="0.35">
      <c r="A15" s="3">
        <v>7</v>
      </c>
      <c r="B15" s="10" t="s">
        <v>25</v>
      </c>
      <c r="C15" s="42"/>
      <c r="D15" s="42"/>
      <c r="E15" s="42"/>
      <c r="F15" s="42"/>
      <c r="G15" s="3">
        <v>15</v>
      </c>
    </row>
    <row r="16" spans="1:7" x14ac:dyDescent="0.35">
      <c r="A16" s="3">
        <v>8</v>
      </c>
      <c r="B16" s="10" t="s">
        <v>26</v>
      </c>
      <c r="C16" s="42"/>
      <c r="D16" s="42"/>
      <c r="E16" s="42"/>
      <c r="F16" s="42"/>
      <c r="G16" s="3">
        <v>16</v>
      </c>
    </row>
    <row r="17" spans="1:7" x14ac:dyDescent="0.35">
      <c r="A17" s="3">
        <v>9</v>
      </c>
      <c r="B17" s="10" t="s">
        <v>27</v>
      </c>
      <c r="C17" s="42"/>
      <c r="D17" s="42"/>
      <c r="E17" s="42"/>
      <c r="F17" s="42"/>
      <c r="G17" s="3">
        <v>21</v>
      </c>
    </row>
    <row r="18" spans="1:7" s="42" customFormat="1" x14ac:dyDescent="0.35">
      <c r="A18" s="3">
        <v>10</v>
      </c>
      <c r="B18" s="10" t="s">
        <v>28</v>
      </c>
      <c r="G18" s="3">
        <v>22</v>
      </c>
    </row>
    <row r="19" spans="1:7" x14ac:dyDescent="0.35">
      <c r="A19" s="3">
        <v>11</v>
      </c>
      <c r="B19" s="10" t="s">
        <v>29</v>
      </c>
      <c r="C19" s="42"/>
      <c r="D19" s="42"/>
      <c r="E19" s="42"/>
      <c r="F19" s="42"/>
      <c r="G19" s="3">
        <v>23</v>
      </c>
    </row>
    <row r="20" spans="1:7" x14ac:dyDescent="0.35">
      <c r="A20" s="3">
        <v>12</v>
      </c>
      <c r="B20" s="10" t="s">
        <v>30</v>
      </c>
      <c r="C20" s="42"/>
      <c r="D20" s="42"/>
      <c r="E20" s="42"/>
      <c r="F20" s="42"/>
      <c r="G20" s="3">
        <v>23</v>
      </c>
    </row>
    <row r="21" spans="1:7" x14ac:dyDescent="0.35">
      <c r="A21" s="3">
        <v>13</v>
      </c>
      <c r="B21" s="10" t="s">
        <v>31</v>
      </c>
      <c r="C21" s="42"/>
      <c r="D21" s="42"/>
      <c r="E21" s="42"/>
      <c r="F21" s="42"/>
      <c r="G21" s="3">
        <v>24</v>
      </c>
    </row>
    <row r="22" spans="1:7" x14ac:dyDescent="0.35">
      <c r="A22" s="3">
        <v>14</v>
      </c>
      <c r="B22" s="10" t="s">
        <v>32</v>
      </c>
      <c r="C22" s="42"/>
      <c r="D22" s="42"/>
      <c r="E22" s="42"/>
      <c r="F22" s="42"/>
      <c r="G22" s="3">
        <v>24</v>
      </c>
    </row>
    <row r="23" spans="1:7" x14ac:dyDescent="0.35">
      <c r="A23" s="3">
        <v>15</v>
      </c>
      <c r="B23" s="10" t="s">
        <v>33</v>
      </c>
      <c r="C23" s="42"/>
      <c r="D23" s="42"/>
      <c r="E23" s="42"/>
      <c r="F23" s="42"/>
      <c r="G23" s="3" t="s">
        <v>34</v>
      </c>
    </row>
    <row r="24" spans="1:7" x14ac:dyDescent="0.35">
      <c r="A24" s="3">
        <v>16</v>
      </c>
      <c r="B24" s="11" t="s">
        <v>35</v>
      </c>
      <c r="C24" s="42"/>
      <c r="D24" s="42"/>
      <c r="E24" s="42"/>
      <c r="F24" s="42"/>
      <c r="G24" s="3">
        <v>29</v>
      </c>
    </row>
    <row r="25" spans="1:7" x14ac:dyDescent="0.35">
      <c r="A25" s="3">
        <v>17</v>
      </c>
      <c r="B25" s="11" t="s">
        <v>36</v>
      </c>
      <c r="C25" s="42"/>
      <c r="D25" s="42"/>
      <c r="E25" s="42"/>
      <c r="F25" s="42"/>
      <c r="G25" s="3">
        <v>30</v>
      </c>
    </row>
    <row r="26" spans="1:7" x14ac:dyDescent="0.35">
      <c r="A26" s="3">
        <v>18</v>
      </c>
      <c r="B26" s="10" t="s">
        <v>37</v>
      </c>
      <c r="C26" s="42"/>
      <c r="D26" s="42"/>
      <c r="E26" s="42"/>
      <c r="F26" s="42"/>
      <c r="G26" s="3">
        <v>31</v>
      </c>
    </row>
    <row r="27" spans="1:7" x14ac:dyDescent="0.35">
      <c r="A27" s="3">
        <v>19</v>
      </c>
      <c r="B27" s="11" t="s">
        <v>38</v>
      </c>
      <c r="C27" s="42"/>
      <c r="D27" s="42"/>
      <c r="E27" s="42"/>
      <c r="F27" s="42"/>
      <c r="G27" s="3">
        <v>32</v>
      </c>
    </row>
    <row r="28" spans="1:7" x14ac:dyDescent="0.35">
      <c r="A28" s="3">
        <v>20</v>
      </c>
      <c r="B28" s="11" t="s">
        <v>39</v>
      </c>
      <c r="C28" s="42"/>
      <c r="D28" s="42"/>
      <c r="E28" s="42"/>
      <c r="F28" s="42"/>
      <c r="G28" s="3">
        <v>34</v>
      </c>
    </row>
    <row r="29" spans="1:7" x14ac:dyDescent="0.35">
      <c r="A29" s="3">
        <v>21</v>
      </c>
      <c r="B29" s="11" t="s">
        <v>40</v>
      </c>
      <c r="C29" s="42"/>
      <c r="D29" s="42"/>
      <c r="E29" s="42"/>
      <c r="F29" s="42"/>
      <c r="G29" s="3">
        <v>35</v>
      </c>
    </row>
    <row r="30" spans="1:7" x14ac:dyDescent="0.35">
      <c r="A30" s="3">
        <v>22</v>
      </c>
      <c r="B30" s="11" t="s">
        <v>41</v>
      </c>
      <c r="C30" s="42"/>
      <c r="D30" s="42"/>
      <c r="E30" s="42"/>
      <c r="F30" s="42"/>
      <c r="G30" s="3">
        <v>36</v>
      </c>
    </row>
    <row r="40" spans="4:4" s="42" customFormat="1" x14ac:dyDescent="0.35"/>
    <row r="47" spans="4:4" x14ac:dyDescent="0.35">
      <c r="D47" s="3" t="s">
        <v>13</v>
      </c>
    </row>
    <row r="49" spans="1:7" x14ac:dyDescent="0.35">
      <c r="A49" s="167" t="s">
        <v>42</v>
      </c>
      <c r="B49" s="168" t="s">
        <v>15</v>
      </c>
      <c r="C49" s="167"/>
      <c r="D49" s="167"/>
      <c r="E49" s="167"/>
      <c r="F49" s="167"/>
      <c r="G49" s="167" t="s">
        <v>16</v>
      </c>
    </row>
    <row r="50" spans="1:7" x14ac:dyDescent="0.35">
      <c r="A50" s="12"/>
      <c r="B50" s="14"/>
      <c r="C50" s="12"/>
      <c r="D50" s="12"/>
      <c r="E50" s="12"/>
      <c r="F50" s="12"/>
      <c r="G50" s="12"/>
    </row>
    <row r="51" spans="1:7" x14ac:dyDescent="0.35">
      <c r="A51" s="3">
        <v>1</v>
      </c>
      <c r="B51" s="10" t="s">
        <v>43</v>
      </c>
      <c r="C51" s="42"/>
      <c r="D51" s="42"/>
      <c r="E51" s="42"/>
      <c r="F51" s="42"/>
      <c r="G51" s="3">
        <v>7</v>
      </c>
    </row>
    <row r="52" spans="1:7" x14ac:dyDescent="0.35">
      <c r="A52" s="3">
        <v>2</v>
      </c>
      <c r="B52" s="10" t="s">
        <v>44</v>
      </c>
      <c r="C52" s="42"/>
      <c r="D52" s="42"/>
      <c r="E52" s="42"/>
      <c r="F52" s="42"/>
      <c r="G52" s="3">
        <v>7</v>
      </c>
    </row>
    <row r="53" spans="1:7" x14ac:dyDescent="0.35">
      <c r="A53" s="3">
        <v>3</v>
      </c>
      <c r="B53" s="10" t="s">
        <v>45</v>
      </c>
      <c r="C53" s="42"/>
      <c r="D53" s="42"/>
      <c r="E53" s="42"/>
      <c r="F53" s="42"/>
      <c r="G53" s="3">
        <v>7</v>
      </c>
    </row>
    <row r="54" spans="1:7" x14ac:dyDescent="0.35">
      <c r="A54" s="3">
        <v>4</v>
      </c>
      <c r="B54" s="10" t="s">
        <v>46</v>
      </c>
      <c r="C54" s="42"/>
      <c r="D54" s="42"/>
      <c r="E54" s="42"/>
      <c r="F54" s="42"/>
      <c r="G54" s="3">
        <v>8</v>
      </c>
    </row>
    <row r="55" spans="1:7" x14ac:dyDescent="0.35">
      <c r="A55" s="3">
        <v>5</v>
      </c>
      <c r="B55" s="10" t="s">
        <v>47</v>
      </c>
      <c r="C55" s="42"/>
      <c r="D55" s="42"/>
      <c r="E55" s="42"/>
      <c r="F55" s="42"/>
      <c r="G55" s="3">
        <v>8</v>
      </c>
    </row>
    <row r="56" spans="1:7" x14ac:dyDescent="0.35">
      <c r="A56" s="3">
        <v>6</v>
      </c>
      <c r="B56" s="10" t="s">
        <v>48</v>
      </c>
      <c r="C56" s="42"/>
      <c r="D56" s="42"/>
      <c r="E56" s="42"/>
      <c r="F56" s="42"/>
      <c r="G56" s="3">
        <v>8</v>
      </c>
    </row>
    <row r="57" spans="1:7" s="42" customFormat="1" x14ac:dyDescent="0.35">
      <c r="A57" s="3">
        <v>7</v>
      </c>
      <c r="B57" s="10" t="s">
        <v>49</v>
      </c>
      <c r="G57" s="3">
        <v>9</v>
      </c>
    </row>
    <row r="58" spans="1:7" x14ac:dyDescent="0.35">
      <c r="A58" s="3">
        <v>8</v>
      </c>
      <c r="B58" s="11" t="s">
        <v>50</v>
      </c>
      <c r="C58" s="42"/>
      <c r="D58" s="42"/>
      <c r="E58" s="42"/>
      <c r="F58" s="42"/>
      <c r="G58" s="3">
        <v>10</v>
      </c>
    </row>
    <row r="59" spans="1:7" x14ac:dyDescent="0.35">
      <c r="A59" s="3">
        <v>9</v>
      </c>
      <c r="B59" s="11" t="s">
        <v>51</v>
      </c>
      <c r="C59" s="42"/>
      <c r="D59" s="42"/>
      <c r="E59" s="42"/>
      <c r="F59" s="42"/>
      <c r="G59" s="3">
        <v>11</v>
      </c>
    </row>
    <row r="60" spans="1:7" x14ac:dyDescent="0.35">
      <c r="A60" s="3">
        <v>10</v>
      </c>
      <c r="B60" s="10" t="s">
        <v>52</v>
      </c>
      <c r="C60" s="42"/>
      <c r="D60" s="42"/>
      <c r="E60" s="42"/>
      <c r="F60" s="42"/>
      <c r="G60" s="3">
        <v>17</v>
      </c>
    </row>
    <row r="61" spans="1:7" x14ac:dyDescent="0.35">
      <c r="A61" s="3">
        <v>11</v>
      </c>
      <c r="B61" s="10" t="s">
        <v>53</v>
      </c>
      <c r="C61" s="42"/>
      <c r="D61" s="42"/>
      <c r="E61" s="42"/>
      <c r="F61" s="42"/>
      <c r="G61" s="3">
        <v>17</v>
      </c>
    </row>
    <row r="62" spans="1:7" x14ac:dyDescent="0.35">
      <c r="A62" s="3">
        <v>12</v>
      </c>
      <c r="B62" s="10" t="s">
        <v>54</v>
      </c>
      <c r="C62" s="42"/>
      <c r="D62" s="42"/>
      <c r="E62" s="42"/>
      <c r="F62" s="42"/>
      <c r="G62" s="3">
        <v>17</v>
      </c>
    </row>
    <row r="63" spans="1:7" x14ac:dyDescent="0.35">
      <c r="A63" s="3">
        <v>13</v>
      </c>
      <c r="B63" s="10" t="s">
        <v>55</v>
      </c>
      <c r="C63" s="42"/>
      <c r="D63" s="42"/>
      <c r="E63" s="42"/>
      <c r="F63" s="42"/>
      <c r="G63" s="3">
        <v>18</v>
      </c>
    </row>
    <row r="64" spans="1:7" x14ac:dyDescent="0.35">
      <c r="A64" s="3">
        <v>14</v>
      </c>
      <c r="B64" s="10" t="s">
        <v>56</v>
      </c>
      <c r="C64" s="42"/>
      <c r="D64" s="42"/>
      <c r="E64" s="42"/>
      <c r="F64" s="42"/>
      <c r="G64" s="3">
        <v>18</v>
      </c>
    </row>
    <row r="65" spans="1:7" x14ac:dyDescent="0.35">
      <c r="A65" s="3">
        <v>15</v>
      </c>
      <c r="B65" s="10" t="s">
        <v>57</v>
      </c>
      <c r="C65" s="42"/>
      <c r="D65" s="42"/>
      <c r="E65" s="42"/>
      <c r="F65" s="42"/>
      <c r="G65" s="3">
        <v>18</v>
      </c>
    </row>
    <row r="66" spans="1:7" x14ac:dyDescent="0.35">
      <c r="A66" s="3">
        <v>16</v>
      </c>
      <c r="B66" s="10" t="s">
        <v>58</v>
      </c>
      <c r="C66" s="42"/>
      <c r="D66" s="42"/>
      <c r="E66" s="42"/>
      <c r="F66" s="42"/>
      <c r="G66" s="3">
        <v>19</v>
      </c>
    </row>
    <row r="67" spans="1:7" x14ac:dyDescent="0.35">
      <c r="A67" s="3">
        <v>17</v>
      </c>
      <c r="B67" s="10" t="s">
        <v>59</v>
      </c>
      <c r="C67" s="42"/>
      <c r="D67" s="42"/>
      <c r="E67" s="42"/>
      <c r="F67" s="42"/>
      <c r="G67" s="3">
        <v>19</v>
      </c>
    </row>
    <row r="68" spans="1:7" x14ac:dyDescent="0.35">
      <c r="A68" s="3">
        <v>18</v>
      </c>
      <c r="B68" s="10" t="s">
        <v>60</v>
      </c>
      <c r="C68" s="42"/>
      <c r="D68" s="42"/>
      <c r="E68" s="42"/>
      <c r="F68" s="42"/>
      <c r="G68" s="3">
        <v>19</v>
      </c>
    </row>
    <row r="69" spans="1:7" x14ac:dyDescent="0.35">
      <c r="A69" s="3">
        <v>19</v>
      </c>
      <c r="B69" s="10" t="s">
        <v>61</v>
      </c>
      <c r="C69" s="42"/>
      <c r="D69" s="42"/>
      <c r="E69" s="42"/>
      <c r="F69" s="42"/>
      <c r="G69" s="3">
        <v>20</v>
      </c>
    </row>
    <row r="70" spans="1:7" x14ac:dyDescent="0.35">
      <c r="A70" s="3">
        <v>20</v>
      </c>
      <c r="B70" s="10" t="s">
        <v>62</v>
      </c>
      <c r="C70" s="42"/>
      <c r="D70" s="42"/>
      <c r="E70" s="42"/>
      <c r="F70" s="42"/>
      <c r="G70" s="3">
        <v>20</v>
      </c>
    </row>
    <row r="71" spans="1:7" x14ac:dyDescent="0.35">
      <c r="A71" s="3">
        <v>21</v>
      </c>
      <c r="B71" s="10" t="s">
        <v>63</v>
      </c>
      <c r="C71" s="42"/>
      <c r="D71" s="42"/>
      <c r="E71" s="42"/>
      <c r="F71" s="42"/>
      <c r="G71" s="3">
        <v>20</v>
      </c>
    </row>
    <row r="72" spans="1:7" x14ac:dyDescent="0.35">
      <c r="A72" s="3">
        <v>22</v>
      </c>
      <c r="B72" s="10" t="s">
        <v>64</v>
      </c>
      <c r="C72" s="42"/>
      <c r="D72" s="42"/>
      <c r="E72" s="42"/>
      <c r="F72" s="42"/>
      <c r="G72" s="3">
        <v>25</v>
      </c>
    </row>
    <row r="73" spans="1:7" x14ac:dyDescent="0.35">
      <c r="A73" s="3">
        <v>23</v>
      </c>
      <c r="B73" s="10" t="s">
        <v>65</v>
      </c>
      <c r="C73" s="42"/>
      <c r="D73" s="42"/>
      <c r="E73" s="42"/>
      <c r="F73" s="42"/>
      <c r="G73" s="3">
        <v>25</v>
      </c>
    </row>
    <row r="74" spans="1:7" x14ac:dyDescent="0.35">
      <c r="A74" s="3">
        <v>24</v>
      </c>
      <c r="B74" s="11" t="s">
        <v>66</v>
      </c>
      <c r="C74" s="42"/>
      <c r="D74" s="42"/>
      <c r="E74" s="42"/>
      <c r="F74" s="42"/>
      <c r="G74" s="3">
        <v>29</v>
      </c>
    </row>
    <row r="75" spans="1:7" x14ac:dyDescent="0.35">
      <c r="A75" s="3">
        <v>25</v>
      </c>
      <c r="B75" s="11" t="s">
        <v>67</v>
      </c>
      <c r="C75" s="42"/>
      <c r="D75" s="42"/>
      <c r="E75" s="42"/>
      <c r="F75" s="42"/>
      <c r="G75" s="3">
        <v>33</v>
      </c>
    </row>
    <row r="76" spans="1:7" x14ac:dyDescent="0.35">
      <c r="A76" s="3">
        <v>26</v>
      </c>
      <c r="B76" s="11" t="s">
        <v>68</v>
      </c>
      <c r="C76" s="42"/>
      <c r="D76" s="42"/>
      <c r="E76" s="42"/>
      <c r="F76" s="42"/>
      <c r="G76" s="3">
        <v>33</v>
      </c>
    </row>
    <row r="77" spans="1:7" x14ac:dyDescent="0.35">
      <c r="A77" s="3">
        <v>27</v>
      </c>
      <c r="B77" s="11" t="s">
        <v>69</v>
      </c>
      <c r="C77" s="42"/>
      <c r="D77" s="42"/>
      <c r="E77" s="42"/>
      <c r="F77" s="42"/>
      <c r="G77" s="3">
        <v>36</v>
      </c>
    </row>
    <row r="78" spans="1:7" x14ac:dyDescent="0.35">
      <c r="A78" s="3">
        <v>28</v>
      </c>
      <c r="B78" s="11" t="s">
        <v>70</v>
      </c>
      <c r="C78" s="42"/>
      <c r="D78" s="42"/>
      <c r="E78" s="42"/>
      <c r="F78" s="42"/>
      <c r="G78" s="3">
        <v>37</v>
      </c>
    </row>
  </sheetData>
  <phoneticPr fontId="63" type="noConversion"/>
  <pageMargins left="0.7" right="0.7" top="0.75" bottom="0.75" header="0.3" footer="0.3"/>
  <pageSetup paperSize="126" scale="46" fitToHeight="0" orientation="portrait" r:id="rId1"/>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J4:J6"/>
  <sheetViews>
    <sheetView zoomScaleNormal="100" workbookViewId="0">
      <selection activeCell="H21" sqref="H21"/>
    </sheetView>
  </sheetViews>
  <sheetFormatPr baseColWidth="10" defaultColWidth="11.453125" defaultRowHeight="14.5" x14ac:dyDescent="0.35"/>
  <sheetData>
    <row r="4" spans="10:10" ht="17.5" x14ac:dyDescent="0.35">
      <c r="J4" s="161"/>
    </row>
    <row r="5" spans="10:10" ht="17.5" x14ac:dyDescent="0.35">
      <c r="J5" s="161"/>
    </row>
    <row r="6" spans="10:10" ht="17.5" x14ac:dyDescent="0.35">
      <c r="J6" s="161"/>
    </row>
  </sheetData>
  <phoneticPr fontId="63" type="noConversion"/>
  <pageMargins left="0.7" right="0.7" top="0.75" bottom="0.75" header="0.3" footer="0.3"/>
  <pageSetup paperSize="126" scale="47" fitToHeight="0" orientation="portrait" r:id="rId1"/>
  <drawing r:id="rId2"/>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6"/>
  <sheetViews>
    <sheetView zoomScale="80" zoomScaleNormal="80" zoomScalePageLayoutView="80" workbookViewId="0">
      <selection activeCell="J5" sqref="J5"/>
    </sheetView>
  </sheetViews>
  <sheetFormatPr baseColWidth="10" defaultColWidth="11.453125" defaultRowHeight="14.5" x14ac:dyDescent="0.35"/>
  <cols>
    <col min="1" max="1" width="38" customWidth="1"/>
    <col min="3" max="4" width="11.1796875" customWidth="1"/>
    <col min="5" max="5" width="8.453125" bestFit="1" customWidth="1"/>
    <col min="6" max="7" width="7.453125" bestFit="1" customWidth="1"/>
    <col min="8" max="8" width="8.453125" bestFit="1" customWidth="1"/>
    <col min="9" max="10" width="11.81640625" customWidth="1"/>
    <col min="11" max="11" width="8.453125" bestFit="1" customWidth="1"/>
  </cols>
  <sheetData>
    <row r="1" spans="1:12" ht="15" thickBot="1" x14ac:dyDescent="0.4">
      <c r="A1" s="313" t="s">
        <v>71</v>
      </c>
      <c r="B1" s="314"/>
      <c r="C1" s="314"/>
      <c r="D1" s="314"/>
      <c r="E1" s="314"/>
      <c r="F1" s="314"/>
      <c r="G1" s="314"/>
      <c r="H1" s="314"/>
      <c r="I1" s="314"/>
      <c r="J1" s="314"/>
      <c r="K1" s="315"/>
      <c r="L1" s="42"/>
    </row>
    <row r="2" spans="1:12" ht="15" thickBot="1" x14ac:dyDescent="0.4">
      <c r="A2" s="316"/>
      <c r="B2" s="319" t="s">
        <v>72</v>
      </c>
      <c r="C2" s="320"/>
      <c r="D2" s="320"/>
      <c r="E2" s="320"/>
      <c r="F2" s="320"/>
      <c r="G2" s="320"/>
      <c r="H2" s="320"/>
      <c r="I2" s="320"/>
      <c r="J2" s="320"/>
      <c r="K2" s="321"/>
      <c r="L2" s="42"/>
    </row>
    <row r="3" spans="1:12" x14ac:dyDescent="0.35">
      <c r="A3" s="317"/>
      <c r="B3" s="322" t="s">
        <v>73</v>
      </c>
      <c r="C3" s="324" t="s">
        <v>74</v>
      </c>
      <c r="D3" s="325"/>
      <c r="E3" s="326"/>
      <c r="F3" s="324" t="s">
        <v>75</v>
      </c>
      <c r="G3" s="325"/>
      <c r="H3" s="326"/>
      <c r="I3" s="324" t="s">
        <v>76</v>
      </c>
      <c r="J3" s="325"/>
      <c r="K3" s="326"/>
      <c r="L3" s="42"/>
    </row>
    <row r="4" spans="1:12" ht="15" thickBot="1" x14ac:dyDescent="0.4">
      <c r="A4" s="318"/>
      <c r="B4" s="323"/>
      <c r="C4" s="169" t="s">
        <v>425</v>
      </c>
      <c r="D4" s="170" t="s">
        <v>426</v>
      </c>
      <c r="E4" s="171" t="s">
        <v>77</v>
      </c>
      <c r="F4" s="169">
        <v>43739</v>
      </c>
      <c r="G4" s="170">
        <v>44105</v>
      </c>
      <c r="H4" s="171" t="s">
        <v>77</v>
      </c>
      <c r="I4" s="169" t="s">
        <v>427</v>
      </c>
      <c r="J4" s="170" t="s">
        <v>428</v>
      </c>
      <c r="K4" s="171" t="s">
        <v>77</v>
      </c>
      <c r="L4" s="42"/>
    </row>
    <row r="5" spans="1:12" x14ac:dyDescent="0.35">
      <c r="A5" s="15" t="s">
        <v>78</v>
      </c>
      <c r="B5" s="16">
        <v>444.0016403912</v>
      </c>
      <c r="C5" s="17">
        <v>371.58207836820003</v>
      </c>
      <c r="D5" s="18">
        <v>374.76472306939996</v>
      </c>
      <c r="E5" s="19">
        <v>8.5651189507753855E-3</v>
      </c>
      <c r="F5" s="17">
        <v>38.682632199999993</v>
      </c>
      <c r="G5" s="18">
        <v>38.572012273300004</v>
      </c>
      <c r="H5" s="19">
        <v>-2.859679406718052E-3</v>
      </c>
      <c r="I5" s="17">
        <v>450.30176956619999</v>
      </c>
      <c r="J5" s="18">
        <v>447.18428509239993</v>
      </c>
      <c r="K5" s="19">
        <v>-6.9231006504888448E-3</v>
      </c>
      <c r="L5" s="42"/>
    </row>
    <row r="6" spans="1:12" x14ac:dyDescent="0.35">
      <c r="A6" s="172" t="s">
        <v>79</v>
      </c>
      <c r="B6" s="173">
        <v>360.04688195</v>
      </c>
      <c r="C6" s="174">
        <v>289.51803919999998</v>
      </c>
      <c r="D6" s="260">
        <v>291.39919400000002</v>
      </c>
      <c r="E6" s="175">
        <v>6.4975391695731854E-3</v>
      </c>
      <c r="F6" s="174">
        <v>22.857903</v>
      </c>
      <c r="G6" s="260">
        <v>29.623989999999999</v>
      </c>
      <c r="H6" s="175">
        <v>0.29600646218509197</v>
      </c>
      <c r="I6" s="174">
        <v>339.2259712</v>
      </c>
      <c r="J6" s="260">
        <v>361.92803674999999</v>
      </c>
      <c r="K6" s="175">
        <v>6.6923135247257903E-2</v>
      </c>
      <c r="L6" s="42"/>
    </row>
    <row r="7" spans="1:12" x14ac:dyDescent="0.35">
      <c r="A7" s="172" t="s">
        <v>80</v>
      </c>
      <c r="B7" s="173">
        <v>28.163774671199995</v>
      </c>
      <c r="C7" s="174">
        <v>23.084522079099997</v>
      </c>
      <c r="D7" s="260">
        <v>27.743449458699999</v>
      </c>
      <c r="E7" s="175">
        <v>0.20182039565887511</v>
      </c>
      <c r="F7" s="174">
        <v>2.8920109000000003</v>
      </c>
      <c r="G7" s="260">
        <v>3.4630169999999998</v>
      </c>
      <c r="H7" s="175">
        <v>0.19744258225306122</v>
      </c>
      <c r="I7" s="174">
        <v>28.140083112599996</v>
      </c>
      <c r="J7" s="260">
        <v>32.822702050799997</v>
      </c>
      <c r="K7" s="175">
        <v>0.16640387732555473</v>
      </c>
      <c r="L7" s="194"/>
    </row>
    <row r="8" spans="1:12" x14ac:dyDescent="0.35">
      <c r="A8" s="172" t="s">
        <v>81</v>
      </c>
      <c r="B8" s="173">
        <v>41.093587759999998</v>
      </c>
      <c r="C8" s="174">
        <v>33.821972259999995</v>
      </c>
      <c r="D8" s="260">
        <v>31.671865499999999</v>
      </c>
      <c r="E8" s="175">
        <v>-6.3571300439591694E-2</v>
      </c>
      <c r="F8" s="174">
        <v>3.83311</v>
      </c>
      <c r="G8" s="260">
        <v>3.7625570000000002</v>
      </c>
      <c r="H8" s="175">
        <v>-1.8406202796162896E-2</v>
      </c>
      <c r="I8" s="174">
        <v>40.989920259999998</v>
      </c>
      <c r="J8" s="260">
        <v>38.943480999999998</v>
      </c>
      <c r="K8" s="175">
        <v>-4.9925426715138443E-2</v>
      </c>
      <c r="L8" s="194"/>
    </row>
    <row r="9" spans="1:12" x14ac:dyDescent="0.35">
      <c r="A9" s="176" t="s">
        <v>82</v>
      </c>
      <c r="B9" s="173">
        <v>18.007542859600001</v>
      </c>
      <c r="C9" s="174">
        <v>15.571872859600001</v>
      </c>
      <c r="D9" s="260">
        <v>19.983474579999999</v>
      </c>
      <c r="E9" s="175">
        <v>0.28330578859563849</v>
      </c>
      <c r="F9" s="174">
        <v>1.9111929999999999</v>
      </c>
      <c r="G9" s="260">
        <v>1.2001225800000002</v>
      </c>
      <c r="H9" s="175">
        <v>-0.3720557892374029</v>
      </c>
      <c r="I9" s="174">
        <v>18.290211859599999</v>
      </c>
      <c r="J9" s="260">
        <v>22.419144579999998</v>
      </c>
      <c r="K9" s="175">
        <v>0.22574548354577106</v>
      </c>
      <c r="L9" s="42"/>
    </row>
    <row r="10" spans="1:12" x14ac:dyDescent="0.35">
      <c r="A10" s="172" t="s">
        <v>83</v>
      </c>
      <c r="B10" s="173">
        <v>4.6088780030000001</v>
      </c>
      <c r="C10" s="174">
        <v>3.950038003</v>
      </c>
      <c r="D10" s="260">
        <v>2.7909735000000002</v>
      </c>
      <c r="E10" s="175">
        <v>-0.29343122828684332</v>
      </c>
      <c r="F10" s="174">
        <v>0.58788850000000004</v>
      </c>
      <c r="G10" s="260">
        <v>0.42591950000000001</v>
      </c>
      <c r="H10" s="175">
        <v>-0.27550972675941099</v>
      </c>
      <c r="I10" s="174">
        <v>4.8557199030000007</v>
      </c>
      <c r="J10" s="260">
        <v>3.4498134999999999</v>
      </c>
      <c r="K10" s="175">
        <v>-0.28953614110471904</v>
      </c>
      <c r="L10" s="42"/>
    </row>
    <row r="11" spans="1:12" x14ac:dyDescent="0.35">
      <c r="A11" s="172" t="s">
        <v>84</v>
      </c>
      <c r="B11" s="173">
        <v>0.79980390000000012</v>
      </c>
      <c r="C11" s="177">
        <v>0.70859910000000015</v>
      </c>
      <c r="D11" s="261">
        <v>0.52806120000000001</v>
      </c>
      <c r="E11" s="175">
        <v>-0.25478144129734304</v>
      </c>
      <c r="F11" s="177">
        <v>3.0546E-2</v>
      </c>
      <c r="G11" s="261">
        <v>4.7699999999999999E-2</v>
      </c>
      <c r="H11" s="175">
        <v>0.56157925751325877</v>
      </c>
      <c r="I11" s="174">
        <v>0.7847571000000001</v>
      </c>
      <c r="J11" s="260">
        <v>0.61926599999999998</v>
      </c>
      <c r="K11" s="175">
        <v>-0.21088194041188046</v>
      </c>
      <c r="L11" s="42"/>
    </row>
    <row r="12" spans="1:12" x14ac:dyDescent="0.35">
      <c r="A12" s="178" t="s">
        <v>85</v>
      </c>
      <c r="B12" s="179">
        <v>868.55833486379993</v>
      </c>
      <c r="C12" s="180">
        <v>715.15259979079997</v>
      </c>
      <c r="D12" s="262">
        <v>721.13829184940005</v>
      </c>
      <c r="E12" s="181">
        <v>8.3698109471335158E-3</v>
      </c>
      <c r="F12" s="262">
        <v>67.903272699999988</v>
      </c>
      <c r="G12" s="262">
        <v>73.632301353300008</v>
      </c>
      <c r="H12" s="195">
        <v>8.4370434965795438E-2</v>
      </c>
      <c r="I12" s="262">
        <v>854.44834988880007</v>
      </c>
      <c r="J12" s="262">
        <v>874.54402692240001</v>
      </c>
      <c r="K12" s="195">
        <v>2.351889032990151E-2</v>
      </c>
      <c r="L12" s="42"/>
    </row>
    <row r="13" spans="1:12" x14ac:dyDescent="0.35">
      <c r="A13" s="182" t="s">
        <v>86</v>
      </c>
      <c r="B13" s="183">
        <v>896.72210953500007</v>
      </c>
      <c r="C13" s="183">
        <v>738.23712186989997</v>
      </c>
      <c r="D13" s="262">
        <v>748.88174130809989</v>
      </c>
      <c r="E13" s="181">
        <v>1.4418970711250534E-2</v>
      </c>
      <c r="F13" s="262">
        <v>70.795283599999991</v>
      </c>
      <c r="G13" s="262">
        <v>77.095318353300001</v>
      </c>
      <c r="H13" s="181">
        <v>8.898946981971001E-2</v>
      </c>
      <c r="I13" s="262">
        <v>882.58843300139995</v>
      </c>
      <c r="J13" s="262">
        <v>907.3667289732</v>
      </c>
      <c r="K13" s="181">
        <v>2.8074575923839218E-2</v>
      </c>
      <c r="L13" s="42"/>
    </row>
    <row r="14" spans="1:12" ht="15" thickBot="1" x14ac:dyDescent="0.4">
      <c r="A14" s="20"/>
      <c r="B14" s="327" t="s">
        <v>87</v>
      </c>
      <c r="C14" s="328"/>
      <c r="D14" s="328"/>
      <c r="E14" s="328"/>
      <c r="F14" s="328"/>
      <c r="G14" s="328"/>
      <c r="H14" s="328"/>
      <c r="I14" s="328"/>
      <c r="J14" s="328"/>
      <c r="K14" s="329"/>
      <c r="L14" s="42"/>
    </row>
    <row r="15" spans="1:12" x14ac:dyDescent="0.35">
      <c r="A15" s="15" t="s">
        <v>78</v>
      </c>
      <c r="B15" s="16">
        <v>1444.9891716299999</v>
      </c>
      <c r="C15" s="17">
        <v>1209.9642593399999</v>
      </c>
      <c r="D15" s="18">
        <v>1170.4134461900001</v>
      </c>
      <c r="E15" s="196">
        <v>-3.2687587955344766E-2</v>
      </c>
      <c r="F15" s="17">
        <v>119.44239338999996</v>
      </c>
      <c r="G15" s="18">
        <v>121.01523300999997</v>
      </c>
      <c r="H15" s="196">
        <v>1.3168185728365422E-2</v>
      </c>
      <c r="I15" s="17">
        <v>1460.8330784399998</v>
      </c>
      <c r="J15" s="18">
        <v>1405.43835848</v>
      </c>
      <c r="K15" s="196">
        <v>-3.7919951825813536E-2</v>
      </c>
      <c r="L15" s="42"/>
    </row>
    <row r="16" spans="1:12" x14ac:dyDescent="0.35">
      <c r="A16" s="172" t="s">
        <v>79</v>
      </c>
      <c r="B16" s="173">
        <v>335.96787268000003</v>
      </c>
      <c r="C16" s="174">
        <v>274.98581267999998</v>
      </c>
      <c r="D16" s="260">
        <v>241.21504546</v>
      </c>
      <c r="E16" s="196">
        <v>-0.1228091256449616</v>
      </c>
      <c r="F16" s="174">
        <v>20.343089100000004</v>
      </c>
      <c r="G16" s="260">
        <v>23.898375320000003</v>
      </c>
      <c r="H16" s="196">
        <v>0.17476629053352566</v>
      </c>
      <c r="I16" s="174">
        <v>324.38870700000001</v>
      </c>
      <c r="J16" s="260">
        <v>302.19710545999999</v>
      </c>
      <c r="K16" s="196">
        <v>-6.8410524352809921E-2</v>
      </c>
      <c r="L16" s="42"/>
    </row>
    <row r="17" spans="1:11" x14ac:dyDescent="0.35">
      <c r="A17" s="172" t="s">
        <v>88</v>
      </c>
      <c r="B17" s="173">
        <v>60.997013600000002</v>
      </c>
      <c r="C17" s="174">
        <v>50.537513529999998</v>
      </c>
      <c r="D17" s="260">
        <v>50.750657629999992</v>
      </c>
      <c r="E17" s="196">
        <v>4.2175422792312123E-3</v>
      </c>
      <c r="F17" s="174">
        <v>5.8434097400000011</v>
      </c>
      <c r="G17" s="260">
        <v>5.9555152299999996</v>
      </c>
      <c r="H17" s="196">
        <v>1.9184944234288626E-2</v>
      </c>
      <c r="I17" s="174">
        <v>63.054044240000003</v>
      </c>
      <c r="J17" s="260">
        <v>61.210157699999996</v>
      </c>
      <c r="K17" s="196">
        <v>-2.9242954392928344E-2</v>
      </c>
    </row>
    <row r="18" spans="1:11" x14ac:dyDescent="0.35">
      <c r="A18" s="172" t="s">
        <v>81</v>
      </c>
      <c r="B18" s="173">
        <v>87.796599809999989</v>
      </c>
      <c r="C18" s="174">
        <v>72.943514589999992</v>
      </c>
      <c r="D18" s="260">
        <v>66.914258339999989</v>
      </c>
      <c r="E18" s="196">
        <v>-8.2656508723073951E-2</v>
      </c>
      <c r="F18" s="174">
        <v>7.9802011399999992</v>
      </c>
      <c r="G18" s="260">
        <v>8.8611899699999999</v>
      </c>
      <c r="H18" s="196">
        <v>0.11039682014832031</v>
      </c>
      <c r="I18" s="174">
        <v>87.800412839999993</v>
      </c>
      <c r="J18" s="260">
        <v>81.767343559999986</v>
      </c>
      <c r="K18" s="196">
        <v>-6.871345002664353E-2</v>
      </c>
    </row>
    <row r="19" spans="1:11" x14ac:dyDescent="0.35">
      <c r="A19" s="172" t="s">
        <v>82</v>
      </c>
      <c r="B19" s="173">
        <v>33.815536030000011</v>
      </c>
      <c r="C19" s="174">
        <v>29.346935640000005</v>
      </c>
      <c r="D19" s="260">
        <v>36.867208779999999</v>
      </c>
      <c r="E19" s="196">
        <v>0.25625411907571793</v>
      </c>
      <c r="F19" s="174">
        <v>3.5465239799999999</v>
      </c>
      <c r="G19" s="260">
        <v>2.2125166600000004</v>
      </c>
      <c r="H19" s="196">
        <v>-0.3761450162251545</v>
      </c>
      <c r="I19" s="174">
        <v>34.405938660000004</v>
      </c>
      <c r="J19" s="260">
        <v>41.335809170000005</v>
      </c>
      <c r="K19" s="196">
        <v>0.20141495276385513</v>
      </c>
    </row>
    <row r="20" spans="1:11" x14ac:dyDescent="0.35">
      <c r="A20" s="172" t="s">
        <v>83</v>
      </c>
      <c r="B20" s="173">
        <v>18.537010329999994</v>
      </c>
      <c r="C20" s="174">
        <v>15.850450589999996</v>
      </c>
      <c r="D20" s="260">
        <v>11.87924147</v>
      </c>
      <c r="E20" s="196">
        <v>-0.25054234877748016</v>
      </c>
      <c r="F20" s="174">
        <v>2.3352095300000002</v>
      </c>
      <c r="G20" s="260">
        <v>1.72758039</v>
      </c>
      <c r="H20" s="196">
        <v>-0.26020326321638476</v>
      </c>
      <c r="I20" s="174">
        <v>19.429177739999993</v>
      </c>
      <c r="J20" s="260">
        <v>14.56580121</v>
      </c>
      <c r="K20" s="196">
        <v>-0.25031303923827275</v>
      </c>
    </row>
    <row r="21" spans="1:11" x14ac:dyDescent="0.35">
      <c r="A21" s="172" t="s">
        <v>84</v>
      </c>
      <c r="B21" s="173">
        <v>3.1135547599999995</v>
      </c>
      <c r="C21" s="177">
        <v>2.7892099199999993</v>
      </c>
      <c r="D21" s="261">
        <v>2.0246282100000004</v>
      </c>
      <c r="E21" s="196">
        <v>-0.27412125007787125</v>
      </c>
      <c r="F21" s="177">
        <v>0.12873377999999999</v>
      </c>
      <c r="G21" s="261">
        <v>0.18754634000000001</v>
      </c>
      <c r="H21" s="196">
        <v>0.45685413727461444</v>
      </c>
      <c r="I21" s="174">
        <v>3.0575991299999994</v>
      </c>
      <c r="J21" s="260">
        <v>2.3489730500000001</v>
      </c>
      <c r="K21" s="196">
        <v>-0.23175898797433248</v>
      </c>
    </row>
    <row r="22" spans="1:11" x14ac:dyDescent="0.35">
      <c r="A22" s="24" t="s">
        <v>85</v>
      </c>
      <c r="B22" s="25">
        <v>1924.2197452399998</v>
      </c>
      <c r="C22" s="26">
        <v>1605.88018276</v>
      </c>
      <c r="D22" s="262">
        <v>1529.3138284500001</v>
      </c>
      <c r="E22" s="195">
        <v>-4.7678746603875943E-2</v>
      </c>
      <c r="F22" s="26">
        <v>153.77615091999996</v>
      </c>
      <c r="G22" s="262">
        <v>157.90244168999996</v>
      </c>
      <c r="H22" s="195">
        <v>2.6833099575672481E-2</v>
      </c>
      <c r="I22" s="26">
        <v>1929.9149138099999</v>
      </c>
      <c r="J22" s="262">
        <v>1847.6533909300001</v>
      </c>
      <c r="K22" s="195">
        <v>-4.2624429860278479E-2</v>
      </c>
    </row>
    <row r="23" spans="1:11" x14ac:dyDescent="0.35">
      <c r="A23" s="184" t="s">
        <v>89</v>
      </c>
      <c r="B23" s="185">
        <v>1985.2167588399998</v>
      </c>
      <c r="C23" s="186">
        <v>1656.4176962899999</v>
      </c>
      <c r="D23" s="187">
        <v>1580.0644860800001</v>
      </c>
      <c r="E23" s="195">
        <v>-4.6095384262685446E-2</v>
      </c>
      <c r="F23" s="186">
        <v>159.61956065999996</v>
      </c>
      <c r="G23" s="188">
        <v>163.85795691999996</v>
      </c>
      <c r="H23" s="195">
        <v>2.6553113180332932E-2</v>
      </c>
      <c r="I23" s="186">
        <v>1992.9689580499999</v>
      </c>
      <c r="J23" s="188">
        <v>1908.8635486300002</v>
      </c>
      <c r="K23" s="195">
        <v>-4.2201063433668251E-2</v>
      </c>
    </row>
    <row r="24" spans="1:11" ht="15" thickBot="1" x14ac:dyDescent="0.4">
      <c r="A24" s="20"/>
      <c r="B24" s="327" t="s">
        <v>90</v>
      </c>
      <c r="C24" s="328"/>
      <c r="D24" s="328"/>
      <c r="E24" s="328"/>
      <c r="F24" s="328"/>
      <c r="G24" s="328"/>
      <c r="H24" s="328"/>
      <c r="I24" s="328"/>
      <c r="J24" s="328"/>
      <c r="K24" s="329"/>
    </row>
    <row r="25" spans="1:11" x14ac:dyDescent="0.35">
      <c r="A25" s="15" t="s">
        <v>78</v>
      </c>
      <c r="B25" s="21">
        <v>3.254468092408064</v>
      </c>
      <c r="C25" s="22">
        <v>3.2562503139374996</v>
      </c>
      <c r="D25" s="23">
        <v>3.1230619483180644</v>
      </c>
      <c r="E25" s="19">
        <v>-4.0902373214171672E-2</v>
      </c>
      <c r="F25" s="22">
        <v>3.0877524769371818</v>
      </c>
      <c r="G25" s="23">
        <v>3.1373844888504334</v>
      </c>
      <c r="H25" s="19">
        <v>1.6073831138978756E-2</v>
      </c>
      <c r="I25" s="22">
        <v>3.2441202259704625</v>
      </c>
      <c r="J25" s="23">
        <v>3.142861691102584</v>
      </c>
      <c r="K25" s="19">
        <v>-3.1212941511003178E-2</v>
      </c>
    </row>
    <row r="26" spans="1:11" x14ac:dyDescent="0.35">
      <c r="A26" s="172" t="s">
        <v>79</v>
      </c>
      <c r="B26" s="189">
        <v>0.9331225724283766</v>
      </c>
      <c r="C26" s="177">
        <v>0.94980545405683314</v>
      </c>
      <c r="D26" s="261">
        <v>0.82778212989841005</v>
      </c>
      <c r="E26" s="175">
        <v>-0.12847191352422116</v>
      </c>
      <c r="F26" s="177">
        <v>0.88998055070931059</v>
      </c>
      <c r="G26" s="261">
        <v>0.80672371682545141</v>
      </c>
      <c r="H26" s="175">
        <v>-9.3549048703933879E-2</v>
      </c>
      <c r="I26" s="177">
        <v>0.95626141433831346</v>
      </c>
      <c r="J26" s="261">
        <v>0.83496461941339228</v>
      </c>
      <c r="K26" s="175">
        <v>-0.12684480739908621</v>
      </c>
    </row>
    <row r="27" spans="1:11" x14ac:dyDescent="0.35">
      <c r="A27" s="172" t="s">
        <v>80</v>
      </c>
      <c r="B27" s="189">
        <v>2.1657968192159611</v>
      </c>
      <c r="C27" s="177">
        <v>2.189238025237485</v>
      </c>
      <c r="D27" s="261">
        <v>1.8292843399141638</v>
      </c>
      <c r="E27" s="175">
        <v>-0.16441962051352277</v>
      </c>
      <c r="F27" s="177">
        <v>2.0205351715652249</v>
      </c>
      <c r="G27" s="261">
        <v>1.7197476160238312</v>
      </c>
      <c r="H27" s="175">
        <v>-0.14886529062910892</v>
      </c>
      <c r="I27" s="177">
        <v>2.2407199007797862</v>
      </c>
      <c r="J27" s="261">
        <v>1.864872599619144</v>
      </c>
      <c r="K27" s="175">
        <v>-0.16773506631946489</v>
      </c>
    </row>
    <row r="28" spans="1:11" x14ac:dyDescent="0.35">
      <c r="A28" s="172" t="s">
        <v>81</v>
      </c>
      <c r="B28" s="189">
        <v>2.1365036395157526</v>
      </c>
      <c r="C28" s="177">
        <v>2.1566901548277717</v>
      </c>
      <c r="D28" s="261">
        <v>2.1127349868292411</v>
      </c>
      <c r="E28" s="175">
        <v>-2.0380845111263035E-2</v>
      </c>
      <c r="F28" s="177">
        <v>2.0819128957947983</v>
      </c>
      <c r="G28" s="261">
        <v>2.3550978682847861</v>
      </c>
      <c r="H28" s="175">
        <v>0.13121825271450449</v>
      </c>
      <c r="I28" s="177">
        <v>2.14200008887746</v>
      </c>
      <c r="J28" s="261">
        <v>2.099641363852399</v>
      </c>
      <c r="K28" s="175">
        <v>-1.9775314317218129E-2</v>
      </c>
    </row>
    <row r="29" spans="1:11" x14ac:dyDescent="0.35">
      <c r="A29" s="172" t="s">
        <v>82</v>
      </c>
      <c r="B29" s="189">
        <v>1.877853980059951</v>
      </c>
      <c r="C29" s="177">
        <v>1.8846118193103363</v>
      </c>
      <c r="D29" s="261">
        <v>1.8448848138199998</v>
      </c>
      <c r="E29" s="175">
        <v>-2.107967544471534E-2</v>
      </c>
      <c r="F29" s="177">
        <v>1.8556597789966791</v>
      </c>
      <c r="G29" s="261">
        <v>1.8435755620896659</v>
      </c>
      <c r="H29" s="175">
        <v>-6.5120864523705579E-3</v>
      </c>
      <c r="I29" s="177">
        <v>1.8811120901227467</v>
      </c>
      <c r="J29" s="261">
        <v>1.8437728086590541</v>
      </c>
      <c r="K29" s="175">
        <v>-1.984957816163746E-2</v>
      </c>
    </row>
    <row r="30" spans="1:11" x14ac:dyDescent="0.35">
      <c r="A30" s="172" t="s">
        <v>83</v>
      </c>
      <c r="B30" s="189">
        <v>4.0220223485919844</v>
      </c>
      <c r="C30" s="177">
        <v>4.012733694704151</v>
      </c>
      <c r="D30" s="261">
        <v>4.2563075106230848</v>
      </c>
      <c r="E30" s="175">
        <v>6.070021946395121E-2</v>
      </c>
      <c r="F30" s="177">
        <v>3.9721980103369945</v>
      </c>
      <c r="G30" s="261">
        <v>4.056119501455087</v>
      </c>
      <c r="H30" s="175">
        <v>2.1127217449810054E-2</v>
      </c>
      <c r="I30" s="177">
        <v>4.0012970533980141</v>
      </c>
      <c r="J30" s="261">
        <v>4.2221996087614597</v>
      </c>
      <c r="K30" s="175">
        <v>5.5207736995144918E-2</v>
      </c>
    </row>
    <row r="31" spans="1:11" x14ac:dyDescent="0.35">
      <c r="A31" s="172" t="s">
        <v>84</v>
      </c>
      <c r="B31" s="189">
        <v>3.8928976965478652</v>
      </c>
      <c r="C31" s="177">
        <v>3.9362312483885442</v>
      </c>
      <c r="D31" s="261">
        <v>3.8340787204210427</v>
      </c>
      <c r="E31" s="175">
        <v>-2.5951861443435753E-2</v>
      </c>
      <c r="F31" s="177">
        <v>4.2144234924376347</v>
      </c>
      <c r="G31" s="261">
        <v>3.9317890985324948</v>
      </c>
      <c r="H31" s="175">
        <v>-6.7063595866029946E-2</v>
      </c>
      <c r="I31" s="177">
        <v>3.8962363386071934</v>
      </c>
      <c r="J31" s="261">
        <v>3.7931568179102362</v>
      </c>
      <c r="K31" s="175">
        <v>-2.6456177638804479E-2</v>
      </c>
    </row>
    <row r="32" spans="1:11" x14ac:dyDescent="0.35">
      <c r="A32" s="178" t="s">
        <v>85</v>
      </c>
      <c r="B32" s="190">
        <v>2.2154179725207976</v>
      </c>
      <c r="C32" s="191">
        <v>2.2455070193826607</v>
      </c>
      <c r="D32" s="263">
        <v>2.1206942492652665</v>
      </c>
      <c r="E32" s="195">
        <v>-5.5583335540722589E-2</v>
      </c>
      <c r="F32" s="191">
        <v>2.2646353379665602</v>
      </c>
      <c r="G32" s="263">
        <v>2.1444724501052579</v>
      </c>
      <c r="H32" s="195">
        <v>-5.3060590306427846E-2</v>
      </c>
      <c r="I32" s="191">
        <v>2.2586677287880113</v>
      </c>
      <c r="J32" s="263">
        <v>2.1127048313760262</v>
      </c>
      <c r="K32" s="195">
        <v>-6.4623448394646288E-2</v>
      </c>
    </row>
    <row r="33" spans="1:11" x14ac:dyDescent="0.35">
      <c r="A33" s="182" t="s">
        <v>86</v>
      </c>
      <c r="B33" s="190">
        <v>2.2138594975308954</v>
      </c>
      <c r="C33" s="192">
        <v>2.24374749957631</v>
      </c>
      <c r="D33" s="263">
        <v>2.1098985312688248</v>
      </c>
      <c r="E33" s="181">
        <v>-5.9654202771372566E-2</v>
      </c>
      <c r="F33" s="193">
        <v>2.2546637649178085</v>
      </c>
      <c r="G33" s="264">
        <v>2.1253943873621237</v>
      </c>
      <c r="H33" s="181">
        <v>-5.7334215224059015E-2</v>
      </c>
      <c r="I33" s="192">
        <v>2.2580954876924371</v>
      </c>
      <c r="J33" s="263">
        <v>2.1037398525622826</v>
      </c>
      <c r="K33" s="181">
        <v>-6.8356557980589039E-2</v>
      </c>
    </row>
    <row r="34" spans="1:11" x14ac:dyDescent="0.35">
      <c r="A34" s="330" t="s">
        <v>91</v>
      </c>
      <c r="B34" s="331"/>
      <c r="C34" s="331"/>
      <c r="D34" s="331"/>
      <c r="E34" s="331"/>
      <c r="F34" s="331"/>
      <c r="G34" s="331"/>
      <c r="H34" s="331"/>
      <c r="I34" s="331"/>
      <c r="J34" s="331"/>
      <c r="K34" s="332"/>
    </row>
    <row r="35" spans="1:11" ht="49.5" customHeight="1" x14ac:dyDescent="0.35">
      <c r="A35" s="333" t="s">
        <v>92</v>
      </c>
      <c r="B35" s="334"/>
      <c r="C35" s="334"/>
      <c r="D35" s="334"/>
      <c r="E35" s="334"/>
      <c r="F35" s="334"/>
      <c r="G35" s="334"/>
      <c r="H35" s="334"/>
      <c r="I35" s="334"/>
      <c r="J35" s="334"/>
      <c r="K35" s="335"/>
    </row>
    <row r="36" spans="1:11" x14ac:dyDescent="0.35">
      <c r="A36" s="333" t="s">
        <v>93</v>
      </c>
      <c r="B36" s="334"/>
      <c r="C36" s="334"/>
      <c r="D36" s="334"/>
      <c r="E36" s="334"/>
      <c r="F36" s="334"/>
      <c r="G36" s="334"/>
      <c r="H36" s="334"/>
      <c r="I36" s="334"/>
      <c r="J36" s="334"/>
      <c r="K36" s="335"/>
    </row>
  </sheetData>
  <mergeCells count="12">
    <mergeCell ref="B14:K14"/>
    <mergeCell ref="B24:K24"/>
    <mergeCell ref="A34:K34"/>
    <mergeCell ref="A35:K35"/>
    <mergeCell ref="A36:K36"/>
    <mergeCell ref="A1:K1"/>
    <mergeCell ref="A2:A4"/>
    <mergeCell ref="B2:K2"/>
    <mergeCell ref="B3:B4"/>
    <mergeCell ref="C3:E3"/>
    <mergeCell ref="F3:H3"/>
    <mergeCell ref="I3:K3"/>
  </mergeCells>
  <phoneticPr fontId="63" type="noConversion"/>
  <pageMargins left="0.7" right="0.7" top="0.75" bottom="0.75" header="0.3" footer="0.3"/>
  <pageSetup paperSize="126" scale="35" fitToWidth="0" fitToHeight="0" orientation="landscape"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H2:AJ32"/>
  <sheetViews>
    <sheetView showRuler="0" showWhiteSpace="0" zoomScaleNormal="100" zoomScalePageLayoutView="80" workbookViewId="0">
      <selection activeCell="AJ11" sqref="AJ11"/>
    </sheetView>
  </sheetViews>
  <sheetFormatPr baseColWidth="10" defaultColWidth="11.453125" defaultRowHeight="14.5" x14ac:dyDescent="0.35"/>
  <cols>
    <col min="8" max="13" width="11.453125" style="42"/>
    <col min="18" max="23" width="5.453125" bestFit="1" customWidth="1"/>
    <col min="24" max="36" width="6" bestFit="1" customWidth="1"/>
  </cols>
  <sheetData>
    <row r="2" spans="15:36" x14ac:dyDescent="0.35">
      <c r="O2" s="27" t="s">
        <v>94</v>
      </c>
      <c r="P2" s="27"/>
      <c r="Q2" s="27"/>
      <c r="R2" s="28">
        <f>R6/Q6-1</f>
        <v>3.3175296121701336E-2</v>
      </c>
      <c r="S2" s="28">
        <f>S6/R6-1</f>
        <v>1.7987214310092314E-2</v>
      </c>
      <c r="T2" s="28">
        <f t="shared" ref="T2:AG2" si="0">T6/S6-1</f>
        <v>0.11349702717252819</v>
      </c>
      <c r="U2" s="28">
        <f t="shared" si="0"/>
        <v>0.24954699849420248</v>
      </c>
      <c r="V2" s="28">
        <f t="shared" si="0"/>
        <v>4.7964708012287804E-2</v>
      </c>
      <c r="W2" s="28">
        <f t="shared" si="0"/>
        <v>9.8144241079429095E-2</v>
      </c>
      <c r="X2" s="28">
        <f t="shared" si="0"/>
        <v>0.30099876730443031</v>
      </c>
      <c r="Y2" s="28">
        <f t="shared" si="0"/>
        <v>9.6464535760310222E-2</v>
      </c>
      <c r="Z2" s="28">
        <f t="shared" si="0"/>
        <v>4.0006110379404713E-3</v>
      </c>
      <c r="AA2" s="28">
        <f t="shared" si="0"/>
        <v>0.11691849358949513</v>
      </c>
      <c r="AB2" s="28">
        <f t="shared" si="0"/>
        <v>9.6259110759669309E-2</v>
      </c>
      <c r="AC2" s="28">
        <f t="shared" si="0"/>
        <v>5.7751878345935648E-2</v>
      </c>
      <c r="AD2" s="28">
        <f t="shared" si="0"/>
        <v>5.0535777007490124E-2</v>
      </c>
      <c r="AE2" s="28">
        <f t="shared" si="0"/>
        <v>-1.7559406408334421E-2</v>
      </c>
      <c r="AF2" s="28">
        <f t="shared" si="0"/>
        <v>5.0507832556421217E-3</v>
      </c>
      <c r="AG2" s="28">
        <f t="shared" si="0"/>
        <v>-8.6790252369350895E-6</v>
      </c>
      <c r="AH2" s="28">
        <f>AH6/AG6-1</f>
        <v>8.8334258199987303E-2</v>
      </c>
      <c r="AI2" s="28">
        <f>AI6/AH6-1</f>
        <v>-1.1340969739138784E-2</v>
      </c>
      <c r="AJ2" s="28"/>
    </row>
    <row r="3" spans="15:36" x14ac:dyDescent="0.35">
      <c r="O3" s="29" t="s">
        <v>95</v>
      </c>
      <c r="P3" s="30"/>
      <c r="Q3" s="31"/>
      <c r="R3" s="31"/>
      <c r="S3" s="31"/>
      <c r="T3" s="31"/>
      <c r="U3" s="31"/>
      <c r="V3" s="31"/>
      <c r="W3" s="31"/>
      <c r="X3" s="31"/>
      <c r="Y3" s="31"/>
      <c r="Z3" s="31"/>
      <c r="AA3" s="31"/>
      <c r="AB3" s="31"/>
      <c r="AC3" s="31"/>
      <c r="AD3" s="31"/>
      <c r="AE3" s="31"/>
      <c r="AF3" s="31"/>
      <c r="AG3" s="31"/>
      <c r="AH3" s="31"/>
      <c r="AI3" s="31"/>
      <c r="AJ3" s="31"/>
    </row>
    <row r="4" spans="15:36" x14ac:dyDescent="0.35">
      <c r="O4" s="32"/>
      <c r="P4" s="33"/>
      <c r="Q4" s="33">
        <v>2000</v>
      </c>
      <c r="R4" s="33">
        <v>2001</v>
      </c>
      <c r="S4" s="33">
        <v>2002</v>
      </c>
      <c r="T4" s="33">
        <v>2003</v>
      </c>
      <c r="U4" s="33">
        <v>2004</v>
      </c>
      <c r="V4" s="33">
        <v>2005</v>
      </c>
      <c r="W4" s="33">
        <v>2006</v>
      </c>
      <c r="X4" s="33">
        <v>2007</v>
      </c>
      <c r="Y4" s="33">
        <v>2008</v>
      </c>
      <c r="Z4" s="33">
        <v>2009</v>
      </c>
      <c r="AA4" s="33">
        <v>2010</v>
      </c>
      <c r="AB4" s="33">
        <v>2011</v>
      </c>
      <c r="AC4" s="33">
        <v>2012</v>
      </c>
      <c r="AD4" s="33">
        <v>2013</v>
      </c>
      <c r="AE4" s="33">
        <v>2014</v>
      </c>
      <c r="AF4" s="33">
        <v>2015</v>
      </c>
      <c r="AG4" s="33">
        <v>2016</v>
      </c>
      <c r="AH4" s="33">
        <v>2017</v>
      </c>
      <c r="AI4" s="33">
        <v>2018</v>
      </c>
      <c r="AJ4" s="33">
        <v>2019</v>
      </c>
    </row>
    <row r="5" spans="15:36" x14ac:dyDescent="0.35">
      <c r="O5" s="34" t="s">
        <v>96</v>
      </c>
      <c r="P5" s="35" t="s">
        <v>97</v>
      </c>
      <c r="Q5" s="35">
        <v>264.75042000000002</v>
      </c>
      <c r="R5" s="35">
        <v>308.94225599999999</v>
      </c>
      <c r="S5" s="35">
        <v>344.06530935310002</v>
      </c>
      <c r="T5" s="35">
        <v>390.96013003370001</v>
      </c>
      <c r="U5" s="35">
        <v>465.3393175571</v>
      </c>
      <c r="V5" s="35">
        <v>413.65611972459999</v>
      </c>
      <c r="W5" s="35">
        <v>470.09455889540004</v>
      </c>
      <c r="X5" s="35">
        <v>599.78646680209988</v>
      </c>
      <c r="Y5" s="35">
        <v>581.72047084199994</v>
      </c>
      <c r="Z5" s="35">
        <v>687.65672542569996</v>
      </c>
      <c r="AA5" s="35">
        <v>725.38451726690005</v>
      </c>
      <c r="AB5" s="35">
        <v>660.04612720440002</v>
      </c>
      <c r="AC5" s="35">
        <v>743.9480811599999</v>
      </c>
      <c r="AD5" s="35">
        <v>873.51530059059996</v>
      </c>
      <c r="AE5" s="35">
        <v>796.43082167889997</v>
      </c>
      <c r="AF5" s="35">
        <v>875.0329999999999</v>
      </c>
      <c r="AG5" s="35">
        <f>AG10+AG15+AG20+AG25</f>
        <v>906.32799999999997</v>
      </c>
      <c r="AH5" s="35">
        <f t="shared" ref="AH5:AJ6" si="1">AH10+AH15+AH20+AH25+AH30</f>
        <v>939.54</v>
      </c>
      <c r="AI5" s="35">
        <f t="shared" si="1"/>
        <v>844.7</v>
      </c>
      <c r="AJ5" s="35">
        <f t="shared" si="1"/>
        <v>867.75499999999988</v>
      </c>
    </row>
    <row r="6" spans="15:36" x14ac:dyDescent="0.35">
      <c r="O6" s="34" t="s">
        <v>98</v>
      </c>
      <c r="P6" s="35" t="s">
        <v>99</v>
      </c>
      <c r="Q6" s="35">
        <v>568.92613499999993</v>
      </c>
      <c r="R6" s="35">
        <v>587.8004279999999</v>
      </c>
      <c r="S6" s="35">
        <v>598.37332026999991</v>
      </c>
      <c r="T6" s="35">
        <v>666.28691326000001</v>
      </c>
      <c r="U6" s="35">
        <v>832.55681260000006</v>
      </c>
      <c r="V6" s="35">
        <v>872.49015702000008</v>
      </c>
      <c r="W6" s="35">
        <v>958.12004132999994</v>
      </c>
      <c r="X6" s="35">
        <v>1246.5129926999998</v>
      </c>
      <c r="Y6" s="35">
        <v>1366.7572898600004</v>
      </c>
      <c r="Z6" s="35">
        <v>1372.2251541599999</v>
      </c>
      <c r="AA6" s="35">
        <v>1532.6636520499999</v>
      </c>
      <c r="AB6" s="35">
        <v>1680.1964922900002</v>
      </c>
      <c r="AC6" s="35">
        <v>1777.2309957100001</v>
      </c>
      <c r="AD6" s="35">
        <v>1867.0447450000001</v>
      </c>
      <c r="AE6" s="35">
        <v>1834.2605475400001</v>
      </c>
      <c r="AF6" s="35">
        <v>1843.5249999999999</v>
      </c>
      <c r="AG6" s="35">
        <f>AG11+AG16+AG21+AG26</f>
        <v>1843.509</v>
      </c>
      <c r="AH6" s="35">
        <f t="shared" si="1"/>
        <v>2006.3540000000003</v>
      </c>
      <c r="AI6" s="35">
        <f t="shared" si="1"/>
        <v>1983.6000000000001</v>
      </c>
      <c r="AJ6" s="35">
        <f t="shared" si="1"/>
        <v>1921.1040000000003</v>
      </c>
    </row>
    <row r="7" spans="15:36" x14ac:dyDescent="0.35">
      <c r="O7" s="36" t="s">
        <v>100</v>
      </c>
      <c r="P7" s="37" t="s">
        <v>101</v>
      </c>
      <c r="Q7" s="38">
        <f>Q6/Q5</f>
        <v>2.1489149478969662</v>
      </c>
      <c r="R7" s="38">
        <f t="shared" ref="R7:AE7" si="2">R6/R5</f>
        <v>1.9026223075162625</v>
      </c>
      <c r="S7" s="38">
        <f t="shared" si="2"/>
        <v>1.7391271482586874</v>
      </c>
      <c r="T7" s="38">
        <f t="shared" si="2"/>
        <v>1.7042323809401418</v>
      </c>
      <c r="U7" s="38">
        <f t="shared" si="2"/>
        <v>1.7891391962550858</v>
      </c>
      <c r="V7" s="38">
        <f t="shared" si="2"/>
        <v>2.1092161228048028</v>
      </c>
      <c r="W7" s="38">
        <f t="shared" si="2"/>
        <v>2.0381432271442002</v>
      </c>
      <c r="X7" s="38">
        <f t="shared" si="2"/>
        <v>2.0782612841301202</v>
      </c>
      <c r="Y7" s="38">
        <f t="shared" si="2"/>
        <v>2.3495086701723151</v>
      </c>
      <c r="Z7" s="38">
        <f t="shared" si="2"/>
        <v>1.9955089558827652</v>
      </c>
      <c r="AA7" s="38">
        <f t="shared" si="2"/>
        <v>2.1128982154523532</v>
      </c>
      <c r="AB7" s="38">
        <f t="shared" si="2"/>
        <v>2.5455743516084364</v>
      </c>
      <c r="AC7" s="38">
        <f t="shared" si="2"/>
        <v>2.3889180451125775</v>
      </c>
      <c r="AD7" s="38">
        <f t="shared" si="2"/>
        <v>2.1373921484118896</v>
      </c>
      <c r="AE7" s="38">
        <f t="shared" si="2"/>
        <v>2.3031009067094166</v>
      </c>
      <c r="AF7" s="38">
        <v>2.106806257592571</v>
      </c>
      <c r="AG7" s="38">
        <f>AG6/AG5</f>
        <v>2.0340417597161293</v>
      </c>
      <c r="AH7" s="38">
        <f>AH6/AH5</f>
        <v>2.1354641633139626</v>
      </c>
      <c r="AI7" s="38">
        <f>AI6/AI5</f>
        <v>2.3482893334911803</v>
      </c>
      <c r="AJ7" s="38">
        <f>AJ6/AJ5</f>
        <v>2.2138783412368706</v>
      </c>
    </row>
    <row r="8" spans="15:36" x14ac:dyDescent="0.35">
      <c r="O8" s="29" t="s">
        <v>78</v>
      </c>
      <c r="P8" s="30"/>
      <c r="Q8" s="31"/>
      <c r="R8" s="31"/>
      <c r="S8" s="31"/>
      <c r="T8" s="31"/>
      <c r="U8" s="31"/>
      <c r="V8" s="31"/>
      <c r="W8" s="31"/>
      <c r="X8" s="31"/>
      <c r="Y8" s="31"/>
      <c r="Z8" s="31"/>
      <c r="AA8" s="31"/>
      <c r="AB8" s="31"/>
      <c r="AC8" s="31"/>
      <c r="AD8" s="31"/>
      <c r="AE8" s="31"/>
      <c r="AF8" s="31"/>
      <c r="AG8" s="31"/>
      <c r="AH8" s="31"/>
      <c r="AI8" s="31"/>
      <c r="AJ8" s="31"/>
    </row>
    <row r="9" spans="15:36" x14ac:dyDescent="0.35">
      <c r="O9" s="32"/>
      <c r="P9" s="33"/>
      <c r="Q9" s="33">
        <v>2000</v>
      </c>
      <c r="R9" s="33">
        <v>2001</v>
      </c>
      <c r="S9" s="33">
        <v>2002</v>
      </c>
      <c r="T9" s="33">
        <v>2003</v>
      </c>
      <c r="U9" s="33">
        <v>2004</v>
      </c>
      <c r="V9" s="33">
        <v>2005</v>
      </c>
      <c r="W9" s="33">
        <v>2006</v>
      </c>
      <c r="X9" s="33">
        <v>2007</v>
      </c>
      <c r="Y9" s="33">
        <v>2008</v>
      </c>
      <c r="Z9" s="33">
        <v>2009</v>
      </c>
      <c r="AA9" s="33">
        <v>2010</v>
      </c>
      <c r="AB9" s="33">
        <v>2011</v>
      </c>
      <c r="AC9" s="33">
        <v>2012</v>
      </c>
      <c r="AD9" s="33">
        <v>2013</v>
      </c>
      <c r="AE9" s="33">
        <v>2014</v>
      </c>
      <c r="AF9" s="33">
        <v>2015</v>
      </c>
      <c r="AG9" s="33">
        <v>2016</v>
      </c>
      <c r="AH9" s="33">
        <v>2017</v>
      </c>
      <c r="AI9" s="33">
        <v>2018</v>
      </c>
      <c r="AJ9" s="33">
        <v>2019</v>
      </c>
    </row>
    <row r="10" spans="15:36" x14ac:dyDescent="0.35">
      <c r="O10" s="34" t="s">
        <v>102</v>
      </c>
      <c r="P10" s="35" t="s">
        <v>97</v>
      </c>
      <c r="Q10" s="35">
        <v>150.38057900000001</v>
      </c>
      <c r="R10" s="35">
        <v>158.48778799999999</v>
      </c>
      <c r="S10" s="35">
        <v>175.49329445519999</v>
      </c>
      <c r="T10" s="35">
        <v>192.93670056670001</v>
      </c>
      <c r="U10" s="35">
        <v>233.3400807802</v>
      </c>
      <c r="V10" s="35">
        <v>242.48022453990001</v>
      </c>
      <c r="W10" s="35">
        <v>258.75041966539999</v>
      </c>
      <c r="X10" s="35">
        <v>317.69890552209995</v>
      </c>
      <c r="Y10" s="35">
        <v>326.99190337199997</v>
      </c>
      <c r="Z10" s="35">
        <v>348.41301345569997</v>
      </c>
      <c r="AA10" s="35">
        <v>382.55308354490001</v>
      </c>
      <c r="AB10" s="35">
        <v>396.57615365309999</v>
      </c>
      <c r="AC10" s="35">
        <v>401.84123653259996</v>
      </c>
      <c r="AD10" s="35">
        <v>398.37695106059999</v>
      </c>
      <c r="AE10" s="35">
        <v>413.56919094929998</v>
      </c>
      <c r="AF10" s="35">
        <v>437.84699999999998</v>
      </c>
      <c r="AG10" s="35">
        <v>451.06700000000001</v>
      </c>
      <c r="AH10" s="35">
        <v>477.19299999999998</v>
      </c>
      <c r="AI10" s="35">
        <v>456.7</v>
      </c>
      <c r="AJ10" s="35">
        <v>444.00099999999998</v>
      </c>
    </row>
    <row r="11" spans="15:36" x14ac:dyDescent="0.35">
      <c r="O11" s="34" t="s">
        <v>103</v>
      </c>
      <c r="P11" s="35" t="s">
        <v>99</v>
      </c>
      <c r="Q11" s="35">
        <v>434.661993</v>
      </c>
      <c r="R11" s="35">
        <v>453.87927200000001</v>
      </c>
      <c r="S11" s="35">
        <v>471.66601617999999</v>
      </c>
      <c r="T11" s="35">
        <v>524.11470127999996</v>
      </c>
      <c r="U11" s="35">
        <v>650.14249059000008</v>
      </c>
      <c r="V11" s="35">
        <v>696.04023954000002</v>
      </c>
      <c r="W11" s="35">
        <v>772.21546238999997</v>
      </c>
      <c r="X11" s="35">
        <v>1012.17846896</v>
      </c>
      <c r="Y11" s="35">
        <v>1095.4763609000001</v>
      </c>
      <c r="Z11" s="35">
        <v>1069.12207951</v>
      </c>
      <c r="AA11" s="35">
        <v>1186.4632452799999</v>
      </c>
      <c r="AB11" s="35">
        <v>1321.6412109100002</v>
      </c>
      <c r="AC11" s="35">
        <v>1337.7155418900002</v>
      </c>
      <c r="AD11" s="35">
        <v>1362.5547327000002</v>
      </c>
      <c r="AE11" s="35">
        <v>1422.0179057400001</v>
      </c>
      <c r="AF11" s="35">
        <v>1443.4</v>
      </c>
      <c r="AG11" s="35">
        <v>1427.481</v>
      </c>
      <c r="AH11" s="35">
        <v>1520.2370000000001</v>
      </c>
      <c r="AI11" s="35">
        <v>1507.3</v>
      </c>
      <c r="AJ11" s="35">
        <v>1444.989</v>
      </c>
    </row>
    <row r="12" spans="15:36" x14ac:dyDescent="0.35">
      <c r="O12" s="36" t="s">
        <v>104</v>
      </c>
      <c r="P12" s="37" t="s">
        <v>101</v>
      </c>
      <c r="Q12" s="38">
        <f t="shared" ref="Q12:AE12" si="3">Q11/Q10</f>
        <v>2.8904130831947388</v>
      </c>
      <c r="R12" s="38">
        <f t="shared" si="3"/>
        <v>2.8638122705075548</v>
      </c>
      <c r="S12" s="38">
        <f t="shared" si="3"/>
        <v>2.6876583384239057</v>
      </c>
      <c r="T12" s="38">
        <f t="shared" si="3"/>
        <v>2.7165111652710605</v>
      </c>
      <c r="U12" s="38">
        <f t="shared" si="3"/>
        <v>2.7862443880887167</v>
      </c>
      <c r="V12" s="38">
        <f t="shared" si="3"/>
        <v>2.8705031136486223</v>
      </c>
      <c r="W12" s="38">
        <f t="shared" si="3"/>
        <v>2.9844027437272609</v>
      </c>
      <c r="X12" s="38">
        <f t="shared" si="3"/>
        <v>3.1859677555281674</v>
      </c>
      <c r="Y12" s="38">
        <f t="shared" si="3"/>
        <v>3.3501635655294479</v>
      </c>
      <c r="Z12" s="38">
        <f t="shared" si="3"/>
        <v>3.0685480685868147</v>
      </c>
      <c r="AA12" s="38">
        <f t="shared" si="3"/>
        <v>3.1014342749134984</v>
      </c>
      <c r="AB12" s="38">
        <f t="shared" si="3"/>
        <v>3.3326290517863288</v>
      </c>
      <c r="AC12" s="38">
        <f t="shared" si="3"/>
        <v>3.3289653233024432</v>
      </c>
      <c r="AD12" s="38">
        <f t="shared" si="3"/>
        <v>3.4202649753517798</v>
      </c>
      <c r="AE12" s="38">
        <f t="shared" si="3"/>
        <v>3.4384038677444115</v>
      </c>
      <c r="AF12" s="38">
        <v>3.2965853368870865</v>
      </c>
      <c r="AG12" s="38">
        <f>AG11/AG10</f>
        <v>3.164676201096511</v>
      </c>
      <c r="AH12" s="38">
        <f>AH11/AH10</f>
        <v>3.1857906549341672</v>
      </c>
      <c r="AI12" s="38">
        <f>AI11/AI10</f>
        <v>3.3004160280271515</v>
      </c>
      <c r="AJ12" s="38">
        <f>AJ11/AJ10</f>
        <v>3.2544723998369376</v>
      </c>
    </row>
    <row r="13" spans="15:36" x14ac:dyDescent="0.35">
      <c r="O13" s="29" t="s">
        <v>79</v>
      </c>
      <c r="P13" s="30"/>
      <c r="Q13" s="31"/>
      <c r="R13" s="31"/>
      <c r="S13" s="31"/>
      <c r="T13" s="31"/>
      <c r="U13" s="31"/>
      <c r="V13" s="31"/>
      <c r="W13" s="31"/>
      <c r="X13" s="31"/>
      <c r="Y13" s="31"/>
      <c r="Z13" s="31"/>
      <c r="AA13" s="31"/>
      <c r="AB13" s="31"/>
      <c r="AC13" s="31"/>
      <c r="AD13" s="31"/>
      <c r="AE13" s="31"/>
      <c r="AF13" s="31"/>
      <c r="AG13" s="31"/>
      <c r="AH13" s="31"/>
      <c r="AI13" s="31"/>
      <c r="AJ13" s="31"/>
    </row>
    <row r="14" spans="15:36" x14ac:dyDescent="0.35">
      <c r="O14" s="32"/>
      <c r="P14" s="33"/>
      <c r="Q14" s="33">
        <v>2000</v>
      </c>
      <c r="R14" s="33">
        <v>2001</v>
      </c>
      <c r="S14" s="33">
        <v>2002</v>
      </c>
      <c r="T14" s="33">
        <v>2003</v>
      </c>
      <c r="U14" s="33">
        <v>2004</v>
      </c>
      <c r="V14" s="33">
        <v>2005</v>
      </c>
      <c r="W14" s="33">
        <v>2006</v>
      </c>
      <c r="X14" s="33">
        <v>2007</v>
      </c>
      <c r="Y14" s="33">
        <v>2008</v>
      </c>
      <c r="Z14" s="33">
        <v>2009</v>
      </c>
      <c r="AA14" s="33">
        <v>2010</v>
      </c>
      <c r="AB14" s="33">
        <v>2011</v>
      </c>
      <c r="AC14" s="33">
        <v>2012</v>
      </c>
      <c r="AD14" s="33">
        <v>2013</v>
      </c>
      <c r="AE14" s="33">
        <v>2014</v>
      </c>
      <c r="AF14" s="33">
        <v>2015</v>
      </c>
      <c r="AG14" s="33">
        <v>2016</v>
      </c>
      <c r="AH14" s="33">
        <v>2017</v>
      </c>
      <c r="AI14" s="33">
        <v>2018</v>
      </c>
      <c r="AJ14" s="33">
        <v>2019</v>
      </c>
    </row>
    <row r="15" spans="15:36" x14ac:dyDescent="0.35">
      <c r="O15" s="34" t="s">
        <v>105</v>
      </c>
      <c r="P15" s="35" t="s">
        <v>97</v>
      </c>
      <c r="Q15" s="35">
        <v>72.910036000000005</v>
      </c>
      <c r="R15" s="35">
        <v>109.110247</v>
      </c>
      <c r="S15" s="35">
        <v>118.40353100519999</v>
      </c>
      <c r="T15" s="35">
        <v>149.88732758360001</v>
      </c>
      <c r="U15" s="35">
        <v>188.22032426440001</v>
      </c>
      <c r="V15" s="35">
        <v>131.14229065469999</v>
      </c>
      <c r="W15" s="35">
        <v>161.83011181999998</v>
      </c>
      <c r="X15" s="35">
        <v>233.30518985</v>
      </c>
      <c r="Y15" s="35">
        <v>208.40995900999999</v>
      </c>
      <c r="Z15" s="35">
        <v>289.61965530000003</v>
      </c>
      <c r="AA15" s="35">
        <v>290.92445788999999</v>
      </c>
      <c r="AB15" s="35">
        <v>210.15477798930002</v>
      </c>
      <c r="AC15" s="35">
        <v>290.69355034739999</v>
      </c>
      <c r="AD15" s="35">
        <v>410.26098474999998</v>
      </c>
      <c r="AE15" s="35">
        <v>329.41743557000001</v>
      </c>
      <c r="AF15" s="35">
        <v>385.04199999999997</v>
      </c>
      <c r="AG15" s="35">
        <v>401.93400000000003</v>
      </c>
      <c r="AH15" s="35">
        <v>393.92899999999997</v>
      </c>
      <c r="AI15" s="35">
        <v>319.5</v>
      </c>
      <c r="AJ15" s="35">
        <v>360.04599999999999</v>
      </c>
    </row>
    <row r="16" spans="15:36" x14ac:dyDescent="0.35">
      <c r="O16" s="34" t="s">
        <v>106</v>
      </c>
      <c r="P16" s="35" t="s">
        <v>99</v>
      </c>
      <c r="Q16" s="35">
        <v>66.290965999999997</v>
      </c>
      <c r="R16" s="35">
        <v>69.168778000000003</v>
      </c>
      <c r="S16" s="35">
        <v>54.666370960000002</v>
      </c>
      <c r="T16" s="35">
        <v>74.318585330000005</v>
      </c>
      <c r="U16" s="35">
        <v>116.18971509000001</v>
      </c>
      <c r="V16" s="35">
        <v>114.17217457</v>
      </c>
      <c r="W16" s="35">
        <v>114.31705675000001</v>
      </c>
      <c r="X16" s="35">
        <v>150.5098686</v>
      </c>
      <c r="Y16" s="35">
        <v>182.46038066</v>
      </c>
      <c r="Z16" s="35">
        <v>211.21099818000002</v>
      </c>
      <c r="AA16" s="35">
        <v>243.25538308</v>
      </c>
      <c r="AB16" s="35">
        <v>245.24177114</v>
      </c>
      <c r="AC16" s="35">
        <v>330.16294305999998</v>
      </c>
      <c r="AD16" s="35">
        <v>390.96416416000005</v>
      </c>
      <c r="AE16" s="35">
        <v>296.75839437000002</v>
      </c>
      <c r="AF16" s="35">
        <v>292.47399999999999</v>
      </c>
      <c r="AG16" s="35">
        <v>303.22699999999998</v>
      </c>
      <c r="AH16" s="35">
        <v>340.12900000000002</v>
      </c>
      <c r="AI16" s="35">
        <v>327.2</v>
      </c>
      <c r="AJ16" s="35">
        <v>335.96699999999998</v>
      </c>
    </row>
    <row r="17" spans="15:36" x14ac:dyDescent="0.35">
      <c r="O17" s="36" t="s">
        <v>107</v>
      </c>
      <c r="P17" s="37" t="s">
        <v>101</v>
      </c>
      <c r="Q17" s="38">
        <f t="shared" ref="Q17:AE17" si="4">Q16/Q15</f>
        <v>0.90921592742047186</v>
      </c>
      <c r="R17" s="38">
        <f t="shared" si="4"/>
        <v>0.6339347577501131</v>
      </c>
      <c r="S17" s="38">
        <f t="shared" si="4"/>
        <v>0.46169544519410649</v>
      </c>
      <c r="T17" s="38">
        <f t="shared" si="4"/>
        <v>0.49582967771940983</v>
      </c>
      <c r="U17" s="38">
        <f t="shared" si="4"/>
        <v>0.61730695419897397</v>
      </c>
      <c r="V17" s="38">
        <f t="shared" si="4"/>
        <v>0.87059768439318619</v>
      </c>
      <c r="W17" s="38">
        <f t="shared" si="4"/>
        <v>0.70640164221818191</v>
      </c>
      <c r="X17" s="38">
        <f t="shared" si="4"/>
        <v>0.64512010511539852</v>
      </c>
      <c r="Y17" s="38">
        <f t="shared" si="4"/>
        <v>0.87548781990425484</v>
      </c>
      <c r="Z17" s="38">
        <f t="shared" si="4"/>
        <v>0.72927024915218175</v>
      </c>
      <c r="AA17" s="38">
        <f t="shared" si="4"/>
        <v>0.83614621075267626</v>
      </c>
      <c r="AB17" s="38">
        <f t="shared" si="4"/>
        <v>1.1669578654665964</v>
      </c>
      <c r="AC17" s="38">
        <f t="shared" si="4"/>
        <v>1.1357766371680114</v>
      </c>
      <c r="AD17" s="38">
        <f t="shared" si="4"/>
        <v>0.95296452427286304</v>
      </c>
      <c r="AE17" s="38">
        <f t="shared" si="4"/>
        <v>0.90085818880992397</v>
      </c>
      <c r="AF17" s="38">
        <v>0.75958986292404462</v>
      </c>
      <c r="AG17" s="38">
        <f>AG16/AG15</f>
        <v>0.7544198798807763</v>
      </c>
      <c r="AH17" s="38">
        <f>AH16/AH15</f>
        <v>0.8634271658090672</v>
      </c>
      <c r="AI17" s="38">
        <f>AI16/AI15</f>
        <v>1.0241001564945227</v>
      </c>
      <c r="AJ17" s="38">
        <f>AJ16/AJ15</f>
        <v>0.93312243435561004</v>
      </c>
    </row>
    <row r="18" spans="15:36" x14ac:dyDescent="0.35">
      <c r="O18" s="29" t="s">
        <v>108</v>
      </c>
      <c r="P18" s="30"/>
      <c r="Q18" s="31"/>
      <c r="R18" s="31"/>
      <c r="S18" s="31"/>
      <c r="T18" s="31"/>
      <c r="U18" s="31"/>
      <c r="V18" s="31"/>
      <c r="W18" s="31"/>
      <c r="X18" s="31"/>
      <c r="Y18" s="31"/>
      <c r="Z18" s="31"/>
      <c r="AA18" s="31"/>
      <c r="AB18" s="31"/>
      <c r="AC18" s="31"/>
      <c r="AD18" s="31"/>
      <c r="AE18" s="31"/>
      <c r="AF18" s="31"/>
      <c r="AG18" s="31"/>
      <c r="AH18" s="31"/>
      <c r="AI18" s="31"/>
      <c r="AJ18" s="31"/>
    </row>
    <row r="19" spans="15:36" x14ac:dyDescent="0.35">
      <c r="O19" s="32"/>
      <c r="P19" s="33"/>
      <c r="Q19" s="33">
        <v>2000</v>
      </c>
      <c r="R19" s="33">
        <v>2001</v>
      </c>
      <c r="S19" s="33">
        <v>2002</v>
      </c>
      <c r="T19" s="33">
        <v>2003</v>
      </c>
      <c r="U19" s="33">
        <v>2004</v>
      </c>
      <c r="V19" s="33">
        <v>2005</v>
      </c>
      <c r="W19" s="33">
        <v>2006</v>
      </c>
      <c r="X19" s="33">
        <v>2007</v>
      </c>
      <c r="Y19" s="33">
        <v>2008</v>
      </c>
      <c r="Z19" s="33">
        <v>2009</v>
      </c>
      <c r="AA19" s="33">
        <v>2010</v>
      </c>
      <c r="AB19" s="33">
        <v>2011</v>
      </c>
      <c r="AC19" s="33">
        <v>2012</v>
      </c>
      <c r="AD19" s="33">
        <v>2013</v>
      </c>
      <c r="AE19" s="33">
        <v>2014</v>
      </c>
      <c r="AF19" s="33">
        <v>2015</v>
      </c>
      <c r="AG19" s="33">
        <v>2016</v>
      </c>
      <c r="AH19" s="33">
        <v>2017</v>
      </c>
      <c r="AI19" s="33">
        <v>2018</v>
      </c>
      <c r="AJ19" s="33">
        <v>2019</v>
      </c>
    </row>
    <row r="20" spans="15:36" x14ac:dyDescent="0.35">
      <c r="O20" s="34" t="s">
        <v>109</v>
      </c>
      <c r="P20" s="35" t="s">
        <v>97</v>
      </c>
      <c r="Q20" s="35">
        <v>39.981855000000003</v>
      </c>
      <c r="R20" s="35">
        <v>40.052982999999998</v>
      </c>
      <c r="S20" s="35">
        <v>49.388238392700003</v>
      </c>
      <c r="T20" s="35">
        <v>47.342706783399997</v>
      </c>
      <c r="U20" s="35">
        <v>42.646569212499998</v>
      </c>
      <c r="V20" s="35">
        <v>38.658926530000002</v>
      </c>
      <c r="W20" s="35">
        <v>47.957571909999999</v>
      </c>
      <c r="X20" s="35">
        <v>46.841828729999996</v>
      </c>
      <c r="Y20" s="35">
        <v>43.590714210000002</v>
      </c>
      <c r="Z20" s="35">
        <v>47.185891670000004</v>
      </c>
      <c r="AA20" s="35">
        <v>48.600438652000001</v>
      </c>
      <c r="AB20" s="35">
        <v>49.518246762000004</v>
      </c>
      <c r="AC20" s="35">
        <v>47.411845679999999</v>
      </c>
      <c r="AD20" s="35">
        <v>61.3923323</v>
      </c>
      <c r="AE20" s="35">
        <v>49.354199690000002</v>
      </c>
      <c r="AF20" s="35">
        <v>47.796999999999997</v>
      </c>
      <c r="AG20" s="35">
        <v>48.23</v>
      </c>
      <c r="AH20" s="35">
        <v>43.374000000000002</v>
      </c>
      <c r="AI20" s="35">
        <v>43.8</v>
      </c>
      <c r="AJ20" s="35">
        <v>41.093000000000004</v>
      </c>
    </row>
    <row r="21" spans="15:36" x14ac:dyDescent="0.35">
      <c r="O21" s="34" t="s">
        <v>110</v>
      </c>
      <c r="P21" s="35" t="s">
        <v>99</v>
      </c>
      <c r="Q21" s="35">
        <v>64.322484000000003</v>
      </c>
      <c r="R21" s="35">
        <v>61.564771999999998</v>
      </c>
      <c r="S21" s="35">
        <v>70.012456389999997</v>
      </c>
      <c r="T21" s="35">
        <v>65.760063479999999</v>
      </c>
      <c r="U21" s="35">
        <v>63.218226420000001</v>
      </c>
      <c r="V21" s="35">
        <v>58.501507850000003</v>
      </c>
      <c r="W21" s="35">
        <v>66.993644709999998</v>
      </c>
      <c r="X21" s="35">
        <v>78.070875520000001</v>
      </c>
      <c r="Y21" s="35">
        <v>78.936040340000005</v>
      </c>
      <c r="Z21" s="35">
        <v>82.32576641</v>
      </c>
      <c r="AA21" s="35">
        <v>90.073937659999999</v>
      </c>
      <c r="AB21" s="35">
        <v>98.660379769999992</v>
      </c>
      <c r="AC21" s="35">
        <v>93.425791289999992</v>
      </c>
      <c r="AD21" s="35">
        <v>98.948317870000011</v>
      </c>
      <c r="AE21" s="35">
        <v>98.224757839999995</v>
      </c>
      <c r="AF21" s="35">
        <v>89.888999999999996</v>
      </c>
      <c r="AG21" s="35">
        <v>92.328000000000003</v>
      </c>
      <c r="AH21" s="35">
        <v>87.179000000000002</v>
      </c>
      <c r="AI21" s="35">
        <v>90.2</v>
      </c>
      <c r="AJ21" s="35">
        <v>87.796000000000006</v>
      </c>
    </row>
    <row r="22" spans="15:36" x14ac:dyDescent="0.35">
      <c r="O22" s="36" t="s">
        <v>111</v>
      </c>
      <c r="P22" s="37" t="s">
        <v>101</v>
      </c>
      <c r="Q22" s="38">
        <f t="shared" ref="Q22:AE22" si="5">Q21/Q20</f>
        <v>1.6087918882202938</v>
      </c>
      <c r="R22" s="38">
        <f t="shared" si="5"/>
        <v>1.53708331786424</v>
      </c>
      <c r="S22" s="38">
        <f t="shared" si="5"/>
        <v>1.4175937160040197</v>
      </c>
      <c r="T22" s="38">
        <f t="shared" si="5"/>
        <v>1.3890220468563865</v>
      </c>
      <c r="U22" s="38">
        <f t="shared" si="5"/>
        <v>1.4823754310691495</v>
      </c>
      <c r="V22" s="38">
        <f t="shared" si="5"/>
        <v>1.5132729514515053</v>
      </c>
      <c r="W22" s="38">
        <f t="shared" si="5"/>
        <v>1.3969357088328871</v>
      </c>
      <c r="X22" s="38">
        <f t="shared" si="5"/>
        <v>1.6666914515657938</v>
      </c>
      <c r="Y22" s="38">
        <f t="shared" si="5"/>
        <v>1.810845308928009</v>
      </c>
      <c r="Z22" s="38">
        <f t="shared" si="5"/>
        <v>1.7447114698129429</v>
      </c>
      <c r="AA22" s="38">
        <f t="shared" si="5"/>
        <v>1.8533564749274807</v>
      </c>
      <c r="AB22" s="38">
        <f t="shared" si="5"/>
        <v>1.992404542192139</v>
      </c>
      <c r="AC22" s="38">
        <f t="shared" si="5"/>
        <v>1.9705158057031791</v>
      </c>
      <c r="AD22" s="38">
        <f t="shared" si="5"/>
        <v>1.6117373972123878</v>
      </c>
      <c r="AE22" s="38">
        <f t="shared" si="5"/>
        <v>1.9902006000900061</v>
      </c>
      <c r="AF22" s="38">
        <v>1.8806410444170136</v>
      </c>
      <c r="AG22" s="38">
        <f>AG21/AG20</f>
        <v>1.9143271822517107</v>
      </c>
      <c r="AH22" s="38">
        <f>AH21/AH20</f>
        <v>2.0099368285147783</v>
      </c>
      <c r="AI22" s="38">
        <f>AI21/AI20</f>
        <v>2.0593607305936077</v>
      </c>
      <c r="AJ22" s="38">
        <f>AJ21/AJ20</f>
        <v>2.1365196018786654</v>
      </c>
    </row>
    <row r="23" spans="15:36" x14ac:dyDescent="0.35">
      <c r="O23" s="29" t="s">
        <v>112</v>
      </c>
      <c r="P23" s="30"/>
      <c r="Q23" s="31"/>
      <c r="R23" s="31"/>
      <c r="S23" s="31"/>
      <c r="T23" s="31"/>
      <c r="U23" s="31"/>
      <c r="V23" s="31"/>
      <c r="W23" s="31"/>
      <c r="X23" s="31"/>
      <c r="Y23" s="31"/>
      <c r="Z23" s="31"/>
      <c r="AA23" s="31"/>
      <c r="AB23" s="31"/>
      <c r="AC23" s="31"/>
      <c r="AD23" s="31"/>
      <c r="AE23" s="31"/>
      <c r="AF23" s="31"/>
      <c r="AG23" s="31"/>
      <c r="AH23" s="31"/>
      <c r="AI23" s="31"/>
      <c r="AJ23" s="31"/>
    </row>
    <row r="24" spans="15:36" x14ac:dyDescent="0.35">
      <c r="O24" s="32"/>
      <c r="P24" s="33"/>
      <c r="Q24" s="33">
        <v>2000</v>
      </c>
      <c r="R24" s="33">
        <v>2001</v>
      </c>
      <c r="S24" s="33">
        <v>2002</v>
      </c>
      <c r="T24" s="33">
        <v>2003</v>
      </c>
      <c r="U24" s="33">
        <v>2004</v>
      </c>
      <c r="V24" s="33">
        <v>2005</v>
      </c>
      <c r="W24" s="33">
        <v>2006</v>
      </c>
      <c r="X24" s="33">
        <v>2007</v>
      </c>
      <c r="Y24" s="33">
        <v>2008</v>
      </c>
      <c r="Z24" s="33">
        <v>2009</v>
      </c>
      <c r="AA24" s="33">
        <v>2010</v>
      </c>
      <c r="AB24" s="33">
        <v>2011</v>
      </c>
      <c r="AC24" s="33">
        <v>2012</v>
      </c>
      <c r="AD24" s="33">
        <v>2013</v>
      </c>
      <c r="AE24" s="33">
        <v>2014</v>
      </c>
      <c r="AF24" s="33">
        <v>2015</v>
      </c>
      <c r="AG24" s="33">
        <v>2016</v>
      </c>
      <c r="AH24" s="33">
        <v>2017</v>
      </c>
      <c r="AI24" s="33">
        <v>2018</v>
      </c>
      <c r="AJ24" s="33">
        <v>2019</v>
      </c>
    </row>
    <row r="25" spans="15:36" x14ac:dyDescent="0.35">
      <c r="O25" s="34" t="s">
        <v>113</v>
      </c>
      <c r="P25" s="35" t="s">
        <v>97</v>
      </c>
      <c r="Q25" s="35">
        <v>1.4779500000000001</v>
      </c>
      <c r="R25" s="35">
        <v>1.2912380000000001</v>
      </c>
      <c r="S25" s="35">
        <v>0.78024550000000004</v>
      </c>
      <c r="T25" s="35">
        <v>0.79339510000000002</v>
      </c>
      <c r="U25" s="35">
        <v>1.1323433000000001</v>
      </c>
      <c r="V25" s="35">
        <v>1.3746780000000001</v>
      </c>
      <c r="W25" s="35">
        <v>1.5564555</v>
      </c>
      <c r="X25" s="35">
        <v>1.9405427</v>
      </c>
      <c r="Y25" s="35">
        <v>2.7278942499999999</v>
      </c>
      <c r="Z25" s="35">
        <v>2.4381650000000001</v>
      </c>
      <c r="AA25" s="35">
        <v>3.3065371800000003</v>
      </c>
      <c r="AB25" s="35">
        <v>3.7969488</v>
      </c>
      <c r="AC25" s="35">
        <v>4.0014485999999998</v>
      </c>
      <c r="AD25" s="35">
        <v>3.4850324800000001</v>
      </c>
      <c r="AE25" s="35">
        <v>4.0899954695999998</v>
      </c>
      <c r="AF25" s="35">
        <v>4.3470000000000004</v>
      </c>
      <c r="AG25" s="35">
        <v>5.0970000000000004</v>
      </c>
      <c r="AH25" s="35">
        <v>5.444</v>
      </c>
      <c r="AI25" s="35">
        <v>4.5999999999999996</v>
      </c>
      <c r="AJ25" s="35">
        <v>4.6079999999999997</v>
      </c>
    </row>
    <row r="26" spans="15:36" x14ac:dyDescent="0.35">
      <c r="O26" s="34" t="s">
        <v>114</v>
      </c>
      <c r="P26" s="35" t="s">
        <v>99</v>
      </c>
      <c r="Q26" s="35">
        <v>3.6506919999999998</v>
      </c>
      <c r="R26" s="35">
        <v>3.1876060000000002</v>
      </c>
      <c r="S26" s="35">
        <v>2.0284767399999999</v>
      </c>
      <c r="T26" s="35">
        <v>2.0935631699999999</v>
      </c>
      <c r="U26" s="35">
        <v>3.0063805000000001</v>
      </c>
      <c r="V26" s="35">
        <v>3.7762350599999999</v>
      </c>
      <c r="W26" s="35">
        <v>4.5938774800000006</v>
      </c>
      <c r="X26" s="35">
        <v>5.7537796200000004</v>
      </c>
      <c r="Y26" s="35">
        <v>9.8845079600000005</v>
      </c>
      <c r="Z26" s="35">
        <v>9.5663100600000011</v>
      </c>
      <c r="AA26" s="35">
        <v>12.871086029999999</v>
      </c>
      <c r="AB26" s="35">
        <v>14.653130470000001</v>
      </c>
      <c r="AC26" s="35">
        <v>15.92671947</v>
      </c>
      <c r="AD26" s="35">
        <v>14.577530269999999</v>
      </c>
      <c r="AE26" s="35">
        <v>17.259489590000001</v>
      </c>
      <c r="AF26" s="35">
        <v>17.762</v>
      </c>
      <c r="AG26" s="35">
        <v>20.472999999999999</v>
      </c>
      <c r="AH26" s="35">
        <v>21.908999999999999</v>
      </c>
      <c r="AI26" s="35">
        <f>19.2</f>
        <v>19.2</v>
      </c>
      <c r="AJ26" s="35">
        <v>18.536999999999999</v>
      </c>
    </row>
    <row r="27" spans="15:36" x14ac:dyDescent="0.35">
      <c r="O27" s="36" t="s">
        <v>115</v>
      </c>
      <c r="P27" s="37" t="s">
        <v>101</v>
      </c>
      <c r="Q27" s="38">
        <f t="shared" ref="Q27:AE27" si="6">Q26/Q25</f>
        <v>2.470105213302209</v>
      </c>
      <c r="R27" s="38">
        <f t="shared" si="6"/>
        <v>2.4686432710313668</v>
      </c>
      <c r="S27" s="38">
        <f t="shared" si="6"/>
        <v>2.5997929369666339</v>
      </c>
      <c r="T27" s="38">
        <f t="shared" si="6"/>
        <v>2.638739727532978</v>
      </c>
      <c r="U27" s="38">
        <f t="shared" si="6"/>
        <v>2.6550079821199102</v>
      </c>
      <c r="V27" s="38">
        <f t="shared" si="6"/>
        <v>2.7469960674427027</v>
      </c>
      <c r="W27" s="38">
        <f t="shared" si="6"/>
        <v>2.951499403612889</v>
      </c>
      <c r="X27" s="38">
        <f t="shared" si="6"/>
        <v>2.9650363375152735</v>
      </c>
      <c r="Y27" s="38">
        <f t="shared" si="6"/>
        <v>3.6234938212872443</v>
      </c>
      <c r="Z27" s="38">
        <f t="shared" si="6"/>
        <v>3.923569594346568</v>
      </c>
      <c r="AA27" s="38">
        <f t="shared" si="6"/>
        <v>3.8926179653603645</v>
      </c>
      <c r="AB27" s="38">
        <f t="shared" si="6"/>
        <v>3.8591856887825298</v>
      </c>
      <c r="AC27" s="38">
        <f t="shared" si="6"/>
        <v>3.9802384241546926</v>
      </c>
      <c r="AD27" s="38">
        <f t="shared" si="6"/>
        <v>4.1828965307089474</v>
      </c>
      <c r="AE27" s="38">
        <f t="shared" si="6"/>
        <v>4.2199287794536291</v>
      </c>
      <c r="AF27" s="38">
        <v>4.086036346905912</v>
      </c>
      <c r="AG27" s="38">
        <f>AG26/AG25</f>
        <v>4.0166764763586418</v>
      </c>
      <c r="AH27" s="38">
        <f>AH26/AH25</f>
        <v>4.0244305657604702</v>
      </c>
      <c r="AI27" s="38">
        <f>AI26/AI25</f>
        <v>4.1739130434782608</v>
      </c>
      <c r="AJ27" s="38">
        <f>AJ26/AJ25</f>
        <v>4.022786458333333</v>
      </c>
    </row>
    <row r="28" spans="15:36" x14ac:dyDescent="0.35">
      <c r="O28" s="29" t="s">
        <v>116</v>
      </c>
      <c r="P28" s="30"/>
      <c r="Q28" s="31"/>
      <c r="R28" s="31"/>
      <c r="S28" s="31"/>
      <c r="T28" s="31"/>
      <c r="U28" s="31"/>
      <c r="V28" s="31"/>
      <c r="W28" s="31"/>
      <c r="X28" s="31"/>
      <c r="Y28" s="31"/>
      <c r="Z28" s="31"/>
      <c r="AA28" s="31"/>
      <c r="AB28" s="31"/>
      <c r="AC28" s="31"/>
      <c r="AD28" s="31"/>
      <c r="AE28" s="31"/>
      <c r="AF28" s="31"/>
      <c r="AG28" s="31"/>
      <c r="AH28" s="31"/>
      <c r="AI28" s="31"/>
      <c r="AJ28" s="31"/>
    </row>
    <row r="29" spans="15:36" x14ac:dyDescent="0.35">
      <c r="O29" s="32"/>
      <c r="P29" s="33"/>
      <c r="Q29" s="33">
        <v>2000</v>
      </c>
      <c r="R29" s="33">
        <v>2001</v>
      </c>
      <c r="S29" s="33">
        <v>2002</v>
      </c>
      <c r="T29" s="33">
        <v>2003</v>
      </c>
      <c r="U29" s="33">
        <v>2004</v>
      </c>
      <c r="V29" s="33">
        <v>2005</v>
      </c>
      <c r="W29" s="33">
        <v>2006</v>
      </c>
      <c r="X29" s="33">
        <v>2007</v>
      </c>
      <c r="Y29" s="33">
        <v>2008</v>
      </c>
      <c r="Z29" s="33">
        <v>2009</v>
      </c>
      <c r="AA29" s="33">
        <v>2010</v>
      </c>
      <c r="AB29" s="33">
        <v>2011</v>
      </c>
      <c r="AC29" s="33">
        <v>2012</v>
      </c>
      <c r="AD29" s="33">
        <v>2013</v>
      </c>
      <c r="AE29" s="33">
        <v>2014</v>
      </c>
      <c r="AF29" s="33">
        <v>2015</v>
      </c>
      <c r="AG29" s="33">
        <v>2016</v>
      </c>
      <c r="AH29" s="33">
        <v>2017</v>
      </c>
      <c r="AI29" s="33">
        <v>2018</v>
      </c>
      <c r="AJ29" s="33">
        <v>2019</v>
      </c>
    </row>
    <row r="30" spans="15:36" x14ac:dyDescent="0.35">
      <c r="O30" s="34" t="s">
        <v>117</v>
      </c>
      <c r="P30" s="35" t="s">
        <v>97</v>
      </c>
      <c r="Q30" s="35"/>
      <c r="R30" s="35"/>
      <c r="S30" s="35"/>
      <c r="T30" s="35"/>
      <c r="U30" s="35"/>
      <c r="V30" s="35"/>
      <c r="W30" s="35"/>
      <c r="X30" s="35"/>
      <c r="Y30" s="35"/>
      <c r="Z30" s="35"/>
      <c r="AA30" s="35"/>
      <c r="AB30" s="35"/>
      <c r="AC30" s="35"/>
      <c r="AD30" s="35"/>
      <c r="AE30" s="35"/>
      <c r="AF30" s="35"/>
      <c r="AG30" s="35"/>
      <c r="AH30" s="35">
        <v>19.600000000000001</v>
      </c>
      <c r="AI30" s="35">
        <v>20.100000000000001</v>
      </c>
      <c r="AJ30" s="35">
        <v>18.007000000000001</v>
      </c>
    </row>
    <row r="31" spans="15:36" x14ac:dyDescent="0.35">
      <c r="O31" s="34" t="s">
        <v>118</v>
      </c>
      <c r="P31" s="35" t="s">
        <v>99</v>
      </c>
      <c r="Q31" s="35"/>
      <c r="R31" s="35"/>
      <c r="S31" s="35"/>
      <c r="T31" s="35"/>
      <c r="U31" s="35"/>
      <c r="V31" s="35"/>
      <c r="W31" s="35"/>
      <c r="X31" s="35"/>
      <c r="Y31" s="35"/>
      <c r="Z31" s="35"/>
      <c r="AA31" s="35"/>
      <c r="AB31" s="35"/>
      <c r="AC31" s="35"/>
      <c r="AD31" s="35"/>
      <c r="AE31" s="35"/>
      <c r="AF31" s="35"/>
      <c r="AG31" s="35"/>
      <c r="AH31" s="35">
        <v>36.9</v>
      </c>
      <c r="AI31" s="35">
        <v>39.700000000000003</v>
      </c>
      <c r="AJ31" s="35">
        <v>33.814999999999998</v>
      </c>
    </row>
    <row r="32" spans="15:36" x14ac:dyDescent="0.35">
      <c r="O32" s="36" t="s">
        <v>119</v>
      </c>
      <c r="P32" s="37" t="s">
        <v>101</v>
      </c>
      <c r="Q32" s="38"/>
      <c r="R32" s="38"/>
      <c r="S32" s="38"/>
      <c r="T32" s="38"/>
      <c r="U32" s="38"/>
      <c r="V32" s="38"/>
      <c r="W32" s="38"/>
      <c r="X32" s="38"/>
      <c r="Y32" s="38"/>
      <c r="Z32" s="38"/>
      <c r="AA32" s="38"/>
      <c r="AB32" s="38"/>
      <c r="AC32" s="38"/>
      <c r="AD32" s="38"/>
      <c r="AE32" s="38"/>
      <c r="AF32" s="38"/>
      <c r="AG32" s="38"/>
      <c r="AH32" s="38">
        <f>AH31/AH30</f>
        <v>1.8826530612244896</v>
      </c>
      <c r="AI32" s="38">
        <f>AI31/AI30</f>
        <v>1.9751243781094527</v>
      </c>
      <c r="AJ32" s="38">
        <f>AJ31/AJ30</f>
        <v>1.8778808241239515</v>
      </c>
    </row>
  </sheetData>
  <phoneticPr fontId="63" type="noConversion"/>
  <pageMargins left="0.7" right="0.7" top="0.75" bottom="0.75" header="0.3" footer="0.3"/>
  <pageSetup paperSize="126" scale="45" fitToWidth="0" fitToHeight="0" orientation="portrait" r:id="rId1"/>
  <drawing r:id="rId2"/>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M38"/>
  <sheetViews>
    <sheetView topLeftCell="A28" zoomScaleNormal="100" workbookViewId="0">
      <selection sqref="A1:J1"/>
    </sheetView>
  </sheetViews>
  <sheetFormatPr baseColWidth="10" defaultColWidth="11.453125" defaultRowHeight="14.5" x14ac:dyDescent="0.35"/>
  <cols>
    <col min="1" max="1" width="27.81640625" customWidth="1"/>
    <col min="2" max="2" width="9.453125" bestFit="1" customWidth="1"/>
    <col min="3" max="3" width="10.453125" bestFit="1" customWidth="1"/>
    <col min="4" max="4" width="8.81640625" bestFit="1" customWidth="1"/>
    <col min="5" max="5" width="9.453125" bestFit="1" customWidth="1"/>
    <col min="6" max="6" width="10.453125" bestFit="1" customWidth="1"/>
    <col min="7" max="7" width="8.81640625" bestFit="1" customWidth="1"/>
    <col min="8" max="8" width="9.453125" bestFit="1" customWidth="1"/>
    <col min="9" max="9" width="10.453125" bestFit="1" customWidth="1"/>
    <col min="10" max="10" width="8.81640625" bestFit="1" customWidth="1"/>
  </cols>
  <sheetData>
    <row r="1" spans="1:10" ht="29.25" customHeight="1" x14ac:dyDescent="0.35">
      <c r="A1" s="336" t="s">
        <v>120</v>
      </c>
      <c r="B1" s="337"/>
      <c r="C1" s="337"/>
      <c r="D1" s="337"/>
      <c r="E1" s="337"/>
      <c r="F1" s="337"/>
      <c r="G1" s="337"/>
      <c r="H1" s="337"/>
      <c r="I1" s="337"/>
      <c r="J1" s="337"/>
    </row>
    <row r="2" spans="1:10" x14ac:dyDescent="0.35">
      <c r="A2" s="265"/>
      <c r="B2" s="266" t="s">
        <v>121</v>
      </c>
      <c r="C2" s="266" t="s">
        <v>122</v>
      </c>
      <c r="D2" s="266" t="s">
        <v>123</v>
      </c>
      <c r="E2" s="266" t="s">
        <v>121</v>
      </c>
      <c r="F2" s="266" t="s">
        <v>122</v>
      </c>
      <c r="G2" s="266" t="s">
        <v>123</v>
      </c>
      <c r="H2" s="266" t="s">
        <v>121</v>
      </c>
      <c r="I2" s="266" t="s">
        <v>122</v>
      </c>
      <c r="J2" s="266" t="s">
        <v>123</v>
      </c>
    </row>
    <row r="3" spans="1:10" x14ac:dyDescent="0.35">
      <c r="A3" s="265"/>
      <c r="B3" s="266" t="s">
        <v>124</v>
      </c>
      <c r="C3" s="266" t="s">
        <v>125</v>
      </c>
      <c r="D3" s="266" t="s">
        <v>124</v>
      </c>
      <c r="E3" s="266" t="s">
        <v>126</v>
      </c>
      <c r="F3" s="266" t="s">
        <v>127</v>
      </c>
      <c r="G3" s="266" t="s">
        <v>126</v>
      </c>
      <c r="H3" s="266" t="s">
        <v>128</v>
      </c>
      <c r="I3" s="266" t="s">
        <v>129</v>
      </c>
      <c r="J3" s="266" t="s">
        <v>128</v>
      </c>
    </row>
    <row r="4" spans="1:10" x14ac:dyDescent="0.35">
      <c r="A4" s="265" t="s">
        <v>130</v>
      </c>
      <c r="B4" s="267">
        <v>238.87979799999999</v>
      </c>
      <c r="C4" s="267">
        <v>13.939080000000001</v>
      </c>
      <c r="D4" s="268">
        <f>B4/SUM($B$4:$B$9)</f>
        <v>0.15713324698803238</v>
      </c>
      <c r="E4" s="267">
        <v>235.29123353999992</v>
      </c>
      <c r="F4" s="267">
        <v>13.23848180888889</v>
      </c>
      <c r="G4" s="268">
        <v>0.15603556807738458</v>
      </c>
      <c r="H4" s="267">
        <v>213.44108900000001</v>
      </c>
      <c r="I4" s="267">
        <v>12.419422000000001</v>
      </c>
      <c r="J4" s="268">
        <f>H4/SUM($H$4:$H$9)</f>
        <v>0.14771120305668284</v>
      </c>
    </row>
    <row r="5" spans="1:10" x14ac:dyDescent="0.35">
      <c r="A5" s="265" t="s">
        <v>131</v>
      </c>
      <c r="B5" s="267">
        <v>540.98604499999999</v>
      </c>
      <c r="C5" s="267">
        <v>23.424492999999998</v>
      </c>
      <c r="D5" s="268">
        <f t="shared" ref="D5:D9" si="0">B5/SUM($B$4:$B$9)</f>
        <v>0.35585635343706962</v>
      </c>
      <c r="E5" s="267">
        <v>527.40607547999969</v>
      </c>
      <c r="F5" s="267">
        <v>22.187995882222221</v>
      </c>
      <c r="G5" s="268">
        <v>0.34975424012554884</v>
      </c>
      <c r="H5" s="267">
        <v>517.40012100000001</v>
      </c>
      <c r="I5" s="267">
        <v>22.222055000000001</v>
      </c>
      <c r="J5" s="268">
        <f t="shared" ref="J5:J9" si="1">H5/SUM($H$4:$H$9)</f>
        <v>0.35806505060786709</v>
      </c>
    </row>
    <row r="6" spans="1:10" x14ac:dyDescent="0.35">
      <c r="A6" s="265" t="s">
        <v>132</v>
      </c>
      <c r="B6" s="267">
        <v>311.54905200000002</v>
      </c>
      <c r="C6" s="267">
        <v>9.042897</v>
      </c>
      <c r="D6" s="268">
        <f t="shared" si="0"/>
        <v>0.20493450909902122</v>
      </c>
      <c r="E6" s="267">
        <v>303.35164530999998</v>
      </c>
      <c r="F6" s="267">
        <v>8.6860669644444428</v>
      </c>
      <c r="G6" s="268">
        <v>0.20117046262630234</v>
      </c>
      <c r="H6" s="267">
        <v>281.08668599999999</v>
      </c>
      <c r="I6" s="267">
        <v>8.2078319999999998</v>
      </c>
      <c r="J6" s="268">
        <f t="shared" si="1"/>
        <v>0.19452511579097145</v>
      </c>
    </row>
    <row r="7" spans="1:10" x14ac:dyDescent="0.35">
      <c r="A7" s="265" t="s">
        <v>133</v>
      </c>
      <c r="B7" s="267">
        <v>206.610738</v>
      </c>
      <c r="C7" s="267">
        <v>4.4704420000000002</v>
      </c>
      <c r="D7" s="268">
        <f t="shared" si="0"/>
        <v>0.13590691383845546</v>
      </c>
      <c r="E7" s="267">
        <v>210.33013243000008</v>
      </c>
      <c r="F7" s="267">
        <v>4.5181583822222233</v>
      </c>
      <c r="G7" s="268">
        <v>0.13948238191342266</v>
      </c>
      <c r="H7" s="267">
        <v>204.20909800000001</v>
      </c>
      <c r="I7" s="267">
        <v>4.4205009999999998</v>
      </c>
      <c r="J7" s="268">
        <f t="shared" si="1"/>
        <v>0.14132223407415265</v>
      </c>
    </row>
    <row r="8" spans="1:10" x14ac:dyDescent="0.35">
      <c r="A8" s="265" t="s">
        <v>134</v>
      </c>
      <c r="B8" s="267">
        <v>125.53328999999999</v>
      </c>
      <c r="C8" s="267">
        <v>1.688949</v>
      </c>
      <c r="D8" s="268">
        <f t="shared" si="0"/>
        <v>8.257480803290991E-2</v>
      </c>
      <c r="E8" s="267">
        <v>126.51553557000008</v>
      </c>
      <c r="F8" s="267">
        <v>1.6813224044444444</v>
      </c>
      <c r="G8" s="268">
        <v>8.3899953118837842E-2</v>
      </c>
      <c r="H8" s="267">
        <v>120.66380599999999</v>
      </c>
      <c r="I8" s="267">
        <v>1.6102890000000001</v>
      </c>
      <c r="J8" s="268">
        <f t="shared" si="1"/>
        <v>8.3504989752269221E-2</v>
      </c>
    </row>
    <row r="9" spans="1:10" x14ac:dyDescent="0.35">
      <c r="A9" s="265" t="s">
        <v>135</v>
      </c>
      <c r="B9" s="267">
        <v>96.678217000000004</v>
      </c>
      <c r="C9" s="267">
        <v>0.45560400000000001</v>
      </c>
      <c r="D9" s="268">
        <f t="shared" si="0"/>
        <v>6.3594168604511267E-2</v>
      </c>
      <c r="E9" s="267">
        <v>105.03870619999999</v>
      </c>
      <c r="F9" s="267">
        <v>0.42508647111111103</v>
      </c>
      <c r="G9" s="268">
        <v>6.9657394138503706E-2</v>
      </c>
      <c r="H9" s="267">
        <v>108.188372</v>
      </c>
      <c r="I9" s="267">
        <v>0.45341700000000001</v>
      </c>
      <c r="J9" s="268">
        <f t="shared" si="1"/>
        <v>7.4871406718056713E-2</v>
      </c>
    </row>
    <row r="10" spans="1:10" x14ac:dyDescent="0.35">
      <c r="A10" s="341" t="s">
        <v>136</v>
      </c>
      <c r="B10" s="341"/>
      <c r="C10" s="341"/>
      <c r="D10" s="341"/>
      <c r="E10" s="341"/>
      <c r="F10" s="341"/>
      <c r="G10" s="341"/>
      <c r="H10" s="341"/>
      <c r="I10" s="341"/>
      <c r="J10" s="341"/>
    </row>
    <row r="11" spans="1:10" x14ac:dyDescent="0.35">
      <c r="A11" s="341" t="s">
        <v>137</v>
      </c>
      <c r="B11" s="341"/>
      <c r="C11" s="341"/>
      <c r="D11" s="341"/>
      <c r="E11" s="341"/>
      <c r="F11" s="341"/>
      <c r="G11" s="341"/>
      <c r="H11" s="341"/>
      <c r="I11" s="341"/>
      <c r="J11" s="341"/>
    </row>
    <row r="29" spans="1:13" ht="30" customHeight="1" x14ac:dyDescent="0.35">
      <c r="A29" s="336" t="s">
        <v>138</v>
      </c>
      <c r="B29" s="337"/>
      <c r="C29" s="337"/>
      <c r="D29" s="337"/>
      <c r="E29" s="337"/>
      <c r="F29" s="337"/>
      <c r="G29" s="337"/>
      <c r="H29" s="337"/>
      <c r="I29" s="337"/>
      <c r="J29" s="337"/>
      <c r="K29" s="42"/>
      <c r="L29" s="42"/>
      <c r="M29" s="42"/>
    </row>
    <row r="30" spans="1:13" x14ac:dyDescent="0.35">
      <c r="A30" s="265"/>
      <c r="B30" s="266" t="s">
        <v>121</v>
      </c>
      <c r="C30" s="266" t="s">
        <v>97</v>
      </c>
      <c r="D30" s="266" t="s">
        <v>123</v>
      </c>
      <c r="E30" s="266" t="s">
        <v>121</v>
      </c>
      <c r="F30" s="266" t="s">
        <v>97</v>
      </c>
      <c r="G30" s="266" t="s">
        <v>123</v>
      </c>
      <c r="H30" s="266" t="s">
        <v>121</v>
      </c>
      <c r="I30" s="266" t="s">
        <v>97</v>
      </c>
      <c r="J30" s="266" t="s">
        <v>123</v>
      </c>
      <c r="K30" s="42"/>
      <c r="L30" s="42"/>
      <c r="M30" s="42"/>
    </row>
    <row r="31" spans="1:13" x14ac:dyDescent="0.35">
      <c r="A31" s="265"/>
      <c r="B31" s="266" t="s">
        <v>124</v>
      </c>
      <c r="C31" s="266" t="s">
        <v>125</v>
      </c>
      <c r="D31" s="266" t="s">
        <v>124</v>
      </c>
      <c r="E31" s="266" t="s">
        <v>126</v>
      </c>
      <c r="F31" s="266" t="s">
        <v>127</v>
      </c>
      <c r="G31" s="266" t="s">
        <v>126</v>
      </c>
      <c r="H31" s="266" t="s">
        <v>128</v>
      </c>
      <c r="I31" s="266" t="s">
        <v>129</v>
      </c>
      <c r="J31" s="266" t="s">
        <v>128</v>
      </c>
      <c r="K31" s="42"/>
      <c r="L31" s="42"/>
      <c r="M31" s="42"/>
    </row>
    <row r="32" spans="1:13" x14ac:dyDescent="0.35">
      <c r="A32" s="265" t="s">
        <v>139</v>
      </c>
      <c r="B32" s="267">
        <v>126.27732399999999</v>
      </c>
      <c r="C32" s="267">
        <v>193.623526</v>
      </c>
      <c r="D32" s="268">
        <v>0.37126264615196958</v>
      </c>
      <c r="E32" s="267">
        <v>74.585945950000038</v>
      </c>
      <c r="F32" s="267">
        <v>99.618221000000005</v>
      </c>
      <c r="G32" s="268">
        <v>0.20822235918178392</v>
      </c>
      <c r="H32" s="267">
        <v>87.236891999999997</v>
      </c>
      <c r="I32" s="267">
        <v>140.716948</v>
      </c>
      <c r="J32" s="268">
        <f>H32/SUM($H$32:$H$37)</f>
        <v>0.24056456923509656</v>
      </c>
      <c r="K32" s="42"/>
      <c r="L32" s="42"/>
      <c r="M32" s="39"/>
    </row>
    <row r="33" spans="1:13" x14ac:dyDescent="0.35">
      <c r="A33" s="265" t="s">
        <v>140</v>
      </c>
      <c r="B33" s="267">
        <v>112.588087</v>
      </c>
      <c r="C33" s="267">
        <v>127.400583</v>
      </c>
      <c r="D33" s="268">
        <v>0.33101549653370999</v>
      </c>
      <c r="E33" s="267">
        <v>85.707667139999998</v>
      </c>
      <c r="F33" s="267">
        <v>95.318815999999998</v>
      </c>
      <c r="G33" s="268">
        <v>0.23927098362232208</v>
      </c>
      <c r="H33" s="267">
        <v>76.575999999999993</v>
      </c>
      <c r="I33" s="267">
        <v>86.941073000000003</v>
      </c>
      <c r="J33" s="268">
        <f t="shared" ref="J33:J37" si="2">H33/SUM($H$32:$H$37)</f>
        <v>0.2111660792975838</v>
      </c>
      <c r="K33" s="42"/>
      <c r="L33" s="42"/>
      <c r="M33" s="39"/>
    </row>
    <row r="34" spans="1:13" x14ac:dyDescent="0.35">
      <c r="A34" s="265" t="s">
        <v>141</v>
      </c>
      <c r="B34" s="267">
        <v>62.229281</v>
      </c>
      <c r="C34" s="267">
        <v>53.504049000000002</v>
      </c>
      <c r="D34" s="268">
        <v>0.18295769026745043</v>
      </c>
      <c r="E34" s="267">
        <v>157.57347421999998</v>
      </c>
      <c r="F34" s="267">
        <v>139.8292386</v>
      </c>
      <c r="G34" s="268">
        <v>0.43989950289768209</v>
      </c>
      <c r="H34" s="267">
        <v>121.524142</v>
      </c>
      <c r="I34" s="267">
        <v>109.39868300000001</v>
      </c>
      <c r="J34" s="268">
        <f t="shared" si="2"/>
        <v>0.33511513537064924</v>
      </c>
      <c r="K34" s="42"/>
      <c r="L34" s="42"/>
      <c r="M34" s="39"/>
    </row>
    <row r="35" spans="1:13" x14ac:dyDescent="0.35">
      <c r="A35" s="265" t="s">
        <v>142</v>
      </c>
      <c r="B35" s="267">
        <v>33.604339000000003</v>
      </c>
      <c r="C35" s="267">
        <v>18.101331999999999</v>
      </c>
      <c r="D35" s="268">
        <v>9.8798702919360507E-2</v>
      </c>
      <c r="E35" s="267">
        <v>35.111726320000002</v>
      </c>
      <c r="F35" s="267">
        <v>19.646652</v>
      </c>
      <c r="G35" s="268">
        <v>9.8021770672408193E-2</v>
      </c>
      <c r="H35" s="267">
        <v>62.097760999999998</v>
      </c>
      <c r="I35" s="267">
        <v>40.163291999999998</v>
      </c>
      <c r="J35" s="268">
        <f t="shared" si="2"/>
        <v>0.17124086820320214</v>
      </c>
      <c r="K35" s="42"/>
      <c r="L35" s="42"/>
      <c r="M35" s="39"/>
    </row>
    <row r="36" spans="1:13" x14ac:dyDescent="0.35">
      <c r="A36" s="265" t="s">
        <v>143</v>
      </c>
      <c r="B36" s="267">
        <v>4.9439719999999996</v>
      </c>
      <c r="C36" s="267">
        <v>1.2915220000000001</v>
      </c>
      <c r="D36" s="268">
        <v>1.4535564019564157E-2</v>
      </c>
      <c r="E36" s="267">
        <v>5.2016067400000008</v>
      </c>
      <c r="F36" s="267">
        <v>1.3886400000000001</v>
      </c>
      <c r="G36" s="268">
        <v>1.4521379505795054E-2</v>
      </c>
      <c r="H36" s="267">
        <v>14.746649</v>
      </c>
      <c r="I36" s="267">
        <v>2.3683730000000001</v>
      </c>
      <c r="J36" s="268">
        <f t="shared" si="2"/>
        <v>4.0665378866846465E-2</v>
      </c>
      <c r="K36" s="42"/>
      <c r="L36" s="42"/>
      <c r="M36" s="39"/>
    </row>
    <row r="37" spans="1:13" x14ac:dyDescent="0.35">
      <c r="A37" s="265" t="s">
        <v>144</v>
      </c>
      <c r="B37" s="267">
        <v>0.48635099999999998</v>
      </c>
      <c r="C37" s="267">
        <v>8.489E-3</v>
      </c>
      <c r="D37" s="268">
        <v>1.4299001079454024E-3</v>
      </c>
      <c r="E37" s="267">
        <v>2.2926489999999997E-2</v>
      </c>
      <c r="F37" s="267">
        <v>2.5500000000000002E-4</v>
      </c>
      <c r="G37" s="268">
        <v>6.4004120008852335E-5</v>
      </c>
      <c r="H37" s="267">
        <v>0.45255600000000001</v>
      </c>
      <c r="I37" s="267">
        <v>3.1947999999999997E-2</v>
      </c>
      <c r="J37" s="268">
        <f t="shared" si="2"/>
        <v>1.2479690266218833E-3</v>
      </c>
      <c r="K37" s="42"/>
      <c r="L37" s="42"/>
      <c r="M37" s="39"/>
    </row>
    <row r="38" spans="1:13" x14ac:dyDescent="0.35">
      <c r="A38" s="338" t="s">
        <v>136</v>
      </c>
      <c r="B38" s="339"/>
      <c r="C38" s="339"/>
      <c r="D38" s="339"/>
      <c r="E38" s="339"/>
      <c r="F38" s="339"/>
      <c r="G38" s="339"/>
      <c r="H38" s="339"/>
      <c r="I38" s="339"/>
      <c r="J38" s="340"/>
      <c r="K38" s="42"/>
      <c r="L38" s="42"/>
      <c r="M38" s="42"/>
    </row>
  </sheetData>
  <mergeCells count="5">
    <mergeCell ref="A29:J29"/>
    <mergeCell ref="A38:J38"/>
    <mergeCell ref="A1:J1"/>
    <mergeCell ref="A10:J10"/>
    <mergeCell ref="A11:J11"/>
  </mergeCells>
  <phoneticPr fontId="63" type="noConversion"/>
  <pageMargins left="0.7" right="0.7" top="0.75" bottom="0.75" header="0.3" footer="0.3"/>
  <pageSetup paperSize="126" scale="48" fitToHeight="0" orientation="landscape" r:id="rId1"/>
  <drawing r:id="rId2"/>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42"/>
  <sheetViews>
    <sheetView zoomScaleNormal="100" workbookViewId="0">
      <selection activeCell="G4" sqref="G4"/>
    </sheetView>
  </sheetViews>
  <sheetFormatPr baseColWidth="10" defaultColWidth="11.453125" defaultRowHeight="14.5" x14ac:dyDescent="0.35"/>
  <cols>
    <col min="1" max="1" width="24.453125" customWidth="1"/>
    <col min="2" max="4" width="8" customWidth="1"/>
    <col min="5" max="5" width="6" style="40" customWidth="1"/>
    <col min="6" max="6" width="9.453125" customWidth="1"/>
    <col min="7" max="8" width="9.7265625" bestFit="1" customWidth="1"/>
    <col min="9" max="9" width="5.7265625" customWidth="1"/>
  </cols>
  <sheetData>
    <row r="1" spans="1:10" x14ac:dyDescent="0.35">
      <c r="A1" s="343" t="s">
        <v>145</v>
      </c>
      <c r="B1" s="343"/>
      <c r="C1" s="343"/>
      <c r="D1" s="343"/>
      <c r="E1" s="343"/>
      <c r="F1" s="343"/>
      <c r="G1" s="343"/>
      <c r="H1" s="343"/>
      <c r="I1" s="343"/>
      <c r="J1" s="42"/>
    </row>
    <row r="2" spans="1:10" x14ac:dyDescent="0.35">
      <c r="A2" s="269"/>
      <c r="B2" s="347" t="s">
        <v>146</v>
      </c>
      <c r="C2" s="347"/>
      <c r="D2" s="347"/>
      <c r="E2" s="347"/>
      <c r="F2" s="347" t="s">
        <v>147</v>
      </c>
      <c r="G2" s="347"/>
      <c r="H2" s="347"/>
      <c r="I2" s="347"/>
      <c r="J2" s="42"/>
    </row>
    <row r="3" spans="1:10" s="42" customFormat="1" x14ac:dyDescent="0.35">
      <c r="A3" s="348" t="s">
        <v>148</v>
      </c>
      <c r="B3" s="350">
        <v>2019</v>
      </c>
      <c r="C3" s="344" t="s">
        <v>429</v>
      </c>
      <c r="D3" s="345"/>
      <c r="E3" s="346"/>
      <c r="F3" s="350">
        <v>2019</v>
      </c>
      <c r="G3" s="352" t="s">
        <v>429</v>
      </c>
      <c r="H3" s="353"/>
      <c r="I3" s="354"/>
    </row>
    <row r="4" spans="1:10" ht="26" x14ac:dyDescent="0.35">
      <c r="A4" s="349"/>
      <c r="B4" s="351"/>
      <c r="C4" s="270">
        <v>2019</v>
      </c>
      <c r="D4" s="270">
        <v>2020</v>
      </c>
      <c r="E4" s="271" t="s">
        <v>149</v>
      </c>
      <c r="F4" s="351"/>
      <c r="G4" s="270">
        <v>2019</v>
      </c>
      <c r="H4" s="270">
        <v>2020</v>
      </c>
      <c r="I4" s="272" t="s">
        <v>149</v>
      </c>
      <c r="J4" s="42"/>
    </row>
    <row r="5" spans="1:10" x14ac:dyDescent="0.35">
      <c r="A5" s="344"/>
      <c r="B5" s="345"/>
      <c r="C5" s="345"/>
      <c r="D5" s="345"/>
      <c r="E5" s="345"/>
      <c r="F5" s="345"/>
      <c r="G5" s="345"/>
      <c r="H5" s="345"/>
      <c r="I5" s="346"/>
      <c r="J5" s="42"/>
    </row>
    <row r="6" spans="1:10" x14ac:dyDescent="0.35">
      <c r="A6" s="269" t="s">
        <v>150</v>
      </c>
      <c r="B6" s="216">
        <v>879531.89013200009</v>
      </c>
      <c r="C6" s="216">
        <v>724567.85087990004</v>
      </c>
      <c r="D6" s="216">
        <v>731163.57054590003</v>
      </c>
      <c r="E6" s="273">
        <v>0.91029703539706475</v>
      </c>
      <c r="F6" s="216">
        <v>1948011.5062600004</v>
      </c>
      <c r="G6" s="216">
        <v>1624668.9248200003</v>
      </c>
      <c r="H6" s="216">
        <v>1543904.7107100002</v>
      </c>
      <c r="I6" s="274">
        <v>-4.9711182922359427</v>
      </c>
      <c r="J6" s="159"/>
    </row>
    <row r="7" spans="1:10" x14ac:dyDescent="0.35">
      <c r="A7" s="344"/>
      <c r="B7" s="345"/>
      <c r="C7" s="345"/>
      <c r="D7" s="345"/>
      <c r="E7" s="345"/>
      <c r="F7" s="345"/>
      <c r="G7" s="345"/>
      <c r="H7" s="345"/>
      <c r="I7" s="346"/>
      <c r="J7" s="159"/>
    </row>
    <row r="8" spans="1:10" x14ac:dyDescent="0.35">
      <c r="A8" s="269" t="s">
        <v>78</v>
      </c>
      <c r="B8" s="216">
        <v>444001.64039120002</v>
      </c>
      <c r="C8" s="216">
        <v>371581.17836820002</v>
      </c>
      <c r="D8" s="216">
        <v>374764.72306540003</v>
      </c>
      <c r="E8" s="273">
        <v>0.85675617672040971</v>
      </c>
      <c r="F8" s="216">
        <v>1444790.2041700003</v>
      </c>
      <c r="G8" s="216">
        <v>1209765.6518800005</v>
      </c>
      <c r="H8" s="216">
        <v>1170412.3740100004</v>
      </c>
      <c r="I8" s="273">
        <v>-3.2529670361234224</v>
      </c>
      <c r="J8" s="159"/>
    </row>
    <row r="9" spans="1:10" x14ac:dyDescent="0.35">
      <c r="A9" s="269" t="s">
        <v>151</v>
      </c>
      <c r="B9" s="216">
        <v>32796.679317999995</v>
      </c>
      <c r="C9" s="216">
        <v>27188.389279999999</v>
      </c>
      <c r="D9" s="216">
        <v>31223.157062900009</v>
      </c>
      <c r="E9" s="273">
        <v>14.840039773404385</v>
      </c>
      <c r="F9" s="216">
        <v>103951.68497999998</v>
      </c>
      <c r="G9" s="216">
        <v>86952.975350000022</v>
      </c>
      <c r="H9" s="216">
        <v>94186.940150000039</v>
      </c>
      <c r="I9" s="273">
        <v>8.3193988139935726</v>
      </c>
      <c r="J9" s="159"/>
    </row>
    <row r="10" spans="1:10" x14ac:dyDescent="0.35">
      <c r="A10" s="269" t="s">
        <v>152</v>
      </c>
      <c r="B10" s="216">
        <v>4.8285</v>
      </c>
      <c r="C10" s="216">
        <v>2.1105</v>
      </c>
      <c r="D10" s="216">
        <v>0.09</v>
      </c>
      <c r="E10" s="273">
        <v>-95.735607675906181</v>
      </c>
      <c r="F10" s="216">
        <v>35.277860000000004</v>
      </c>
      <c r="G10" s="216">
        <v>15.688439999999998</v>
      </c>
      <c r="H10" s="216">
        <v>0.69162000000000001</v>
      </c>
      <c r="I10" s="273">
        <v>-95.591531089133142</v>
      </c>
      <c r="J10" s="159"/>
    </row>
    <row r="11" spans="1:10" x14ac:dyDescent="0.35">
      <c r="A11" s="269" t="s">
        <v>153</v>
      </c>
      <c r="B11" s="216">
        <v>691.79549999999995</v>
      </c>
      <c r="C11" s="216">
        <v>688.44299999999998</v>
      </c>
      <c r="D11" s="216">
        <v>283.41449999999998</v>
      </c>
      <c r="E11" s="275">
        <v>-58.832539513075162</v>
      </c>
      <c r="F11" s="216">
        <v>697.22969999999998</v>
      </c>
      <c r="G11" s="216">
        <v>684.94988000000001</v>
      </c>
      <c r="H11" s="216">
        <v>464.89544000000001</v>
      </c>
      <c r="I11" s="273">
        <v>-32.127086437331727</v>
      </c>
      <c r="J11" s="159"/>
    </row>
    <row r="12" spans="1:10" x14ac:dyDescent="0.35">
      <c r="A12" s="269" t="s">
        <v>154</v>
      </c>
      <c r="B12" s="216">
        <v>178.79400000000001</v>
      </c>
      <c r="C12" s="216">
        <v>162.459</v>
      </c>
      <c r="D12" s="216">
        <v>70.051500000000004</v>
      </c>
      <c r="E12" s="273">
        <v>-56.880505235167021</v>
      </c>
      <c r="F12" s="216">
        <v>728.48215000000005</v>
      </c>
      <c r="G12" s="216">
        <v>656.37404000000004</v>
      </c>
      <c r="H12" s="216">
        <v>234.50466</v>
      </c>
      <c r="I12" s="273">
        <v>-64.272709505695872</v>
      </c>
      <c r="J12" s="159"/>
    </row>
    <row r="13" spans="1:10" x14ac:dyDescent="0.35">
      <c r="A13" s="269" t="s">
        <v>155</v>
      </c>
      <c r="B13" s="216">
        <v>1537.3179</v>
      </c>
      <c r="C13" s="216">
        <v>1355.8013999999998</v>
      </c>
      <c r="D13" s="216">
        <v>1462.4575</v>
      </c>
      <c r="E13" s="273">
        <v>7.866646250697201</v>
      </c>
      <c r="F13" s="216">
        <v>4851.1858000000011</v>
      </c>
      <c r="G13" s="216">
        <v>4204.5793000000003</v>
      </c>
      <c r="H13" s="216">
        <v>4983.4888300000011</v>
      </c>
      <c r="I13" s="273">
        <v>18.525266725258362</v>
      </c>
      <c r="J13" s="159"/>
    </row>
    <row r="14" spans="1:10" x14ac:dyDescent="0.35">
      <c r="A14" s="269" t="s">
        <v>156</v>
      </c>
      <c r="B14" s="216">
        <v>40815.580836999994</v>
      </c>
      <c r="C14" s="216">
        <v>34310.220057000006</v>
      </c>
      <c r="D14" s="216">
        <v>37245.785451600001</v>
      </c>
      <c r="E14" s="273">
        <v>8.5559503545098181</v>
      </c>
      <c r="F14" s="216">
        <v>116216.83513000001</v>
      </c>
      <c r="G14" s="216">
        <v>97673.698409999968</v>
      </c>
      <c r="H14" s="216">
        <v>102693.12950999998</v>
      </c>
      <c r="I14" s="273">
        <v>5.1389792561455039</v>
      </c>
      <c r="J14" s="159"/>
    </row>
    <row r="15" spans="1:10" x14ac:dyDescent="0.35">
      <c r="A15" s="269" t="s">
        <v>157</v>
      </c>
      <c r="B15" s="216">
        <v>4223.8457500000004</v>
      </c>
      <c r="C15" s="216">
        <v>3451.4027499999997</v>
      </c>
      <c r="D15" s="216">
        <v>4919.3602760000003</v>
      </c>
      <c r="E15" s="273">
        <v>42.532200161224324</v>
      </c>
      <c r="F15" s="216">
        <v>12610.332469999998</v>
      </c>
      <c r="G15" s="216">
        <v>10379.688060000002</v>
      </c>
      <c r="H15" s="216">
        <v>14732.407239999999</v>
      </c>
      <c r="I15" s="273">
        <v>41.934971020699408</v>
      </c>
      <c r="J15" s="159"/>
    </row>
    <row r="16" spans="1:10" x14ac:dyDescent="0.35">
      <c r="A16" s="269" t="s">
        <v>158</v>
      </c>
      <c r="B16" s="216">
        <v>43691.104656500007</v>
      </c>
      <c r="C16" s="216">
        <v>36536.266856500006</v>
      </c>
      <c r="D16" s="216">
        <v>33594.844548300003</v>
      </c>
      <c r="E16" s="273">
        <v>-8.0506919870953055</v>
      </c>
      <c r="F16" s="216">
        <v>117382.17109000006</v>
      </c>
      <c r="G16" s="216">
        <v>98411.003490000003</v>
      </c>
      <c r="H16" s="216">
        <v>90138.671340000001</v>
      </c>
      <c r="I16" s="273">
        <v>-8.4059016335918102</v>
      </c>
      <c r="J16" s="159"/>
    </row>
    <row r="17" spans="1:10" x14ac:dyDescent="0.35">
      <c r="A17" s="269" t="s">
        <v>159</v>
      </c>
      <c r="B17" s="216">
        <v>129.16225</v>
      </c>
      <c r="C17" s="216">
        <v>108.9195</v>
      </c>
      <c r="D17" s="216">
        <v>197.72550000000001</v>
      </c>
      <c r="E17" s="273">
        <v>81.533609684216344</v>
      </c>
      <c r="F17" s="216">
        <v>888.55829000000006</v>
      </c>
      <c r="G17" s="216">
        <v>741.57534999999996</v>
      </c>
      <c r="H17" s="216">
        <v>1144.43769</v>
      </c>
      <c r="I17" s="273">
        <v>54.325206467555887</v>
      </c>
      <c r="J17" s="159"/>
    </row>
    <row r="18" spans="1:10" x14ac:dyDescent="0.35">
      <c r="A18" s="269" t="s">
        <v>160</v>
      </c>
      <c r="B18" s="216">
        <v>80359.330487400017</v>
      </c>
      <c r="C18" s="216">
        <v>66775.508811399995</v>
      </c>
      <c r="D18" s="216">
        <v>68268.285155999998</v>
      </c>
      <c r="E18" s="273">
        <v>2.2355147436108354</v>
      </c>
      <c r="F18" s="216">
        <v>276383.31130000012</v>
      </c>
      <c r="G18" s="216">
        <v>229473.62102000028</v>
      </c>
      <c r="H18" s="216">
        <v>224804.26819</v>
      </c>
      <c r="I18" s="273">
        <v>-2.0348102798244128</v>
      </c>
      <c r="J18" s="159"/>
    </row>
    <row r="19" spans="1:10" x14ac:dyDescent="0.35">
      <c r="A19" s="269" t="s">
        <v>161</v>
      </c>
      <c r="B19" s="216">
        <v>29492.770469999999</v>
      </c>
      <c r="C19" s="216">
        <v>24532.79335</v>
      </c>
      <c r="D19" s="216">
        <v>23089.851247999999</v>
      </c>
      <c r="E19" s="273">
        <v>-5.8816869380265615</v>
      </c>
      <c r="F19" s="216">
        <v>102862.20537000001</v>
      </c>
      <c r="G19" s="216">
        <v>85024.320259999979</v>
      </c>
      <c r="H19" s="216">
        <v>75813.886440000046</v>
      </c>
      <c r="I19" s="273">
        <v>-10.832705032906944</v>
      </c>
      <c r="J19" s="159"/>
    </row>
    <row r="20" spans="1:10" x14ac:dyDescent="0.35">
      <c r="A20" s="269" t="s">
        <v>162</v>
      </c>
      <c r="B20" s="216">
        <v>5275.91165</v>
      </c>
      <c r="C20" s="216">
        <v>4452.9457499999999</v>
      </c>
      <c r="D20" s="216">
        <v>4946.3784699999997</v>
      </c>
      <c r="E20" s="273">
        <v>11.081040455074032</v>
      </c>
      <c r="F20" s="216">
        <v>17004.070090000016</v>
      </c>
      <c r="G20" s="216">
        <v>14142.792680000002</v>
      </c>
      <c r="H20" s="216">
        <v>15119.65481</v>
      </c>
      <c r="I20" s="273">
        <v>6.9071374522899305</v>
      </c>
      <c r="J20" s="159"/>
    </row>
    <row r="21" spans="1:10" x14ac:dyDescent="0.35">
      <c r="A21" s="269" t="s">
        <v>163</v>
      </c>
      <c r="B21" s="216">
        <v>32268.657618000001</v>
      </c>
      <c r="C21" s="216">
        <v>27047.947494</v>
      </c>
      <c r="D21" s="216">
        <v>26047.578448</v>
      </c>
      <c r="E21" s="273">
        <v>-3.6985026173313571</v>
      </c>
      <c r="F21" s="216">
        <v>89027.096370000028</v>
      </c>
      <c r="G21" s="216">
        <v>74569.151970000035</v>
      </c>
      <c r="H21" s="216">
        <v>70284.302880000061</v>
      </c>
      <c r="I21" s="273">
        <v>-5.7461416373942598</v>
      </c>
      <c r="J21" s="159"/>
    </row>
    <row r="22" spans="1:10" x14ac:dyDescent="0.35">
      <c r="A22" s="269" t="s">
        <v>164</v>
      </c>
      <c r="B22" s="216">
        <v>7519.0720999999994</v>
      </c>
      <c r="C22" s="216">
        <v>6368.6970200000005</v>
      </c>
      <c r="D22" s="216">
        <v>7384.0493769999994</v>
      </c>
      <c r="E22" s="273">
        <v>15.942858544085652</v>
      </c>
      <c r="F22" s="216">
        <v>32948.962229999997</v>
      </c>
      <c r="G22" s="216">
        <v>27735.13825</v>
      </c>
      <c r="H22" s="216">
        <v>29712.900690000024</v>
      </c>
      <c r="I22" s="273">
        <v>7.130890865489107</v>
      </c>
      <c r="J22" s="159"/>
    </row>
    <row r="23" spans="1:10" x14ac:dyDescent="0.35">
      <c r="A23" s="269" t="s">
        <v>165</v>
      </c>
      <c r="B23" s="216">
        <v>7079.1099600000007</v>
      </c>
      <c r="C23" s="216">
        <v>5822.1174200000005</v>
      </c>
      <c r="D23" s="216">
        <v>6048.6021099999998</v>
      </c>
      <c r="E23" s="273">
        <v>3.8900742403783255</v>
      </c>
      <c r="F23" s="216">
        <v>30918.044360000004</v>
      </c>
      <c r="G23" s="216">
        <v>25334.697479999999</v>
      </c>
      <c r="H23" s="216">
        <v>23759.63744000001</v>
      </c>
      <c r="I23" s="273">
        <v>-6.2170074903929304</v>
      </c>
      <c r="J23" s="159"/>
    </row>
    <row r="24" spans="1:10" x14ac:dyDescent="0.35">
      <c r="A24" s="269" t="s">
        <v>166</v>
      </c>
      <c r="B24" s="216">
        <v>3414.9612800000009</v>
      </c>
      <c r="C24" s="216">
        <v>2896.8300800000002</v>
      </c>
      <c r="D24" s="216">
        <v>3310.65679</v>
      </c>
      <c r="E24" s="273">
        <v>14.285501688797694</v>
      </c>
      <c r="F24" s="216">
        <v>15603.146169999998</v>
      </c>
      <c r="G24" s="216">
        <v>13339.678539999997</v>
      </c>
      <c r="H24" s="216">
        <v>12815.75136</v>
      </c>
      <c r="I24" s="273">
        <v>-3.9275847497296468</v>
      </c>
      <c r="J24" s="159"/>
    </row>
    <row r="25" spans="1:10" x14ac:dyDescent="0.35">
      <c r="A25" s="269" t="s">
        <v>167</v>
      </c>
      <c r="B25" s="216">
        <v>144936.70627170001</v>
      </c>
      <c r="C25" s="216">
        <v>121683.7007567</v>
      </c>
      <c r="D25" s="216">
        <v>117002.91622159998</v>
      </c>
      <c r="E25" s="273">
        <v>-3.8466816064864702</v>
      </c>
      <c r="F25" s="216">
        <v>496188.17277</v>
      </c>
      <c r="G25" s="216">
        <v>417623.61082000041</v>
      </c>
      <c r="H25" s="216">
        <v>383789.88435000007</v>
      </c>
      <c r="I25" s="273">
        <v>-8.1014879411554546</v>
      </c>
      <c r="J25" s="159"/>
    </row>
    <row r="26" spans="1:10" x14ac:dyDescent="0.35">
      <c r="A26" s="269" t="s">
        <v>168</v>
      </c>
      <c r="B26" s="216">
        <v>9586.0118426000008</v>
      </c>
      <c r="C26" s="216">
        <v>8196.6253426000003</v>
      </c>
      <c r="D26" s="216">
        <v>9669.5189059999993</v>
      </c>
      <c r="E26" s="273">
        <v>17.969511864169107</v>
      </c>
      <c r="F26" s="216">
        <v>26493.438039999994</v>
      </c>
      <c r="G26" s="216">
        <v>22802.108539999997</v>
      </c>
      <c r="H26" s="216">
        <v>25732.921369999996</v>
      </c>
      <c r="I26" s="273">
        <v>12.853253570206874</v>
      </c>
      <c r="J26" s="159"/>
    </row>
    <row r="27" spans="1:10" x14ac:dyDescent="0.35">
      <c r="A27" s="344"/>
      <c r="B27" s="345"/>
      <c r="C27" s="345"/>
      <c r="D27" s="345"/>
      <c r="E27" s="345"/>
      <c r="F27" s="345"/>
      <c r="G27" s="345"/>
      <c r="H27" s="345"/>
      <c r="I27" s="346"/>
      <c r="J27" s="159"/>
    </row>
    <row r="28" spans="1:10" x14ac:dyDescent="0.35">
      <c r="A28" s="269" t="s">
        <v>169</v>
      </c>
      <c r="B28" s="216">
        <v>64762.825022600002</v>
      </c>
      <c r="C28" s="216">
        <v>54192.441222600006</v>
      </c>
      <c r="D28" s="216">
        <v>55268.982776700002</v>
      </c>
      <c r="E28" s="273">
        <v>1.9865160709000094</v>
      </c>
      <c r="F28" s="216">
        <v>143916.44997999998</v>
      </c>
      <c r="G28" s="216">
        <v>121346.60720000004</v>
      </c>
      <c r="H28" s="216">
        <v>118303.92658999997</v>
      </c>
      <c r="I28" s="273">
        <v>-2.5074294866647762</v>
      </c>
      <c r="J28" s="159"/>
    </row>
    <row r="29" spans="1:10" x14ac:dyDescent="0.35">
      <c r="A29" s="269" t="s">
        <v>170</v>
      </c>
      <c r="B29" s="216">
        <v>18007.542859599998</v>
      </c>
      <c r="C29" s="216">
        <v>15571.8728596</v>
      </c>
      <c r="D29" s="216">
        <v>19983.474576700002</v>
      </c>
      <c r="E29" s="273">
        <v>28.330578838371821</v>
      </c>
      <c r="F29" s="216">
        <v>33819.719470000004</v>
      </c>
      <c r="G29" s="216">
        <v>29351.11908</v>
      </c>
      <c r="H29" s="216">
        <v>36867.208780000001</v>
      </c>
      <c r="I29" s="273">
        <v>25.607506410620999</v>
      </c>
      <c r="J29" s="159"/>
    </row>
    <row r="30" spans="1:10" x14ac:dyDescent="0.35">
      <c r="A30" s="269" t="s">
        <v>171</v>
      </c>
      <c r="B30" s="216">
        <v>41055.895760000007</v>
      </c>
      <c r="C30" s="216">
        <v>33784.280260000007</v>
      </c>
      <c r="D30" s="216">
        <v>31671.8655</v>
      </c>
      <c r="E30" s="273">
        <v>-6.2526558024711534</v>
      </c>
      <c r="F30" s="216">
        <v>87754.960499999972</v>
      </c>
      <c r="G30" s="216">
        <v>72901.875280000051</v>
      </c>
      <c r="H30" s="216">
        <v>66914.258339999986</v>
      </c>
      <c r="I30" s="273">
        <v>-8.2132550321962867</v>
      </c>
      <c r="J30" s="159"/>
    </row>
    <row r="31" spans="1:10" x14ac:dyDescent="0.35">
      <c r="A31" s="269" t="s">
        <v>172</v>
      </c>
      <c r="B31" s="216">
        <v>1090.5083999999999</v>
      </c>
      <c r="C31" s="216">
        <v>886.2501000000002</v>
      </c>
      <c r="D31" s="216">
        <v>822.66869999999994</v>
      </c>
      <c r="E31" s="273">
        <v>-7.1742051143351375</v>
      </c>
      <c r="F31" s="216">
        <v>3804.7596800000001</v>
      </c>
      <c r="G31" s="216">
        <v>3243.1622499999994</v>
      </c>
      <c r="H31" s="216">
        <v>2643.2179999999998</v>
      </c>
      <c r="I31" s="273">
        <v>-18.498743009234261</v>
      </c>
      <c r="J31" s="159"/>
    </row>
    <row r="32" spans="1:10" x14ac:dyDescent="0.35">
      <c r="A32" s="269" t="s">
        <v>173</v>
      </c>
      <c r="B32" s="216">
        <v>4608.8780030000007</v>
      </c>
      <c r="C32" s="216">
        <v>3950.0380030000001</v>
      </c>
      <c r="D32" s="216">
        <v>2790.9740000000002</v>
      </c>
      <c r="E32" s="273">
        <v>-29.343110170578271</v>
      </c>
      <c r="F32" s="216">
        <v>18537.010329999997</v>
      </c>
      <c r="G32" s="216">
        <v>15850.450589999999</v>
      </c>
      <c r="H32" s="216">
        <v>11879.241469999995</v>
      </c>
      <c r="I32" s="273">
        <v>-25.054234877748058</v>
      </c>
      <c r="J32" s="159"/>
    </row>
    <row r="33" spans="1:10" x14ac:dyDescent="0.35">
      <c r="A33" s="344"/>
      <c r="B33" s="345"/>
      <c r="C33" s="345"/>
      <c r="D33" s="345"/>
      <c r="E33" s="345"/>
      <c r="F33" s="345"/>
      <c r="G33" s="345"/>
      <c r="H33" s="345"/>
      <c r="I33" s="346"/>
      <c r="J33" s="159"/>
    </row>
    <row r="34" spans="1:10" x14ac:dyDescent="0.35">
      <c r="A34" s="269" t="s">
        <v>79</v>
      </c>
      <c r="B34" s="216">
        <v>360046.88195000001</v>
      </c>
      <c r="C34" s="216">
        <v>289518.0392</v>
      </c>
      <c r="D34" s="216">
        <v>291351.19400000002</v>
      </c>
      <c r="E34" s="273">
        <v>0.63317463915734606</v>
      </c>
      <c r="F34" s="216">
        <v>336055.2671</v>
      </c>
      <c r="G34" s="216">
        <v>274972.14726999996</v>
      </c>
      <c r="H34" s="216">
        <v>241244.41151999997</v>
      </c>
      <c r="I34" s="273">
        <v>-12.265873502046787</v>
      </c>
      <c r="J34" s="159"/>
    </row>
    <row r="35" spans="1:10" x14ac:dyDescent="0.35">
      <c r="A35" s="269"/>
      <c r="B35" s="269"/>
      <c r="C35" s="269"/>
      <c r="D35" s="269"/>
      <c r="E35" s="276"/>
      <c r="F35" s="269"/>
      <c r="G35" s="269"/>
      <c r="H35" s="269"/>
      <c r="I35" s="277"/>
      <c r="J35" s="159"/>
    </row>
    <row r="36" spans="1:10" x14ac:dyDescent="0.35">
      <c r="A36" s="269" t="s">
        <v>174</v>
      </c>
      <c r="B36" s="216">
        <v>10720.542768199999</v>
      </c>
      <c r="C36" s="216">
        <v>9276.1920891000009</v>
      </c>
      <c r="D36" s="216">
        <v>9778.6707037999986</v>
      </c>
      <c r="E36" s="273">
        <v>5.4168629743064116</v>
      </c>
      <c r="F36" s="216">
        <v>23249.585010000003</v>
      </c>
      <c r="G36" s="216">
        <v>18584.518469999999</v>
      </c>
      <c r="H36" s="216">
        <v>13943.998589999999</v>
      </c>
      <c r="I36" s="273">
        <v>-24.969814996772428</v>
      </c>
      <c r="J36" s="159"/>
    </row>
    <row r="37" spans="1:10" x14ac:dyDescent="0.35">
      <c r="A37" s="269" t="s">
        <v>175</v>
      </c>
      <c r="B37" s="216">
        <v>3688.4546581999998</v>
      </c>
      <c r="C37" s="216">
        <v>2924.3811790999998</v>
      </c>
      <c r="D37" s="216">
        <v>2144.1315978000002</v>
      </c>
      <c r="E37" s="273">
        <v>-26.680844032108268</v>
      </c>
      <c r="F37" s="216">
        <v>8592.7412299999996</v>
      </c>
      <c r="G37" s="216">
        <v>6749.3761299999996</v>
      </c>
      <c r="H37" s="216">
        <v>4555.6084099999998</v>
      </c>
      <c r="I37" s="273">
        <v>-32.503266638956745</v>
      </c>
      <c r="J37" s="159"/>
    </row>
    <row r="38" spans="1:10" x14ac:dyDescent="0.35">
      <c r="A38" s="269" t="s">
        <v>176</v>
      </c>
      <c r="B38" s="216">
        <v>344.73165999999992</v>
      </c>
      <c r="C38" s="216">
        <v>271.72487000000001</v>
      </c>
      <c r="D38" s="216">
        <v>261.63709000000006</v>
      </c>
      <c r="E38" s="273">
        <v>-3.712497865947995</v>
      </c>
      <c r="F38" s="216">
        <v>2337.7751100000005</v>
      </c>
      <c r="G38" s="216">
        <v>1838.8933399999996</v>
      </c>
      <c r="H38" s="216">
        <v>1788.3862800000002</v>
      </c>
      <c r="I38" s="273">
        <v>-2.7466008441794401</v>
      </c>
      <c r="J38" s="159"/>
    </row>
    <row r="39" spans="1:10" x14ac:dyDescent="0.35">
      <c r="A39" s="269" t="s">
        <v>177</v>
      </c>
      <c r="B39" s="216">
        <v>6687.3564499999993</v>
      </c>
      <c r="C39" s="216">
        <v>6080.0860400000001</v>
      </c>
      <c r="D39" s="216">
        <v>7372.9020159999991</v>
      </c>
      <c r="E39" s="273">
        <v>21.263119756772369</v>
      </c>
      <c r="F39" s="216">
        <v>12319.068670000001</v>
      </c>
      <c r="G39" s="216">
        <v>9996.2489999999998</v>
      </c>
      <c r="H39" s="216">
        <v>7600.0039000000006</v>
      </c>
      <c r="I39" s="273">
        <v>-23.971442688152322</v>
      </c>
      <c r="J39" s="159"/>
    </row>
    <row r="40" spans="1:10" x14ac:dyDescent="0.35">
      <c r="A40" s="269"/>
      <c r="B40" s="265"/>
      <c r="C40" s="265"/>
      <c r="D40" s="265"/>
      <c r="E40" s="278"/>
      <c r="F40" s="265"/>
      <c r="G40" s="265"/>
      <c r="H40" s="265"/>
      <c r="I40" s="265"/>
      <c r="J40" s="159"/>
    </row>
    <row r="41" spans="1:10" x14ac:dyDescent="0.35">
      <c r="A41" s="342" t="s">
        <v>178</v>
      </c>
      <c r="B41" s="342"/>
      <c r="C41" s="342"/>
      <c r="D41" s="342"/>
      <c r="E41" s="342"/>
      <c r="F41" s="342"/>
      <c r="G41" s="342"/>
      <c r="H41" s="342"/>
      <c r="I41" s="342"/>
      <c r="J41" s="42"/>
    </row>
    <row r="42" spans="1:10" x14ac:dyDescent="0.35">
      <c r="A42" s="342" t="s">
        <v>179</v>
      </c>
      <c r="B42" s="342"/>
      <c r="C42" s="342"/>
      <c r="D42" s="342"/>
      <c r="E42" s="342"/>
      <c r="F42" s="342"/>
      <c r="G42" s="342"/>
      <c r="H42" s="342"/>
      <c r="I42" s="342"/>
      <c r="J42" s="42"/>
    </row>
  </sheetData>
  <mergeCells count="14">
    <mergeCell ref="A41:I41"/>
    <mergeCell ref="A42:I42"/>
    <mergeCell ref="A1:I1"/>
    <mergeCell ref="A5:I5"/>
    <mergeCell ref="A7:I7"/>
    <mergeCell ref="A27:I27"/>
    <mergeCell ref="A33:I33"/>
    <mergeCell ref="B2:E2"/>
    <mergeCell ref="F2:I2"/>
    <mergeCell ref="A3:A4"/>
    <mergeCell ref="B3:B4"/>
    <mergeCell ref="C3:E3"/>
    <mergeCell ref="F3:F4"/>
    <mergeCell ref="G3:I3"/>
  </mergeCells>
  <phoneticPr fontId="63" type="noConversion"/>
  <pageMargins left="0.7" right="0.7" top="0.75" bottom="0.75" header="0.3" footer="0.3"/>
  <pageSetup paperSize="126" scale="42" fitToHeight="0" orientation="portrait" r:id="rId1"/>
  <extLst>
    <ext xmlns:mx="http://schemas.microsoft.com/office/mac/excel/2008/main" uri="{64002731-A6B0-56B0-2670-7721B7C09600}">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W106"/>
  <sheetViews>
    <sheetView zoomScaleNormal="100" workbookViewId="0">
      <selection activeCell="G80" sqref="G80"/>
    </sheetView>
  </sheetViews>
  <sheetFormatPr baseColWidth="10" defaultColWidth="11.453125" defaultRowHeight="14.5" x14ac:dyDescent="0.35"/>
  <cols>
    <col min="1" max="1" width="13" customWidth="1"/>
    <col min="2" max="2" width="10.453125" customWidth="1"/>
    <col min="3" max="4" width="10.81640625" customWidth="1"/>
    <col min="7" max="8" width="10.7265625" customWidth="1"/>
  </cols>
  <sheetData>
    <row r="1" spans="1:23" x14ac:dyDescent="0.35">
      <c r="A1" s="361" t="s">
        <v>180</v>
      </c>
      <c r="B1" s="361"/>
      <c r="C1" s="361"/>
      <c r="D1" s="361"/>
      <c r="E1" s="361"/>
      <c r="F1" s="361"/>
      <c r="G1" s="361"/>
      <c r="H1" s="361"/>
      <c r="I1" s="361"/>
      <c r="J1" s="361"/>
      <c r="K1" s="42"/>
      <c r="L1" s="42"/>
      <c r="M1" s="42"/>
      <c r="N1" s="41"/>
      <c r="O1" s="41"/>
      <c r="P1" s="41"/>
      <c r="Q1" s="42"/>
      <c r="R1" s="41"/>
      <c r="S1" s="41"/>
      <c r="T1" s="41"/>
      <c r="U1" s="42"/>
      <c r="V1" s="42"/>
      <c r="W1" s="42"/>
    </row>
    <row r="2" spans="1:23" x14ac:dyDescent="0.35">
      <c r="A2" s="362" t="s">
        <v>181</v>
      </c>
      <c r="B2" s="363" t="s">
        <v>182</v>
      </c>
      <c r="C2" s="363"/>
      <c r="D2" s="363"/>
      <c r="E2" s="363"/>
      <c r="F2" s="363" t="s">
        <v>183</v>
      </c>
      <c r="G2" s="363"/>
      <c r="H2" s="363"/>
      <c r="I2" s="363"/>
      <c r="J2" s="363"/>
      <c r="K2" s="42"/>
      <c r="L2" s="42"/>
      <c r="M2" s="41"/>
      <c r="N2" s="41"/>
      <c r="O2" s="41"/>
      <c r="P2" s="41"/>
      <c r="Q2" s="41"/>
      <c r="R2" s="41"/>
      <c r="S2" s="41"/>
      <c r="T2" s="41"/>
      <c r="U2" s="42"/>
      <c r="V2" s="42"/>
      <c r="W2" s="42"/>
    </row>
    <row r="3" spans="1:23" s="42" customFormat="1" x14ac:dyDescent="0.35">
      <c r="A3" s="362"/>
      <c r="B3" s="355">
        <v>2019</v>
      </c>
      <c r="C3" s="360" t="s">
        <v>430</v>
      </c>
      <c r="D3" s="358"/>
      <c r="E3" s="359"/>
      <c r="F3" s="355">
        <v>2019</v>
      </c>
      <c r="G3" s="360" t="str">
        <f>C3</f>
        <v>Enero - octubre</v>
      </c>
      <c r="H3" s="358"/>
      <c r="I3" s="358"/>
      <c r="J3" s="359"/>
      <c r="M3" s="41"/>
      <c r="N3" s="41"/>
      <c r="O3" s="41"/>
      <c r="P3" s="41"/>
      <c r="Q3" s="41"/>
      <c r="R3" s="41"/>
      <c r="S3" s="41"/>
      <c r="T3" s="41"/>
    </row>
    <row r="4" spans="1:23" x14ac:dyDescent="0.35">
      <c r="A4" s="362"/>
      <c r="B4" s="356"/>
      <c r="C4" s="279">
        <v>2019</v>
      </c>
      <c r="D4" s="279">
        <v>2020</v>
      </c>
      <c r="E4" s="280" t="s">
        <v>184</v>
      </c>
      <c r="F4" s="356"/>
      <c r="G4" s="279">
        <v>2019</v>
      </c>
      <c r="H4" s="279">
        <v>2020</v>
      </c>
      <c r="I4" s="280" t="s">
        <v>184</v>
      </c>
      <c r="J4" s="280" t="s">
        <v>185</v>
      </c>
      <c r="K4" s="42"/>
      <c r="L4" s="41"/>
      <c r="M4" s="41"/>
      <c r="N4" s="41"/>
      <c r="O4" s="41"/>
      <c r="P4" s="41"/>
      <c r="Q4" s="41"/>
      <c r="R4" s="41"/>
      <c r="S4" s="41"/>
      <c r="T4" s="41"/>
      <c r="U4" s="41"/>
      <c r="V4" s="42"/>
      <c r="W4" s="42"/>
    </row>
    <row r="5" spans="1:23" x14ac:dyDescent="0.35">
      <c r="A5" s="281" t="s">
        <v>187</v>
      </c>
      <c r="B5" s="282">
        <v>52134</v>
      </c>
      <c r="C5" s="282">
        <v>43743</v>
      </c>
      <c r="D5" s="282">
        <v>58487</v>
      </c>
      <c r="E5" s="283">
        <f>D5/C5-1</f>
        <v>0.33705964382872677</v>
      </c>
      <c r="F5" s="282">
        <v>144989</v>
      </c>
      <c r="G5" s="282">
        <v>121327</v>
      </c>
      <c r="H5" s="282">
        <v>143928</v>
      </c>
      <c r="I5" s="283">
        <f>H5/G5-1</f>
        <v>0.18628170151738699</v>
      </c>
      <c r="J5" s="283">
        <f>H5/$H$17</f>
        <v>0.12297208162595735</v>
      </c>
      <c r="K5" s="159"/>
      <c r="L5" s="41"/>
      <c r="M5" s="41"/>
      <c r="N5" s="41"/>
      <c r="O5" s="41"/>
      <c r="P5" s="41"/>
      <c r="Q5" s="41"/>
      <c r="R5" s="41"/>
      <c r="S5" s="41"/>
      <c r="T5" s="41"/>
      <c r="U5" s="41"/>
      <c r="V5" s="42"/>
      <c r="W5" s="42"/>
    </row>
    <row r="6" spans="1:23" x14ac:dyDescent="0.35">
      <c r="A6" s="281" t="s">
        <v>186</v>
      </c>
      <c r="B6" s="282">
        <v>68910</v>
      </c>
      <c r="C6" s="282">
        <v>57264</v>
      </c>
      <c r="D6" s="282">
        <v>38803</v>
      </c>
      <c r="E6" s="283">
        <f t="shared" ref="E6:E17" si="0">D6/C6-1</f>
        <v>-0.32238404582285551</v>
      </c>
      <c r="F6" s="282">
        <v>247390</v>
      </c>
      <c r="G6" s="282">
        <v>203361</v>
      </c>
      <c r="H6" s="282">
        <v>141102</v>
      </c>
      <c r="I6" s="283">
        <f t="shared" ref="I6:I17" si="1">H6/G6-1</f>
        <v>-0.30615014678330654</v>
      </c>
      <c r="J6" s="283">
        <f t="shared" ref="J6:J17" si="2">H6/$H$17</f>
        <v>0.12055754725686339</v>
      </c>
      <c r="K6" s="159"/>
      <c r="L6" s="41"/>
      <c r="M6" s="41"/>
      <c r="N6" s="41"/>
      <c r="O6" s="41"/>
      <c r="P6" s="41"/>
      <c r="Q6" s="41"/>
      <c r="R6" s="41"/>
      <c r="S6" s="41"/>
      <c r="T6" s="41"/>
      <c r="U6" s="41"/>
      <c r="V6" s="42"/>
      <c r="W6" s="42"/>
    </row>
    <row r="7" spans="1:23" x14ac:dyDescent="0.35">
      <c r="A7" s="281" t="s">
        <v>188</v>
      </c>
      <c r="B7" s="282">
        <v>48214</v>
      </c>
      <c r="C7" s="282">
        <v>40925</v>
      </c>
      <c r="D7" s="282">
        <v>47337</v>
      </c>
      <c r="E7" s="283">
        <f t="shared" si="0"/>
        <v>0.15667684789248626</v>
      </c>
      <c r="F7" s="282">
        <v>132421</v>
      </c>
      <c r="G7" s="282">
        <v>112144</v>
      </c>
      <c r="H7" s="282">
        <v>134520</v>
      </c>
      <c r="I7" s="283">
        <f t="shared" si="1"/>
        <v>0.19952917677272075</v>
      </c>
      <c r="J7" s="283">
        <f t="shared" si="2"/>
        <v>0.11493388652884626</v>
      </c>
      <c r="K7" s="159"/>
      <c r="L7" s="41"/>
      <c r="M7" s="41"/>
      <c r="N7" s="41"/>
      <c r="O7" s="41"/>
      <c r="P7" s="41"/>
      <c r="Q7" s="41"/>
      <c r="R7" s="41"/>
      <c r="S7" s="41"/>
      <c r="T7" s="41"/>
      <c r="U7" s="41"/>
      <c r="V7" s="42"/>
      <c r="W7" s="42"/>
    </row>
    <row r="8" spans="1:23" x14ac:dyDescent="0.35">
      <c r="A8" s="281" t="s">
        <v>189</v>
      </c>
      <c r="B8" s="282">
        <v>43224</v>
      </c>
      <c r="C8" s="282">
        <v>35913</v>
      </c>
      <c r="D8" s="282">
        <v>41063</v>
      </c>
      <c r="E8" s="283">
        <f t="shared" si="0"/>
        <v>0.14340211065630837</v>
      </c>
      <c r="F8" s="282">
        <v>123924</v>
      </c>
      <c r="G8" s="282">
        <v>103496</v>
      </c>
      <c r="H8" s="282">
        <v>111093</v>
      </c>
      <c r="I8" s="283">
        <f t="shared" si="1"/>
        <v>7.3403803045528404E-2</v>
      </c>
      <c r="J8" s="283">
        <f t="shared" si="2"/>
        <v>9.4917857985051424E-2</v>
      </c>
      <c r="K8" s="159"/>
      <c r="L8" s="41"/>
      <c r="M8" s="41"/>
      <c r="N8" s="41"/>
      <c r="O8" s="41"/>
      <c r="P8" s="41"/>
      <c r="Q8" s="41"/>
      <c r="R8" s="41"/>
      <c r="S8" s="41"/>
      <c r="T8" s="41"/>
      <c r="U8" s="41"/>
      <c r="V8" s="42"/>
      <c r="W8" s="42"/>
    </row>
    <row r="9" spans="1:23" x14ac:dyDescent="0.35">
      <c r="A9" s="281" t="s">
        <v>190</v>
      </c>
      <c r="B9" s="282">
        <v>30357</v>
      </c>
      <c r="C9" s="282">
        <v>25067</v>
      </c>
      <c r="D9" s="282">
        <v>24706</v>
      </c>
      <c r="E9" s="283">
        <f t="shared" si="0"/>
        <v>-1.4401404236645821E-2</v>
      </c>
      <c r="F9" s="282">
        <v>113297</v>
      </c>
      <c r="G9" s="282">
        <v>93390</v>
      </c>
      <c r="H9" s="282">
        <v>87324</v>
      </c>
      <c r="I9" s="283">
        <f t="shared" si="1"/>
        <v>-6.4953421137166734E-2</v>
      </c>
      <c r="J9" s="283">
        <f t="shared" si="2"/>
        <v>7.4609624644996805E-2</v>
      </c>
      <c r="K9" s="159"/>
      <c r="L9" s="41"/>
      <c r="M9" s="41"/>
      <c r="N9" s="41"/>
      <c r="O9" s="41"/>
      <c r="P9" s="41"/>
      <c r="Q9" s="41"/>
      <c r="R9" s="41"/>
      <c r="S9" s="41"/>
      <c r="T9" s="41"/>
      <c r="U9" s="41"/>
      <c r="V9" s="42"/>
      <c r="W9" s="42"/>
    </row>
    <row r="10" spans="1:23" x14ac:dyDescent="0.35">
      <c r="A10" s="281" t="s">
        <v>191</v>
      </c>
      <c r="B10" s="282">
        <v>28345</v>
      </c>
      <c r="C10" s="282">
        <v>22913</v>
      </c>
      <c r="D10" s="282">
        <v>26697</v>
      </c>
      <c r="E10" s="283">
        <f t="shared" si="0"/>
        <v>0.16514642342774843</v>
      </c>
      <c r="F10" s="282">
        <v>83048</v>
      </c>
      <c r="G10" s="282">
        <v>66803</v>
      </c>
      <c r="H10" s="282">
        <v>81771</v>
      </c>
      <c r="I10" s="283">
        <f t="shared" si="1"/>
        <v>0.22406179363202261</v>
      </c>
      <c r="J10" s="283">
        <f t="shared" si="2"/>
        <v>6.9865141505726189E-2</v>
      </c>
      <c r="K10" s="159"/>
      <c r="L10" s="41"/>
      <c r="M10" s="41"/>
      <c r="N10" s="41"/>
      <c r="O10" s="41"/>
      <c r="P10" s="41"/>
      <c r="Q10" s="41"/>
      <c r="R10" s="41"/>
      <c r="S10" s="41"/>
      <c r="T10" s="41"/>
      <c r="U10" s="41"/>
      <c r="V10" s="42"/>
      <c r="W10" s="42"/>
    </row>
    <row r="11" spans="1:23" x14ac:dyDescent="0.35">
      <c r="A11" s="281" t="s">
        <v>192</v>
      </c>
      <c r="B11" s="282">
        <v>14313</v>
      </c>
      <c r="C11" s="282">
        <v>11951</v>
      </c>
      <c r="D11" s="282">
        <v>11259</v>
      </c>
      <c r="E11" s="283">
        <f t="shared" si="0"/>
        <v>-5.7903104342732825E-2</v>
      </c>
      <c r="F11" s="282">
        <v>61360</v>
      </c>
      <c r="G11" s="282">
        <v>51677</v>
      </c>
      <c r="H11" s="282">
        <v>48129</v>
      </c>
      <c r="I11" s="283">
        <f t="shared" si="1"/>
        <v>-6.8657236294676571E-2</v>
      </c>
      <c r="J11" s="283">
        <f t="shared" si="2"/>
        <v>4.1121417073645861E-2</v>
      </c>
      <c r="K11" s="159"/>
      <c r="L11" s="41"/>
      <c r="M11" s="41"/>
      <c r="N11" s="41"/>
      <c r="O11" s="41"/>
      <c r="P11" s="41"/>
      <c r="Q11" s="41"/>
      <c r="R11" s="41"/>
      <c r="S11" s="41"/>
      <c r="T11" s="41"/>
      <c r="U11" s="41"/>
      <c r="V11" s="42"/>
      <c r="W11" s="42"/>
    </row>
    <row r="12" spans="1:23" x14ac:dyDescent="0.35">
      <c r="A12" s="281" t="s">
        <v>193</v>
      </c>
      <c r="B12" s="282">
        <v>10600</v>
      </c>
      <c r="C12" s="282">
        <v>9003</v>
      </c>
      <c r="D12" s="282">
        <v>11892</v>
      </c>
      <c r="E12" s="283">
        <f t="shared" si="0"/>
        <v>0.32089303565478167</v>
      </c>
      <c r="F12" s="282">
        <v>44168</v>
      </c>
      <c r="G12" s="282">
        <v>37654</v>
      </c>
      <c r="H12" s="282">
        <v>45483</v>
      </c>
      <c r="I12" s="283">
        <f t="shared" si="1"/>
        <v>0.20791947734636418</v>
      </c>
      <c r="J12" s="283">
        <f t="shared" si="2"/>
        <v>3.8860674702583364E-2</v>
      </c>
      <c r="K12" s="159"/>
      <c r="L12" s="42"/>
      <c r="M12" s="41"/>
      <c r="N12" s="41"/>
      <c r="O12" s="41"/>
      <c r="P12" s="41"/>
      <c r="Q12" s="41"/>
      <c r="R12" s="41"/>
      <c r="S12" s="41"/>
      <c r="T12" s="41"/>
      <c r="U12" s="42"/>
      <c r="V12" s="42"/>
      <c r="W12" s="42"/>
    </row>
    <row r="13" spans="1:23" x14ac:dyDescent="0.35">
      <c r="A13" s="281" t="s">
        <v>194</v>
      </c>
      <c r="B13" s="282">
        <v>13265</v>
      </c>
      <c r="C13" s="282">
        <v>11259</v>
      </c>
      <c r="D13" s="282">
        <v>13095</v>
      </c>
      <c r="E13" s="283">
        <f t="shared" si="0"/>
        <v>0.16306954436450849</v>
      </c>
      <c r="F13" s="282">
        <v>40738</v>
      </c>
      <c r="G13" s="282">
        <v>34567</v>
      </c>
      <c r="H13" s="282">
        <v>41849</v>
      </c>
      <c r="I13" s="283">
        <f t="shared" si="1"/>
        <v>0.21066334943732468</v>
      </c>
      <c r="J13" s="283">
        <f t="shared" si="2"/>
        <v>3.5755785142325948E-2</v>
      </c>
      <c r="K13" s="159"/>
      <c r="L13" s="41"/>
      <c r="M13" s="41"/>
      <c r="N13" s="41"/>
      <c r="O13" s="41"/>
      <c r="P13" s="41"/>
      <c r="Q13" s="41"/>
      <c r="R13" s="41"/>
      <c r="S13" s="41"/>
      <c r="T13" s="41"/>
      <c r="U13" s="41"/>
      <c r="V13" s="42"/>
      <c r="W13" s="42"/>
    </row>
    <row r="14" spans="1:23" x14ac:dyDescent="0.35">
      <c r="A14" s="281" t="s">
        <v>195</v>
      </c>
      <c r="B14" s="282">
        <v>1863</v>
      </c>
      <c r="C14" s="282">
        <v>1718</v>
      </c>
      <c r="D14" s="282">
        <v>1615</v>
      </c>
      <c r="E14" s="283">
        <f t="shared" si="0"/>
        <v>-5.9953434225843982E-2</v>
      </c>
      <c r="F14" s="282">
        <v>28011</v>
      </c>
      <c r="G14" s="282">
        <v>27391</v>
      </c>
      <c r="H14" s="282">
        <v>29690</v>
      </c>
      <c r="I14" s="283">
        <f t="shared" si="1"/>
        <v>8.3932678617063994E-2</v>
      </c>
      <c r="J14" s="283">
        <f t="shared" si="2"/>
        <v>2.5367135675300665E-2</v>
      </c>
      <c r="K14" s="159"/>
      <c r="L14" s="41"/>
      <c r="M14" s="41"/>
      <c r="N14" s="41"/>
      <c r="O14" s="41"/>
      <c r="P14" s="42"/>
      <c r="Q14" s="41"/>
      <c r="R14" s="41"/>
      <c r="S14" s="41"/>
      <c r="T14" s="42"/>
      <c r="U14" s="42"/>
      <c r="V14" s="42"/>
      <c r="W14" s="42"/>
    </row>
    <row r="15" spans="1:23" x14ac:dyDescent="0.35">
      <c r="A15" s="284" t="s">
        <v>196</v>
      </c>
      <c r="B15" s="285">
        <v>311225</v>
      </c>
      <c r="C15" s="285">
        <v>259756</v>
      </c>
      <c r="D15" s="285">
        <v>274954</v>
      </c>
      <c r="E15" s="286">
        <f t="shared" si="0"/>
        <v>5.8508754369485105E-2</v>
      </c>
      <c r="F15" s="285">
        <v>1019346</v>
      </c>
      <c r="G15" s="285">
        <v>851810</v>
      </c>
      <c r="H15" s="285">
        <v>864889</v>
      </c>
      <c r="I15" s="286">
        <f t="shared" si="1"/>
        <v>1.5354363062185294E-2</v>
      </c>
      <c r="J15" s="286">
        <f t="shared" si="2"/>
        <v>0.73896115214129721</v>
      </c>
      <c r="K15" s="159"/>
      <c r="V15" s="42"/>
      <c r="W15" s="42"/>
    </row>
    <row r="16" spans="1:23" x14ac:dyDescent="0.35">
      <c r="A16" s="287" t="s">
        <v>197</v>
      </c>
      <c r="B16" s="282">
        <v>132776</v>
      </c>
      <c r="C16" s="282">
        <v>111825</v>
      </c>
      <c r="D16" s="282">
        <v>99811</v>
      </c>
      <c r="E16" s="283">
        <f t="shared" si="0"/>
        <v>-0.10743572546389446</v>
      </c>
      <c r="F16" s="282">
        <v>425444</v>
      </c>
      <c r="G16" s="282">
        <v>357956</v>
      </c>
      <c r="H16" s="282">
        <v>305523</v>
      </c>
      <c r="I16" s="283">
        <f t="shared" si="1"/>
        <v>-0.14647889684765725</v>
      </c>
      <c r="J16" s="283">
        <f t="shared" si="2"/>
        <v>0.26103884785870274</v>
      </c>
      <c r="K16" s="159"/>
      <c r="L16" s="41"/>
      <c r="M16" s="41"/>
      <c r="N16" s="41"/>
      <c r="O16" s="41"/>
      <c r="P16" s="41"/>
      <c r="Q16" s="41"/>
      <c r="R16" s="41"/>
      <c r="S16" s="41"/>
      <c r="T16" s="41"/>
      <c r="U16" s="41"/>
      <c r="V16" s="42"/>
      <c r="W16" s="42"/>
    </row>
    <row r="17" spans="1:23" x14ac:dyDescent="0.35">
      <c r="A17" s="288" t="s">
        <v>198</v>
      </c>
      <c r="B17" s="285">
        <v>444001</v>
      </c>
      <c r="C17" s="285">
        <v>371581</v>
      </c>
      <c r="D17" s="285">
        <v>374765</v>
      </c>
      <c r="E17" s="286">
        <f t="shared" si="0"/>
        <v>8.5687911922298632E-3</v>
      </c>
      <c r="F17" s="285">
        <v>1444790</v>
      </c>
      <c r="G17" s="285">
        <v>1209766</v>
      </c>
      <c r="H17" s="285">
        <v>1170412</v>
      </c>
      <c r="I17" s="286">
        <f t="shared" si="1"/>
        <v>-3.2530257917646854E-2</v>
      </c>
      <c r="J17" s="286">
        <f t="shared" si="2"/>
        <v>1</v>
      </c>
      <c r="K17" s="159"/>
      <c r="L17" s="42"/>
      <c r="M17" s="42"/>
      <c r="N17" s="42"/>
      <c r="O17" s="41"/>
      <c r="P17" s="41"/>
      <c r="Q17" s="41"/>
      <c r="R17" s="42"/>
      <c r="S17" s="41"/>
      <c r="T17" s="41"/>
      <c r="U17" s="41"/>
      <c r="V17" s="42"/>
      <c r="W17" s="42"/>
    </row>
    <row r="18" spans="1:23" x14ac:dyDescent="0.35">
      <c r="A18" s="342" t="s">
        <v>199</v>
      </c>
      <c r="B18" s="342"/>
      <c r="C18" s="342"/>
      <c r="D18" s="342"/>
      <c r="E18" s="342"/>
      <c r="F18" s="342"/>
      <c r="G18" s="342"/>
      <c r="H18" s="342"/>
      <c r="I18" s="342"/>
      <c r="J18" s="342"/>
      <c r="K18" s="42"/>
      <c r="L18" s="42"/>
      <c r="M18" s="42"/>
      <c r="N18" s="42"/>
      <c r="O18" s="42"/>
      <c r="P18" s="42"/>
      <c r="Q18" s="42"/>
      <c r="R18" s="42"/>
      <c r="S18" s="42"/>
      <c r="T18" s="42"/>
      <c r="U18" s="42"/>
      <c r="V18" s="42"/>
      <c r="W18" s="42"/>
    </row>
    <row r="19" spans="1:23" x14ac:dyDescent="0.35">
      <c r="A19" s="342" t="s">
        <v>200</v>
      </c>
      <c r="B19" s="342"/>
      <c r="C19" s="342"/>
      <c r="D19" s="342"/>
      <c r="E19" s="342"/>
      <c r="F19" s="342"/>
      <c r="G19" s="342"/>
      <c r="H19" s="342"/>
      <c r="I19" s="342"/>
      <c r="J19" s="342"/>
      <c r="K19" s="42"/>
      <c r="L19" s="42"/>
      <c r="M19" s="42"/>
      <c r="N19" s="42"/>
      <c r="O19" s="42"/>
      <c r="P19" s="42"/>
      <c r="Q19" s="42"/>
      <c r="R19" s="42"/>
      <c r="S19" s="42"/>
      <c r="T19" s="42"/>
      <c r="U19" s="42"/>
      <c r="V19" s="42"/>
      <c r="W19" s="42"/>
    </row>
    <row r="28" spans="1:23" s="42" customFormat="1" x14ac:dyDescent="0.35"/>
    <row r="30" spans="1:23" x14ac:dyDescent="0.35">
      <c r="A30" s="361" t="s">
        <v>201</v>
      </c>
      <c r="B30" s="361"/>
      <c r="C30" s="361"/>
      <c r="D30" s="361"/>
      <c r="E30" s="361"/>
      <c r="F30" s="361"/>
      <c r="G30" s="361"/>
      <c r="H30" s="361"/>
      <c r="I30" s="361"/>
      <c r="J30" s="361"/>
      <c r="K30" s="42"/>
      <c r="L30" s="41"/>
      <c r="M30" s="41"/>
      <c r="N30" s="41"/>
      <c r="O30" s="41"/>
      <c r="P30" s="41"/>
      <c r="Q30" s="41"/>
      <c r="R30" s="41"/>
      <c r="S30" s="41"/>
      <c r="T30" s="41"/>
      <c r="U30" s="42"/>
      <c r="V30" s="42"/>
      <c r="W30" s="42"/>
    </row>
    <row r="31" spans="1:23" x14ac:dyDescent="0.35">
      <c r="A31" s="362" t="s">
        <v>202</v>
      </c>
      <c r="B31" s="363" t="s">
        <v>182</v>
      </c>
      <c r="C31" s="363"/>
      <c r="D31" s="363"/>
      <c r="E31" s="363"/>
      <c r="F31" s="363" t="s">
        <v>183</v>
      </c>
      <c r="G31" s="363"/>
      <c r="H31" s="363"/>
      <c r="I31" s="363"/>
      <c r="J31" s="363"/>
      <c r="K31" s="42"/>
      <c r="L31" s="41"/>
      <c r="M31" s="41"/>
      <c r="N31" s="41"/>
      <c r="O31" s="41"/>
      <c r="P31" s="41"/>
      <c r="Q31" s="41"/>
      <c r="R31" s="41"/>
      <c r="S31" s="41"/>
      <c r="T31" s="41"/>
      <c r="U31" s="41"/>
      <c r="V31" s="42"/>
      <c r="W31" s="42"/>
    </row>
    <row r="32" spans="1:23" s="42" customFormat="1" x14ac:dyDescent="0.35">
      <c r="A32" s="362"/>
      <c r="B32" s="355">
        <v>2019</v>
      </c>
      <c r="C32" s="357" t="str">
        <f>C3</f>
        <v>Enero - octubre</v>
      </c>
      <c r="D32" s="358"/>
      <c r="E32" s="359"/>
      <c r="F32" s="355">
        <v>2019</v>
      </c>
      <c r="G32" s="357" t="str">
        <f>G3</f>
        <v>Enero - octubre</v>
      </c>
      <c r="H32" s="358"/>
      <c r="I32" s="358"/>
      <c r="J32" s="359"/>
      <c r="L32" s="41"/>
      <c r="M32" s="41"/>
      <c r="N32" s="41"/>
      <c r="O32" s="41"/>
      <c r="P32" s="41"/>
      <c r="Q32" s="41"/>
      <c r="R32" s="41"/>
      <c r="S32" s="41"/>
      <c r="T32" s="41"/>
      <c r="U32" s="41"/>
    </row>
    <row r="33" spans="1:23" x14ac:dyDescent="0.35">
      <c r="A33" s="362"/>
      <c r="B33" s="356"/>
      <c r="C33" s="279">
        <v>2019</v>
      </c>
      <c r="D33" s="279">
        <v>2020</v>
      </c>
      <c r="E33" s="280" t="s">
        <v>184</v>
      </c>
      <c r="F33" s="356"/>
      <c r="G33" s="279">
        <v>2019</v>
      </c>
      <c r="H33" s="279">
        <v>2020</v>
      </c>
      <c r="I33" s="280" t="s">
        <v>184</v>
      </c>
      <c r="J33" s="280" t="s">
        <v>185</v>
      </c>
      <c r="K33" s="42"/>
      <c r="L33" s="41"/>
      <c r="M33" s="41"/>
      <c r="N33" s="41"/>
      <c r="O33" s="41"/>
      <c r="P33" s="41"/>
      <c r="Q33" s="41"/>
      <c r="R33" s="41"/>
      <c r="S33" s="41"/>
      <c r="T33" s="41"/>
      <c r="U33" s="41"/>
      <c r="V33" s="42"/>
      <c r="W33" s="42"/>
    </row>
    <row r="34" spans="1:23" x14ac:dyDescent="0.35">
      <c r="A34" s="289" t="s">
        <v>190</v>
      </c>
      <c r="B34" s="290">
        <v>89874</v>
      </c>
      <c r="C34" s="290">
        <v>64434</v>
      </c>
      <c r="D34" s="290">
        <v>91691</v>
      </c>
      <c r="E34" s="291">
        <f>D34/C34-1</f>
        <v>0.42302200701492998</v>
      </c>
      <c r="F34" s="290">
        <v>80273</v>
      </c>
      <c r="G34" s="290">
        <v>59854</v>
      </c>
      <c r="H34" s="290">
        <v>70759</v>
      </c>
      <c r="I34" s="291">
        <f>H34/G34-1</f>
        <v>0.18219333712032615</v>
      </c>
      <c r="J34" s="291">
        <f>H34/$H$46</f>
        <v>0.29330884913199912</v>
      </c>
      <c r="K34" s="159"/>
      <c r="L34" s="159"/>
      <c r="M34" s="41"/>
      <c r="N34" s="41"/>
      <c r="O34" s="41"/>
      <c r="P34" s="41"/>
      <c r="Q34" s="41"/>
      <c r="R34" s="41"/>
      <c r="S34" s="41"/>
      <c r="T34" s="41"/>
      <c r="U34" s="41"/>
      <c r="V34" s="42"/>
      <c r="W34" s="42"/>
    </row>
    <row r="35" spans="1:23" x14ac:dyDescent="0.35">
      <c r="A35" s="289" t="s">
        <v>188</v>
      </c>
      <c r="B35" s="290">
        <v>66605</v>
      </c>
      <c r="C35" s="290">
        <v>54365</v>
      </c>
      <c r="D35" s="290">
        <v>66684</v>
      </c>
      <c r="E35" s="291">
        <f t="shared" ref="E35:E46" si="3">D35/C35-1</f>
        <v>0.22659799503356948</v>
      </c>
      <c r="F35" s="290">
        <v>62130</v>
      </c>
      <c r="G35" s="290">
        <v>51503</v>
      </c>
      <c r="H35" s="290">
        <v>59803</v>
      </c>
      <c r="I35" s="291">
        <f t="shared" ref="I35:I46" si="4">H35/G35-1</f>
        <v>0.16115566083529109</v>
      </c>
      <c r="J35" s="291">
        <f t="shared" ref="J35:J46" si="5">H35/$H$46</f>
        <v>0.24789424814710417</v>
      </c>
      <c r="K35" s="159"/>
      <c r="L35" s="159"/>
      <c r="M35" s="41"/>
      <c r="N35" s="41"/>
      <c r="O35" s="41"/>
      <c r="P35" s="41"/>
      <c r="Q35" s="41"/>
      <c r="R35" s="41"/>
      <c r="S35" s="41"/>
      <c r="T35" s="41"/>
      <c r="U35" s="41"/>
      <c r="V35" s="42"/>
      <c r="W35" s="42"/>
    </row>
    <row r="36" spans="1:23" x14ac:dyDescent="0.35">
      <c r="A36" s="289" t="s">
        <v>203</v>
      </c>
      <c r="B36" s="290">
        <v>33677</v>
      </c>
      <c r="C36" s="290">
        <v>28085</v>
      </c>
      <c r="D36" s="290">
        <v>29865</v>
      </c>
      <c r="E36" s="291">
        <f t="shared" si="3"/>
        <v>6.3379027950863476E-2</v>
      </c>
      <c r="F36" s="290">
        <v>31297</v>
      </c>
      <c r="G36" s="290">
        <v>26767</v>
      </c>
      <c r="H36" s="290">
        <v>23800</v>
      </c>
      <c r="I36" s="291">
        <f t="shared" si="4"/>
        <v>-0.11084544401688645</v>
      </c>
      <c r="J36" s="291">
        <f t="shared" si="5"/>
        <v>9.8655303344331882E-2</v>
      </c>
      <c r="K36" s="159"/>
      <c r="L36" s="159"/>
      <c r="M36" s="41"/>
      <c r="N36" s="41"/>
      <c r="O36" s="41"/>
      <c r="P36" s="41"/>
      <c r="Q36" s="41"/>
      <c r="R36" s="41"/>
      <c r="S36" s="41"/>
      <c r="T36" s="41"/>
      <c r="U36" s="41"/>
      <c r="V36" s="42"/>
      <c r="W36" s="42"/>
    </row>
    <row r="37" spans="1:23" x14ac:dyDescent="0.35">
      <c r="A37" s="289" t="s">
        <v>186</v>
      </c>
      <c r="B37" s="290">
        <v>78036</v>
      </c>
      <c r="C37" s="290">
        <v>65763</v>
      </c>
      <c r="D37" s="290">
        <v>28152</v>
      </c>
      <c r="E37" s="291">
        <f t="shared" si="3"/>
        <v>-0.57191733953742985</v>
      </c>
      <c r="F37" s="290">
        <v>78225</v>
      </c>
      <c r="G37" s="290">
        <v>65849</v>
      </c>
      <c r="H37" s="290">
        <v>22694</v>
      </c>
      <c r="I37" s="291">
        <f t="shared" si="4"/>
        <v>-0.65536302753268849</v>
      </c>
      <c r="J37" s="291">
        <f t="shared" si="5"/>
        <v>9.4070733365389403E-2</v>
      </c>
      <c r="K37" s="159"/>
      <c r="L37" s="159"/>
      <c r="M37" s="41"/>
      <c r="N37" s="41"/>
      <c r="O37" s="41"/>
      <c r="P37" s="41"/>
      <c r="Q37" s="41"/>
      <c r="R37" s="41"/>
      <c r="S37" s="41"/>
      <c r="T37" s="41"/>
      <c r="U37" s="41"/>
      <c r="V37" s="42"/>
      <c r="W37" s="42"/>
    </row>
    <row r="38" spans="1:23" x14ac:dyDescent="0.35">
      <c r="A38" s="289" t="s">
        <v>189</v>
      </c>
      <c r="B38" s="290">
        <v>23138</v>
      </c>
      <c r="C38" s="290">
        <v>19282</v>
      </c>
      <c r="D38" s="290">
        <v>18665</v>
      </c>
      <c r="E38" s="291">
        <f t="shared" si="3"/>
        <v>-3.1998755315838623E-2</v>
      </c>
      <c r="F38" s="290">
        <v>21120</v>
      </c>
      <c r="G38" s="290">
        <v>17857</v>
      </c>
      <c r="H38" s="290">
        <v>14993</v>
      </c>
      <c r="I38" s="291">
        <f t="shared" si="4"/>
        <v>-0.16038528308226463</v>
      </c>
      <c r="J38" s="291">
        <f t="shared" si="5"/>
        <v>6.2148695926116299E-2</v>
      </c>
      <c r="K38" s="159"/>
      <c r="L38" s="159"/>
      <c r="M38" s="41"/>
      <c r="N38" s="41"/>
      <c r="O38" s="41"/>
      <c r="P38" s="41"/>
      <c r="Q38" s="41"/>
      <c r="R38" s="41"/>
      <c r="S38" s="41"/>
      <c r="T38" s="41"/>
      <c r="U38" s="41"/>
      <c r="V38" s="42"/>
      <c r="W38" s="42"/>
    </row>
    <row r="39" spans="1:23" x14ac:dyDescent="0.35">
      <c r="A39" s="289" t="s">
        <v>204</v>
      </c>
      <c r="B39" s="290">
        <v>10663</v>
      </c>
      <c r="C39" s="290">
        <v>9415</v>
      </c>
      <c r="D39" s="290">
        <v>10036</v>
      </c>
      <c r="E39" s="291">
        <f t="shared" si="3"/>
        <v>6.5958576739245878E-2</v>
      </c>
      <c r="F39" s="290">
        <v>12746</v>
      </c>
      <c r="G39" s="290">
        <v>11071</v>
      </c>
      <c r="H39" s="290">
        <v>12305</v>
      </c>
      <c r="I39" s="291">
        <f t="shared" si="4"/>
        <v>0.11146237918887181</v>
      </c>
      <c r="J39" s="291">
        <f t="shared" si="5"/>
        <v>5.1006449901344696E-2</v>
      </c>
      <c r="K39" s="159"/>
      <c r="L39" s="159"/>
      <c r="M39" s="41"/>
      <c r="N39" s="41"/>
      <c r="O39" s="41"/>
      <c r="P39" s="41"/>
      <c r="Q39" s="41"/>
      <c r="R39" s="41"/>
      <c r="S39" s="41"/>
      <c r="T39" s="41"/>
      <c r="U39" s="41"/>
      <c r="V39" s="42"/>
      <c r="W39" s="42"/>
    </row>
    <row r="40" spans="1:23" x14ac:dyDescent="0.35">
      <c r="A40" s="289" t="s">
        <v>192</v>
      </c>
      <c r="B40" s="290">
        <v>17135</v>
      </c>
      <c r="C40" s="290">
        <v>13463</v>
      </c>
      <c r="D40" s="290">
        <v>17050</v>
      </c>
      <c r="E40" s="291">
        <f t="shared" si="3"/>
        <v>0.2664339300304539</v>
      </c>
      <c r="F40" s="290">
        <v>13178</v>
      </c>
      <c r="G40" s="290">
        <v>10516</v>
      </c>
      <c r="H40" s="290">
        <v>11770</v>
      </c>
      <c r="I40" s="291">
        <f t="shared" si="4"/>
        <v>0.11924686192468625</v>
      </c>
      <c r="J40" s="291">
        <f t="shared" si="5"/>
        <v>4.8788778166503621E-2</v>
      </c>
      <c r="K40" s="159"/>
      <c r="L40" s="159"/>
      <c r="M40" s="41"/>
      <c r="N40" s="41"/>
      <c r="O40" s="41"/>
      <c r="P40" s="41"/>
      <c r="Q40" s="41"/>
      <c r="R40" s="41"/>
      <c r="S40" s="41"/>
      <c r="T40" s="41"/>
      <c r="U40" s="41"/>
      <c r="V40" s="42"/>
      <c r="W40" s="42"/>
    </row>
    <row r="41" spans="1:23" x14ac:dyDescent="0.35">
      <c r="A41" s="289" t="s">
        <v>195</v>
      </c>
      <c r="B41" s="290">
        <v>8642</v>
      </c>
      <c r="C41" s="290">
        <v>7610</v>
      </c>
      <c r="D41" s="290">
        <v>8047</v>
      </c>
      <c r="E41" s="291">
        <f t="shared" si="3"/>
        <v>5.7424441524310144E-2</v>
      </c>
      <c r="F41" s="290">
        <v>7998</v>
      </c>
      <c r="G41" s="290">
        <v>7129</v>
      </c>
      <c r="H41" s="290">
        <v>6409</v>
      </c>
      <c r="I41" s="291">
        <f t="shared" si="4"/>
        <v>-0.10099593210829005</v>
      </c>
      <c r="J41" s="291">
        <f t="shared" si="5"/>
        <v>2.6566463829152228E-2</v>
      </c>
      <c r="K41" s="159"/>
      <c r="L41" s="159"/>
      <c r="M41" s="41"/>
      <c r="N41" s="41"/>
      <c r="O41" s="41"/>
      <c r="P41" s="41"/>
      <c r="Q41" s="41"/>
      <c r="R41" s="41"/>
      <c r="S41" s="41"/>
      <c r="T41" s="41"/>
      <c r="U41" s="41"/>
      <c r="V41" s="42"/>
      <c r="W41" s="42"/>
    </row>
    <row r="42" spans="1:23" x14ac:dyDescent="0.35">
      <c r="A42" s="289" t="s">
        <v>191</v>
      </c>
      <c r="B42" s="290">
        <v>7354</v>
      </c>
      <c r="C42" s="290">
        <v>6418</v>
      </c>
      <c r="D42" s="290">
        <v>6378</v>
      </c>
      <c r="E42" s="291">
        <f t="shared" si="3"/>
        <v>-6.2324711748208417E-3</v>
      </c>
      <c r="F42" s="290">
        <v>7187</v>
      </c>
      <c r="G42" s="290">
        <v>6345</v>
      </c>
      <c r="H42" s="290">
        <v>5323</v>
      </c>
      <c r="I42" s="291">
        <f t="shared" si="4"/>
        <v>-0.16107171000788023</v>
      </c>
      <c r="J42" s="291">
        <f t="shared" si="5"/>
        <v>2.2064797466465488E-2</v>
      </c>
      <c r="K42" s="159"/>
      <c r="L42" s="159"/>
      <c r="M42" s="42"/>
      <c r="N42" s="41"/>
      <c r="O42" s="41"/>
      <c r="P42" s="41"/>
      <c r="Q42" s="42"/>
      <c r="R42" s="41"/>
      <c r="S42" s="41"/>
      <c r="T42" s="41"/>
      <c r="U42" s="42"/>
      <c r="V42" s="42"/>
      <c r="W42" s="42"/>
    </row>
    <row r="43" spans="1:23" x14ac:dyDescent="0.35">
      <c r="A43" s="289" t="s">
        <v>205</v>
      </c>
      <c r="B43" s="290">
        <v>1148</v>
      </c>
      <c r="C43" s="290">
        <v>1124</v>
      </c>
      <c r="D43" s="290">
        <v>1561</v>
      </c>
      <c r="E43" s="291">
        <f t="shared" si="3"/>
        <v>0.38879003558718872</v>
      </c>
      <c r="F43" s="290">
        <v>2262</v>
      </c>
      <c r="G43" s="290">
        <v>2229</v>
      </c>
      <c r="H43" s="290">
        <v>2925</v>
      </c>
      <c r="I43" s="291">
        <f t="shared" si="4"/>
        <v>0.31224764468371458</v>
      </c>
      <c r="J43" s="291">
        <f t="shared" si="5"/>
        <v>1.2124653877402133E-2</v>
      </c>
      <c r="K43" s="159"/>
      <c r="L43" s="159"/>
      <c r="W43" s="42"/>
    </row>
    <row r="44" spans="1:23" x14ac:dyDescent="0.35">
      <c r="A44" s="284" t="s">
        <v>196</v>
      </c>
      <c r="B44" s="292">
        <v>336272</v>
      </c>
      <c r="C44" s="292">
        <v>269959</v>
      </c>
      <c r="D44" s="292">
        <v>278129</v>
      </c>
      <c r="E44" s="293">
        <f t="shared" si="3"/>
        <v>3.0263854881667163E-2</v>
      </c>
      <c r="F44" s="292">
        <v>316416</v>
      </c>
      <c r="G44" s="292">
        <v>259120</v>
      </c>
      <c r="H44" s="292">
        <v>230781</v>
      </c>
      <c r="I44" s="293">
        <f t="shared" si="4"/>
        <v>-0.10936631676443342</v>
      </c>
      <c r="J44" s="293">
        <f t="shared" si="5"/>
        <v>0.95662897315580908</v>
      </c>
      <c r="K44" s="159"/>
      <c r="L44" s="159"/>
      <c r="M44" s="41"/>
      <c r="N44" s="42"/>
      <c r="O44" s="42"/>
      <c r="P44" s="42"/>
      <c r="Q44" s="42"/>
      <c r="R44" s="42"/>
      <c r="S44" s="42"/>
      <c r="T44" s="42"/>
      <c r="U44" s="42"/>
      <c r="V44" s="42"/>
      <c r="W44" s="42"/>
    </row>
    <row r="45" spans="1:23" x14ac:dyDescent="0.35">
      <c r="A45" s="287" t="s">
        <v>197</v>
      </c>
      <c r="B45" s="294">
        <v>23775</v>
      </c>
      <c r="C45" s="294">
        <v>19559</v>
      </c>
      <c r="D45" s="294">
        <v>13222</v>
      </c>
      <c r="E45" s="291">
        <f t="shared" si="3"/>
        <v>-0.32399406922644303</v>
      </c>
      <c r="F45" s="294">
        <v>19639</v>
      </c>
      <c r="G45" s="294">
        <v>15852</v>
      </c>
      <c r="H45" s="294">
        <v>10463</v>
      </c>
      <c r="I45" s="291">
        <f t="shared" si="4"/>
        <v>-0.3399571032046429</v>
      </c>
      <c r="J45" s="291">
        <f t="shared" si="5"/>
        <v>4.3371026844190946E-2</v>
      </c>
      <c r="K45" s="159"/>
      <c r="L45" s="159"/>
      <c r="M45" s="41"/>
      <c r="N45" s="41"/>
      <c r="O45" s="41"/>
      <c r="P45" s="42"/>
      <c r="Q45" s="41"/>
      <c r="R45" s="41"/>
      <c r="S45" s="41"/>
      <c r="T45" s="42"/>
      <c r="U45" s="42"/>
      <c r="V45" s="42"/>
      <c r="W45" s="42"/>
    </row>
    <row r="46" spans="1:23" x14ac:dyDescent="0.35">
      <c r="A46" s="288" t="s">
        <v>198</v>
      </c>
      <c r="B46" s="295">
        <v>360047</v>
      </c>
      <c r="C46" s="295">
        <v>289518</v>
      </c>
      <c r="D46" s="295">
        <v>291351</v>
      </c>
      <c r="E46" s="293">
        <f t="shared" si="3"/>
        <v>6.3312125670942354E-3</v>
      </c>
      <c r="F46" s="295">
        <v>336055</v>
      </c>
      <c r="G46" s="295">
        <v>274972</v>
      </c>
      <c r="H46" s="295">
        <v>241244</v>
      </c>
      <c r="I46" s="293">
        <f t="shared" si="4"/>
        <v>-0.12265976172119342</v>
      </c>
      <c r="J46" s="293">
        <f t="shared" si="5"/>
        <v>1</v>
      </c>
      <c r="K46" s="159"/>
      <c r="L46" s="159"/>
      <c r="M46" s="41"/>
      <c r="N46" s="41"/>
      <c r="O46" s="41"/>
      <c r="P46" s="42"/>
      <c r="Q46" s="41"/>
      <c r="R46" s="41"/>
      <c r="S46" s="41"/>
      <c r="T46" s="42"/>
      <c r="U46" s="42"/>
      <c r="V46" s="42"/>
      <c r="W46" s="42"/>
    </row>
    <row r="47" spans="1:23" x14ac:dyDescent="0.35">
      <c r="A47" s="342" t="s">
        <v>199</v>
      </c>
      <c r="B47" s="342"/>
      <c r="C47" s="342"/>
      <c r="D47" s="342"/>
      <c r="E47" s="342"/>
      <c r="F47" s="342"/>
      <c r="G47" s="342"/>
      <c r="H47" s="342"/>
      <c r="I47" s="342"/>
      <c r="J47" s="342"/>
      <c r="K47" s="159"/>
      <c r="L47" s="42"/>
      <c r="M47" s="42"/>
      <c r="N47" s="42"/>
      <c r="O47" s="42"/>
      <c r="P47" s="42"/>
      <c r="Q47" s="42"/>
      <c r="R47" s="42"/>
      <c r="S47" s="42"/>
      <c r="T47" s="42"/>
      <c r="U47" s="42"/>
      <c r="V47" s="42"/>
      <c r="W47" s="42"/>
    </row>
    <row r="48" spans="1:23" x14ac:dyDescent="0.35">
      <c r="A48" s="342" t="s">
        <v>200</v>
      </c>
      <c r="B48" s="342"/>
      <c r="C48" s="342"/>
      <c r="D48" s="342"/>
      <c r="E48" s="342"/>
      <c r="F48" s="342"/>
      <c r="G48" s="342"/>
      <c r="H48" s="342"/>
      <c r="I48" s="342"/>
      <c r="J48" s="342"/>
      <c r="K48" s="42"/>
      <c r="L48" s="42"/>
      <c r="M48" s="42"/>
      <c r="N48" s="42"/>
      <c r="O48" s="42"/>
      <c r="P48" s="42"/>
      <c r="Q48" s="42"/>
      <c r="R48" s="42"/>
      <c r="S48" s="42"/>
      <c r="T48" s="42"/>
      <c r="U48" s="42"/>
      <c r="V48" s="42"/>
      <c r="W48" s="42"/>
    </row>
    <row r="59" spans="1:11" x14ac:dyDescent="0.35">
      <c r="A59" s="364" t="s">
        <v>206</v>
      </c>
      <c r="B59" s="364"/>
      <c r="C59" s="364"/>
      <c r="D59" s="364"/>
      <c r="E59" s="364"/>
      <c r="F59" s="364"/>
      <c r="G59" s="364"/>
      <c r="H59" s="364"/>
      <c r="I59" s="364"/>
      <c r="J59" s="364"/>
      <c r="K59" s="42"/>
    </row>
    <row r="60" spans="1:11" x14ac:dyDescent="0.35">
      <c r="A60" s="362" t="s">
        <v>202</v>
      </c>
      <c r="B60" s="363" t="s">
        <v>182</v>
      </c>
      <c r="C60" s="363"/>
      <c r="D60" s="363"/>
      <c r="E60" s="363"/>
      <c r="F60" s="363" t="s">
        <v>183</v>
      </c>
      <c r="G60" s="363"/>
      <c r="H60" s="363"/>
      <c r="I60" s="363"/>
      <c r="J60" s="363"/>
      <c r="K60" s="42"/>
    </row>
    <row r="61" spans="1:11" s="42" customFormat="1" x14ac:dyDescent="0.35">
      <c r="A61" s="362"/>
      <c r="B61" s="355">
        <v>2019</v>
      </c>
      <c r="C61" s="357" t="str">
        <f>C3</f>
        <v>Enero - octubre</v>
      </c>
      <c r="D61" s="358"/>
      <c r="E61" s="359"/>
      <c r="F61" s="355">
        <v>2019</v>
      </c>
      <c r="G61" s="357" t="str">
        <f>G3</f>
        <v>Enero - octubre</v>
      </c>
      <c r="H61" s="358"/>
      <c r="I61" s="358"/>
      <c r="J61" s="359"/>
    </row>
    <row r="62" spans="1:11" x14ac:dyDescent="0.35">
      <c r="A62" s="362"/>
      <c r="B62" s="356"/>
      <c r="C62" s="279">
        <v>2019</v>
      </c>
      <c r="D62" s="279">
        <v>2020</v>
      </c>
      <c r="E62" s="280" t="s">
        <v>184</v>
      </c>
      <c r="F62" s="356"/>
      <c r="G62" s="279">
        <v>2019</v>
      </c>
      <c r="H62" s="279">
        <v>2020</v>
      </c>
      <c r="I62" s="280" t="s">
        <v>184</v>
      </c>
      <c r="J62" s="280" t="s">
        <v>185</v>
      </c>
      <c r="K62" s="42"/>
    </row>
    <row r="63" spans="1:11" x14ac:dyDescent="0.35">
      <c r="A63" s="289" t="s">
        <v>189</v>
      </c>
      <c r="B63" s="290">
        <v>3507.8440000000001</v>
      </c>
      <c r="C63" s="290">
        <v>3033.2559999999999</v>
      </c>
      <c r="D63" s="290">
        <v>5058.0600000000004</v>
      </c>
      <c r="E63" s="296">
        <f>D63/C63-1</f>
        <v>0.66753482066795566</v>
      </c>
      <c r="F63" s="290">
        <v>6368.3232200000002</v>
      </c>
      <c r="G63" s="290">
        <v>5542.2040499999994</v>
      </c>
      <c r="H63" s="290">
        <v>8217.5147300000008</v>
      </c>
      <c r="I63" s="297">
        <f>H63/G63-1</f>
        <v>0.48271601981164913</v>
      </c>
      <c r="J63" s="297">
        <f>H63/$H$75</f>
        <v>0.22289495196224071</v>
      </c>
      <c r="K63" s="159"/>
    </row>
    <row r="64" spans="1:11" x14ac:dyDescent="0.35">
      <c r="A64" s="289" t="s">
        <v>209</v>
      </c>
      <c r="B64" s="290">
        <v>3844.32</v>
      </c>
      <c r="C64" s="290">
        <v>3178.2</v>
      </c>
      <c r="D64" s="290">
        <v>4188.5910000000003</v>
      </c>
      <c r="E64" s="298">
        <f t="shared" ref="E64:E74" si="6">D64/C64-1</f>
        <v>0.31791296960543725</v>
      </c>
      <c r="F64" s="290">
        <v>6266.1431500000008</v>
      </c>
      <c r="G64" s="290">
        <v>5205.6038399999998</v>
      </c>
      <c r="H64" s="290">
        <v>7898.4987999999994</v>
      </c>
      <c r="I64" s="299">
        <f t="shared" ref="I64:I75" si="7">H64/G64-1</f>
        <v>0.51730693359869662</v>
      </c>
      <c r="J64" s="299">
        <f t="shared" ref="J64:J75" si="8">H64/$H$75</f>
        <v>0.21424184421264988</v>
      </c>
      <c r="K64" s="159"/>
    </row>
    <row r="65" spans="1:11" x14ac:dyDescent="0.35">
      <c r="A65" s="289" t="s">
        <v>187</v>
      </c>
      <c r="B65" s="290">
        <v>3479.6959999999999</v>
      </c>
      <c r="C65" s="290">
        <v>3226.808</v>
      </c>
      <c r="D65" s="290">
        <v>4098.924</v>
      </c>
      <c r="E65" s="296">
        <f t="shared" si="6"/>
        <v>0.27027204593517795</v>
      </c>
      <c r="F65" s="290">
        <v>6229.3155699999998</v>
      </c>
      <c r="G65" s="290">
        <v>5757.9202299999997</v>
      </c>
      <c r="H65" s="290">
        <v>7139.4666900000002</v>
      </c>
      <c r="I65" s="297">
        <f t="shared" si="7"/>
        <v>0.23993845083192489</v>
      </c>
      <c r="J65" s="297">
        <f t="shared" si="8"/>
        <v>0.19365357254474524</v>
      </c>
      <c r="K65" s="159"/>
    </row>
    <row r="66" spans="1:11" x14ac:dyDescent="0.35">
      <c r="A66" s="289" t="s">
        <v>210</v>
      </c>
      <c r="B66" s="290">
        <v>3006.1390000000001</v>
      </c>
      <c r="C66" s="290">
        <v>2626.6750000000002</v>
      </c>
      <c r="D66" s="290">
        <v>2897.6905767000003</v>
      </c>
      <c r="E66" s="296">
        <f t="shared" si="6"/>
        <v>0.10317819170624465</v>
      </c>
      <c r="F66" s="290">
        <v>5598.2875299999996</v>
      </c>
      <c r="G66" s="290">
        <v>4873.5111299999999</v>
      </c>
      <c r="H66" s="290">
        <v>5487.2205300000005</v>
      </c>
      <c r="I66" s="297">
        <f t="shared" si="7"/>
        <v>0.12592756713371878</v>
      </c>
      <c r="J66" s="297">
        <f t="shared" si="8"/>
        <v>0.1488374279361433</v>
      </c>
      <c r="K66" s="159"/>
    </row>
    <row r="67" spans="1:11" x14ac:dyDescent="0.35">
      <c r="A67" s="289" t="s">
        <v>193</v>
      </c>
      <c r="B67" s="290">
        <v>1017.96</v>
      </c>
      <c r="C67" s="290">
        <v>952.30799999999999</v>
      </c>
      <c r="D67" s="290">
        <v>966.096</v>
      </c>
      <c r="E67" s="296">
        <f t="shared" si="6"/>
        <v>1.4478509053793553E-2</v>
      </c>
      <c r="F67" s="290">
        <v>2120.8881800000004</v>
      </c>
      <c r="G67" s="290">
        <v>2008.1338400000002</v>
      </c>
      <c r="H67" s="290">
        <v>2202.0082499999999</v>
      </c>
      <c r="I67" s="297">
        <f t="shared" si="7"/>
        <v>9.654456597374983E-2</v>
      </c>
      <c r="J67" s="297">
        <f t="shared" si="8"/>
        <v>5.9728097755926704E-2</v>
      </c>
      <c r="K67" s="159"/>
    </row>
    <row r="68" spans="1:11" x14ac:dyDescent="0.35">
      <c r="A68" s="289" t="s">
        <v>190</v>
      </c>
      <c r="B68" s="290">
        <v>630.66585960000009</v>
      </c>
      <c r="C68" s="290">
        <v>535.99785960000008</v>
      </c>
      <c r="D68" s="290">
        <v>818.18399999999997</v>
      </c>
      <c r="E68" s="296">
        <f t="shared" si="6"/>
        <v>0.52646878218989035</v>
      </c>
      <c r="F68" s="290">
        <v>1331.13337</v>
      </c>
      <c r="G68" s="290">
        <v>1135.663</v>
      </c>
      <c r="H68" s="290">
        <v>1606.6376300000002</v>
      </c>
      <c r="I68" s="297">
        <f t="shared" si="7"/>
        <v>0.41471337007545395</v>
      </c>
      <c r="J68" s="297">
        <f t="shared" si="8"/>
        <v>4.3579041732922853E-2</v>
      </c>
      <c r="K68" s="159"/>
    </row>
    <row r="69" spans="1:11" x14ac:dyDescent="0.35">
      <c r="A69" s="289" t="s">
        <v>192</v>
      </c>
      <c r="B69" s="290">
        <v>447.42399999999998</v>
      </c>
      <c r="C69" s="290">
        <v>424.44400000000002</v>
      </c>
      <c r="D69" s="290">
        <v>378.61799999999999</v>
      </c>
      <c r="E69" s="296">
        <f t="shared" si="6"/>
        <v>-0.10796712876139147</v>
      </c>
      <c r="F69" s="290">
        <v>910.04960000000005</v>
      </c>
      <c r="G69" s="290">
        <v>866.08090000000004</v>
      </c>
      <c r="H69" s="290">
        <v>765.59458000000006</v>
      </c>
      <c r="I69" s="297">
        <f t="shared" si="7"/>
        <v>-0.11602417279956179</v>
      </c>
      <c r="J69" s="297">
        <f t="shared" si="8"/>
        <v>2.0766274565795863E-2</v>
      </c>
      <c r="K69" s="159"/>
    </row>
    <row r="70" spans="1:11" x14ac:dyDescent="0.35">
      <c r="A70" s="289" t="s">
        <v>211</v>
      </c>
      <c r="B70" s="290">
        <v>323.80200000000002</v>
      </c>
      <c r="C70" s="290">
        <v>249.798</v>
      </c>
      <c r="D70" s="290">
        <v>179.05199999999999</v>
      </c>
      <c r="E70" s="296">
        <f t="shared" si="6"/>
        <v>-0.28321283597146496</v>
      </c>
      <c r="F70" s="290">
        <v>811.08276999999998</v>
      </c>
      <c r="G70" s="290">
        <v>636.30478000000005</v>
      </c>
      <c r="H70" s="290">
        <v>414.86377000000005</v>
      </c>
      <c r="I70" s="297">
        <f t="shared" si="7"/>
        <v>-0.34801091703255782</v>
      </c>
      <c r="J70" s="297">
        <f t="shared" si="8"/>
        <v>1.1252920514694845E-2</v>
      </c>
      <c r="K70" s="159"/>
    </row>
    <row r="71" spans="1:11" x14ac:dyDescent="0.35">
      <c r="A71" s="289" t="s">
        <v>212</v>
      </c>
      <c r="B71" s="290">
        <v>327.93599999999998</v>
      </c>
      <c r="C71" s="290">
        <v>97.38</v>
      </c>
      <c r="D71" s="290">
        <v>68.28</v>
      </c>
      <c r="E71" s="296">
        <f t="shared" si="6"/>
        <v>-0.29882932840418974</v>
      </c>
      <c r="F71" s="290">
        <v>650.75080000000003</v>
      </c>
      <c r="G71" s="290">
        <v>201.61885999999998</v>
      </c>
      <c r="H71" s="290">
        <v>103.50324999999999</v>
      </c>
      <c r="I71" s="297">
        <f t="shared" si="7"/>
        <v>-0.48663904755735643</v>
      </c>
      <c r="J71" s="297">
        <f t="shared" si="8"/>
        <v>2.8074609775218238E-3</v>
      </c>
      <c r="K71" s="159"/>
    </row>
    <row r="72" spans="1:11" x14ac:dyDescent="0.35">
      <c r="A72" s="289" t="s">
        <v>213</v>
      </c>
      <c r="B72" s="290">
        <v>240.57599999999999</v>
      </c>
      <c r="C72" s="290">
        <v>199.464</v>
      </c>
      <c r="D72" s="290">
        <v>182.67599999999999</v>
      </c>
      <c r="E72" s="296">
        <f t="shared" si="6"/>
        <v>-8.4165563710744906E-2</v>
      </c>
      <c r="F72" s="290">
        <v>505.57890000000003</v>
      </c>
      <c r="G72" s="290">
        <v>414.98720000000003</v>
      </c>
      <c r="H72" s="290">
        <v>381.18209000000002</v>
      </c>
      <c r="I72" s="297">
        <f t="shared" si="7"/>
        <v>-8.1460608905527754E-2</v>
      </c>
      <c r="J72" s="297">
        <f t="shared" si="8"/>
        <v>1.0339325992229345E-2</v>
      </c>
      <c r="K72" s="159"/>
    </row>
    <row r="73" spans="1:11" x14ac:dyDescent="0.35">
      <c r="A73" s="284" t="s">
        <v>196</v>
      </c>
      <c r="B73" s="292">
        <v>16826.362859600002</v>
      </c>
      <c r="C73" s="292">
        <v>14524.330859600001</v>
      </c>
      <c r="D73" s="292">
        <v>18836.171576700002</v>
      </c>
      <c r="E73" s="300">
        <f>D73/C73-1</f>
        <v>0.29687018002967402</v>
      </c>
      <c r="F73" s="292">
        <v>30791.553090000001</v>
      </c>
      <c r="G73" s="292">
        <v>26642.027829999999</v>
      </c>
      <c r="H73" s="292">
        <v>34216.490320000004</v>
      </c>
      <c r="I73" s="301">
        <f t="shared" si="7"/>
        <v>0.28430502881882203</v>
      </c>
      <c r="J73" s="301">
        <f t="shared" si="8"/>
        <v>0.92810091819487062</v>
      </c>
      <c r="K73" s="159"/>
    </row>
    <row r="74" spans="1:11" x14ac:dyDescent="0.35">
      <c r="A74" s="287" t="s">
        <v>197</v>
      </c>
      <c r="B74" s="294">
        <v>1181.18</v>
      </c>
      <c r="C74" s="294">
        <v>1047.5419999999999</v>
      </c>
      <c r="D74" s="294">
        <v>1147.3030000000001</v>
      </c>
      <c r="E74" s="296">
        <f t="shared" si="6"/>
        <v>9.5233413075561879E-2</v>
      </c>
      <c r="F74" s="294">
        <v>3028.1663799999988</v>
      </c>
      <c r="G74" s="294">
        <v>2709.0912499999999</v>
      </c>
      <c r="H74" s="294">
        <v>2650.718460000001</v>
      </c>
      <c r="I74" s="297">
        <f t="shared" si="7"/>
        <v>-2.1547000308682507E-2</v>
      </c>
      <c r="J74" s="297">
        <f t="shared" si="8"/>
        <v>7.1899081805129272E-2</v>
      </c>
      <c r="K74" s="159"/>
    </row>
    <row r="75" spans="1:11" x14ac:dyDescent="0.35">
      <c r="A75" s="288" t="s">
        <v>207</v>
      </c>
      <c r="B75" s="295">
        <v>18007.542859599998</v>
      </c>
      <c r="C75" s="295">
        <v>15571.8728596</v>
      </c>
      <c r="D75" s="295">
        <v>19983.474576700002</v>
      </c>
      <c r="E75" s="300">
        <f>D75/C75-1</f>
        <v>0.28330578838371823</v>
      </c>
      <c r="F75" s="295">
        <v>33819.719469999996</v>
      </c>
      <c r="G75" s="295">
        <v>29351.119079999997</v>
      </c>
      <c r="H75" s="295">
        <v>36867.208780000008</v>
      </c>
      <c r="I75" s="301">
        <f t="shared" si="7"/>
        <v>0.25607506410621039</v>
      </c>
      <c r="J75" s="301">
        <f t="shared" si="8"/>
        <v>1</v>
      </c>
      <c r="K75" s="159"/>
    </row>
    <row r="76" spans="1:11" x14ac:dyDescent="0.35">
      <c r="A76" s="342" t="s">
        <v>199</v>
      </c>
      <c r="B76" s="342"/>
      <c r="C76" s="342"/>
      <c r="D76" s="342"/>
      <c r="E76" s="342"/>
      <c r="F76" s="342"/>
      <c r="G76" s="342"/>
      <c r="H76" s="342"/>
      <c r="I76" s="342"/>
      <c r="J76" s="342"/>
      <c r="K76" s="42"/>
    </row>
    <row r="77" spans="1:11" x14ac:dyDescent="0.35">
      <c r="A77" s="342" t="s">
        <v>200</v>
      </c>
      <c r="B77" s="342"/>
      <c r="C77" s="342"/>
      <c r="D77" s="342"/>
      <c r="E77" s="342"/>
      <c r="F77" s="342"/>
      <c r="G77" s="342"/>
      <c r="H77" s="342"/>
      <c r="I77" s="342"/>
      <c r="J77" s="342"/>
      <c r="K77" s="42"/>
    </row>
    <row r="87" spans="1:10" s="42" customFormat="1" x14ac:dyDescent="0.35"/>
    <row r="88" spans="1:10" x14ac:dyDescent="0.35">
      <c r="A88" s="361" t="s">
        <v>208</v>
      </c>
      <c r="B88" s="361"/>
      <c r="C88" s="361"/>
      <c r="D88" s="361"/>
      <c r="E88" s="361"/>
      <c r="F88" s="361"/>
      <c r="G88" s="361"/>
      <c r="H88" s="361"/>
      <c r="I88" s="361"/>
      <c r="J88" s="361"/>
    </row>
    <row r="89" spans="1:10" x14ac:dyDescent="0.35">
      <c r="A89" s="362" t="s">
        <v>202</v>
      </c>
      <c r="B89" s="363" t="s">
        <v>182</v>
      </c>
      <c r="C89" s="363"/>
      <c r="D89" s="363"/>
      <c r="E89" s="363"/>
      <c r="F89" s="363" t="s">
        <v>183</v>
      </c>
      <c r="G89" s="363"/>
      <c r="H89" s="363"/>
      <c r="I89" s="363"/>
      <c r="J89" s="363"/>
    </row>
    <row r="90" spans="1:10" s="42" customFormat="1" x14ac:dyDescent="0.35">
      <c r="A90" s="362"/>
      <c r="B90" s="355">
        <v>2019</v>
      </c>
      <c r="C90" s="357" t="str">
        <f>C3</f>
        <v>Enero - octubre</v>
      </c>
      <c r="D90" s="358"/>
      <c r="E90" s="359"/>
      <c r="F90" s="355">
        <v>2019</v>
      </c>
      <c r="G90" s="357" t="str">
        <f>G3</f>
        <v>Enero - octubre</v>
      </c>
      <c r="H90" s="358"/>
      <c r="I90" s="358"/>
      <c r="J90" s="359"/>
    </row>
    <row r="91" spans="1:10" x14ac:dyDescent="0.35">
      <c r="A91" s="362"/>
      <c r="B91" s="356"/>
      <c r="C91" s="279">
        <v>2019</v>
      </c>
      <c r="D91" s="279">
        <v>2020</v>
      </c>
      <c r="E91" s="280" t="s">
        <v>184</v>
      </c>
      <c r="F91" s="356"/>
      <c r="G91" s="279">
        <v>2019</v>
      </c>
      <c r="H91" s="279">
        <v>2020</v>
      </c>
      <c r="I91" s="280" t="s">
        <v>184</v>
      </c>
      <c r="J91" s="280" t="s">
        <v>185</v>
      </c>
    </row>
    <row r="92" spans="1:10" x14ac:dyDescent="0.35">
      <c r="A92" s="289" t="s">
        <v>189</v>
      </c>
      <c r="B92" s="290">
        <v>2896.1030030000002</v>
      </c>
      <c r="C92" s="290">
        <v>2527.8040030000002</v>
      </c>
      <c r="D92" s="290">
        <v>1549.271</v>
      </c>
      <c r="E92" s="297">
        <f>D92/C92-1</f>
        <v>-0.38710794105819768</v>
      </c>
      <c r="F92" s="290">
        <v>11604.585499999999</v>
      </c>
      <c r="G92" s="290">
        <v>10070.919</v>
      </c>
      <c r="H92" s="290">
        <v>6685.7254199999998</v>
      </c>
      <c r="I92" s="297">
        <f>H92/G92-1</f>
        <v>-0.33613551851623469</v>
      </c>
      <c r="J92" s="297">
        <f>H92/$H$104</f>
        <v>0.56280743487572182</v>
      </c>
    </row>
    <row r="93" spans="1:10" x14ac:dyDescent="0.35">
      <c r="A93" s="289" t="s">
        <v>209</v>
      </c>
      <c r="B93" s="290">
        <v>331.78949999999998</v>
      </c>
      <c r="C93" s="290">
        <v>310.01850000000002</v>
      </c>
      <c r="D93" s="290">
        <v>348.27749999999997</v>
      </c>
      <c r="E93" s="299">
        <f t="shared" ref="E93:E101" si="9">D93/C93-1</f>
        <v>0.12340876431567782</v>
      </c>
      <c r="F93" s="290">
        <v>1216.1198599999998</v>
      </c>
      <c r="G93" s="290">
        <v>1141.2144099999998</v>
      </c>
      <c r="H93" s="290">
        <v>1432.9911099999999</v>
      </c>
      <c r="I93" s="299">
        <f t="shared" ref="I93:I104" si="10">H93/G93-1</f>
        <v>0.25567211335861084</v>
      </c>
      <c r="J93" s="299">
        <f>H93/$H$104</f>
        <v>0.12062984944105189</v>
      </c>
    </row>
    <row r="94" spans="1:10" x14ac:dyDescent="0.35">
      <c r="A94" s="289" t="s">
        <v>187</v>
      </c>
      <c r="B94" s="290">
        <v>236.0145</v>
      </c>
      <c r="C94" s="290">
        <v>190.99799999999999</v>
      </c>
      <c r="D94" s="290">
        <v>112.572</v>
      </c>
      <c r="E94" s="297">
        <f>D94/C94-1</f>
        <v>-0.41061162944114593</v>
      </c>
      <c r="F94" s="290">
        <v>929.88439999999991</v>
      </c>
      <c r="G94" s="290">
        <v>797.87387000000012</v>
      </c>
      <c r="H94" s="290">
        <v>352.44274000000001</v>
      </c>
      <c r="I94" s="297">
        <f t="shared" si="10"/>
        <v>-0.55827261268751671</v>
      </c>
      <c r="J94" s="297">
        <f t="shared" ref="J94:J104" si="11">H94/$H$104</f>
        <v>2.9668791638764458E-2</v>
      </c>
    </row>
    <row r="95" spans="1:10" x14ac:dyDescent="0.35">
      <c r="A95" s="289" t="s">
        <v>210</v>
      </c>
      <c r="B95" s="290">
        <v>111.015</v>
      </c>
      <c r="C95" s="290">
        <v>96.097499999999997</v>
      </c>
      <c r="D95" s="290">
        <v>63.895499999999998</v>
      </c>
      <c r="E95" s="297">
        <f t="shared" si="9"/>
        <v>-0.33509716693982672</v>
      </c>
      <c r="F95" s="290">
        <v>415.44391999999999</v>
      </c>
      <c r="G95" s="290">
        <v>351.5401</v>
      </c>
      <c r="H95" s="290">
        <v>232.87637000000001</v>
      </c>
      <c r="I95" s="297">
        <f t="shared" si="10"/>
        <v>-0.33755389498950472</v>
      </c>
      <c r="J95" s="297">
        <f t="shared" si="11"/>
        <v>1.9603639726333468E-2</v>
      </c>
    </row>
    <row r="96" spans="1:10" x14ac:dyDescent="0.35">
      <c r="A96" s="289" t="s">
        <v>193</v>
      </c>
      <c r="B96" s="290">
        <v>85.792500000000004</v>
      </c>
      <c r="C96" s="290">
        <v>82.624499999999998</v>
      </c>
      <c r="D96" s="290">
        <v>93.186000000000007</v>
      </c>
      <c r="E96" s="297">
        <f t="shared" si="9"/>
        <v>0.12782528184739395</v>
      </c>
      <c r="F96" s="290">
        <v>392.28563000000003</v>
      </c>
      <c r="G96" s="290">
        <v>375.34611000000001</v>
      </c>
      <c r="H96" s="290">
        <v>412.40341000000001</v>
      </c>
      <c r="I96" s="297">
        <f t="shared" si="10"/>
        <v>9.8728344353961717E-2</v>
      </c>
      <c r="J96" s="297">
        <f t="shared" si="11"/>
        <v>3.4716308363752786E-2</v>
      </c>
    </row>
    <row r="97" spans="1:10" x14ac:dyDescent="0.35">
      <c r="A97" s="289" t="s">
        <v>190</v>
      </c>
      <c r="B97" s="290">
        <v>58.743000000000002</v>
      </c>
      <c r="C97" s="290">
        <v>35.576999999999998</v>
      </c>
      <c r="D97" s="290">
        <v>54.36</v>
      </c>
      <c r="E97" s="297">
        <f>D97/C97-1</f>
        <v>0.52795345307361496</v>
      </c>
      <c r="F97" s="290">
        <v>375.34310999999997</v>
      </c>
      <c r="G97" s="290">
        <v>218.93380999999999</v>
      </c>
      <c r="H97" s="290">
        <v>260.67802</v>
      </c>
      <c r="I97" s="297">
        <f>H97/G97-1</f>
        <v>0.19067045880213751</v>
      </c>
      <c r="J97" s="297">
        <f t="shared" si="11"/>
        <v>2.1943995385422532E-2</v>
      </c>
    </row>
    <row r="98" spans="1:10" x14ac:dyDescent="0.35">
      <c r="A98" s="289" t="s">
        <v>192</v>
      </c>
      <c r="B98" s="290">
        <v>63.151499999999999</v>
      </c>
      <c r="C98" s="290">
        <v>50.758499999999998</v>
      </c>
      <c r="D98" s="290">
        <v>47.299500000000002</v>
      </c>
      <c r="E98" s="297">
        <f t="shared" si="9"/>
        <v>-6.8146221815065355E-2</v>
      </c>
      <c r="F98" s="290">
        <v>325.41121999999996</v>
      </c>
      <c r="G98" s="290">
        <v>255.08934999999997</v>
      </c>
      <c r="H98" s="290">
        <v>258.19651999999996</v>
      </c>
      <c r="I98" s="297">
        <f t="shared" si="10"/>
        <v>1.2180712366078872E-2</v>
      </c>
      <c r="J98" s="297">
        <f t="shared" si="11"/>
        <v>2.1735101576313014E-2</v>
      </c>
    </row>
    <row r="99" spans="1:10" x14ac:dyDescent="0.35">
      <c r="A99" s="289" t="s">
        <v>211</v>
      </c>
      <c r="B99" s="290">
        <v>79.249499999999998</v>
      </c>
      <c r="C99" s="290">
        <v>65.560500000000005</v>
      </c>
      <c r="D99" s="290">
        <v>50.337000000000003</v>
      </c>
      <c r="E99" s="297">
        <f t="shared" si="9"/>
        <v>-0.2322053675612602</v>
      </c>
      <c r="F99" s="290">
        <v>293.84995000000004</v>
      </c>
      <c r="G99" s="290">
        <v>256.68895000000003</v>
      </c>
      <c r="H99" s="290">
        <v>164.14701000000002</v>
      </c>
      <c r="I99" s="297">
        <f t="shared" si="10"/>
        <v>-0.36052171314737158</v>
      </c>
      <c r="J99" s="297">
        <f t="shared" si="11"/>
        <v>1.3817970651959482E-2</v>
      </c>
    </row>
    <row r="100" spans="1:10" x14ac:dyDescent="0.35">
      <c r="A100" s="289" t="s">
        <v>212</v>
      </c>
      <c r="B100" s="290">
        <v>65.737499999999997</v>
      </c>
      <c r="C100" s="290">
        <v>48.241500000000002</v>
      </c>
      <c r="D100" s="290">
        <v>36.238500000000002</v>
      </c>
      <c r="E100" s="297">
        <f t="shared" si="9"/>
        <v>-0.2488106713099717</v>
      </c>
      <c r="F100" s="290">
        <v>262.00355999999999</v>
      </c>
      <c r="G100" s="290">
        <v>191.21655999999999</v>
      </c>
      <c r="H100" s="290">
        <v>145.02885000000001</v>
      </c>
      <c r="I100" s="297">
        <f t="shared" si="10"/>
        <v>-0.24154660035720743</v>
      </c>
      <c r="J100" s="297">
        <f t="shared" si="11"/>
        <v>1.2208595167145802E-2</v>
      </c>
    </row>
    <row r="101" spans="1:10" x14ac:dyDescent="0.35">
      <c r="A101" s="289" t="s">
        <v>213</v>
      </c>
      <c r="B101" s="290">
        <v>55.831499999999998</v>
      </c>
      <c r="C101" s="290">
        <v>50.917499999999997</v>
      </c>
      <c r="D101" s="290">
        <v>15.448499999999999</v>
      </c>
      <c r="E101" s="297">
        <f t="shared" si="9"/>
        <v>-0.69659743703049049</v>
      </c>
      <c r="F101" s="290">
        <v>220.58</v>
      </c>
      <c r="G101" s="290">
        <v>200.87</v>
      </c>
      <c r="H101" s="290">
        <v>63.9651</v>
      </c>
      <c r="I101" s="297">
        <f t="shared" si="10"/>
        <v>-0.68155971523871162</v>
      </c>
      <c r="J101" s="297">
        <f t="shared" si="11"/>
        <v>5.384611480584711E-3</v>
      </c>
    </row>
    <row r="102" spans="1:10" x14ac:dyDescent="0.35">
      <c r="A102" s="284" t="s">
        <v>196</v>
      </c>
      <c r="B102" s="292">
        <v>3983.4275029999999</v>
      </c>
      <c r="C102" s="292">
        <v>3458.597503</v>
      </c>
      <c r="D102" s="292">
        <v>2370.8854999999999</v>
      </c>
      <c r="E102" s="301">
        <f>D102/C102-1</f>
        <v>-0.31449511024526988</v>
      </c>
      <c r="F102" s="292">
        <v>16035.507150000001</v>
      </c>
      <c r="G102" s="292">
        <v>13859.692160000001</v>
      </c>
      <c r="H102" s="292">
        <v>10008.454549999997</v>
      </c>
      <c r="I102" s="301">
        <f t="shared" si="10"/>
        <v>-0.27787324318175932</v>
      </c>
      <c r="J102" s="301">
        <f t="shared" si="11"/>
        <v>0.84251629830704977</v>
      </c>
    </row>
    <row r="103" spans="1:10" x14ac:dyDescent="0.35">
      <c r="A103" s="287" t="s">
        <v>197</v>
      </c>
      <c r="B103" s="294">
        <v>625.45050000000049</v>
      </c>
      <c r="C103" s="294">
        <v>491.44049999999999</v>
      </c>
      <c r="D103" s="294">
        <v>420.08850000000001</v>
      </c>
      <c r="E103" s="297">
        <f>D103/C103-1</f>
        <v>-0.14518949903396239</v>
      </c>
      <c r="F103" s="294">
        <v>2501.5031800000052</v>
      </c>
      <c r="G103" s="294">
        <v>1990.7584299999996</v>
      </c>
      <c r="H103" s="294">
        <v>1870.7869200000036</v>
      </c>
      <c r="I103" s="297">
        <f>H103/G103-1</f>
        <v>-6.0264223017755136E-2</v>
      </c>
      <c r="J103" s="297">
        <f t="shared" si="11"/>
        <v>0.15748370169295023</v>
      </c>
    </row>
    <row r="104" spans="1:10" x14ac:dyDescent="0.35">
      <c r="A104" s="288" t="s">
        <v>207</v>
      </c>
      <c r="B104" s="295">
        <v>4608.8780030000007</v>
      </c>
      <c r="C104" s="295">
        <v>3950.0380030000001</v>
      </c>
      <c r="D104" s="295">
        <v>2790.9740000000002</v>
      </c>
      <c r="E104" s="301">
        <f>D104/C104-1</f>
        <v>-0.29343110170578268</v>
      </c>
      <c r="F104" s="295">
        <v>18537.010330000005</v>
      </c>
      <c r="G104" s="295">
        <v>15850.45059</v>
      </c>
      <c r="H104" s="295">
        <v>11879.241470000001</v>
      </c>
      <c r="I104" s="301">
        <f t="shared" si="10"/>
        <v>-0.25054234877748038</v>
      </c>
      <c r="J104" s="301">
        <f t="shared" si="11"/>
        <v>1</v>
      </c>
    </row>
    <row r="105" spans="1:10" x14ac:dyDescent="0.35">
      <c r="A105" s="342" t="s">
        <v>199</v>
      </c>
      <c r="B105" s="342"/>
      <c r="C105" s="342"/>
      <c r="D105" s="342"/>
      <c r="E105" s="342"/>
      <c r="F105" s="342"/>
      <c r="G105" s="342"/>
      <c r="H105" s="342"/>
      <c r="I105" s="342"/>
      <c r="J105" s="342"/>
    </row>
    <row r="106" spans="1:10" x14ac:dyDescent="0.35">
      <c r="A106" s="342" t="s">
        <v>200</v>
      </c>
      <c r="B106" s="342"/>
      <c r="C106" s="342"/>
      <c r="D106" s="342"/>
      <c r="E106" s="342"/>
      <c r="F106" s="342"/>
      <c r="G106" s="342"/>
      <c r="H106" s="342"/>
      <c r="I106" s="342"/>
      <c r="J106" s="342"/>
    </row>
  </sheetData>
  <mergeCells count="40">
    <mergeCell ref="A105:J105"/>
    <mergeCell ref="A106:J106"/>
    <mergeCell ref="A1:J1"/>
    <mergeCell ref="A2:A4"/>
    <mergeCell ref="B2:E2"/>
    <mergeCell ref="F2:J2"/>
    <mergeCell ref="A76:J76"/>
    <mergeCell ref="A77:J77"/>
    <mergeCell ref="A88:J88"/>
    <mergeCell ref="A89:A91"/>
    <mergeCell ref="B89:E89"/>
    <mergeCell ref="F89:J89"/>
    <mergeCell ref="A59:J59"/>
    <mergeCell ref="A60:A62"/>
    <mergeCell ref="B60:E60"/>
    <mergeCell ref="F60:J60"/>
    <mergeCell ref="A47:J47"/>
    <mergeCell ref="A48:J48"/>
    <mergeCell ref="A18:J18"/>
    <mergeCell ref="A19:J19"/>
    <mergeCell ref="A30:J30"/>
    <mergeCell ref="A31:A33"/>
    <mergeCell ref="B31:E31"/>
    <mergeCell ref="F31:J31"/>
    <mergeCell ref="B3:B4"/>
    <mergeCell ref="C3:E3"/>
    <mergeCell ref="F3:F4"/>
    <mergeCell ref="G3:J3"/>
    <mergeCell ref="B32:B33"/>
    <mergeCell ref="C32:E32"/>
    <mergeCell ref="F32:F33"/>
    <mergeCell ref="G32:J32"/>
    <mergeCell ref="B61:B62"/>
    <mergeCell ref="C61:E61"/>
    <mergeCell ref="F61:F62"/>
    <mergeCell ref="G61:J61"/>
    <mergeCell ref="B90:B91"/>
    <mergeCell ref="C90:E90"/>
    <mergeCell ref="F90:F91"/>
    <mergeCell ref="G90:J90"/>
  </mergeCells>
  <phoneticPr fontId="63" type="noConversion"/>
  <pageMargins left="0.7" right="0.7" top="0.75" bottom="0.75" header="0.3" footer="0.3"/>
  <pageSetup paperSize="126" scale="49" fitToHeight="0" orientation="landscape" r:id="rId1"/>
  <extLst>
    <ext xmlns:mx="http://schemas.microsoft.com/office/mac/excel/2008/main" uri="{64002731-A6B0-56B0-2670-7721B7C09600}">
      <mx:PLV Mode="1"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C6B6C122C0BCA469A745D5488981BDE" ma:contentTypeVersion="13" ma:contentTypeDescription="Crear nuevo documento." ma:contentTypeScope="" ma:versionID="11beae61b06ea151b16c562296a18946">
  <xsd:schema xmlns:xsd="http://www.w3.org/2001/XMLSchema" xmlns:xs="http://www.w3.org/2001/XMLSchema" xmlns:p="http://schemas.microsoft.com/office/2006/metadata/properties" xmlns:ns3="a2fa22f6-2e3f-4899-82d0-e885652e675f" xmlns:ns4="54f587f2-d138-4ad9-a5b0-ff0a55a5348f" targetNamespace="http://schemas.microsoft.com/office/2006/metadata/properties" ma:root="true" ma:fieldsID="d89f5a962b6c35bb52a2a9b7e448c159" ns3:_="" ns4:_="">
    <xsd:import namespace="a2fa22f6-2e3f-4899-82d0-e885652e675f"/>
    <xsd:import namespace="54f587f2-d138-4ad9-a5b0-ff0a55a5348f"/>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fa22f6-2e3f-4899-82d0-e885652e675f"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Hash de la sugerencia para compartir" ma:internalName="SharingHintHash" ma:readOnly="true">
      <xsd:simpleType>
        <xsd:restriction base="dms:Text"/>
      </xsd:simpleType>
    </xsd:element>
    <xsd:element name="SharedWithDetails" ma:index="10"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f587f2-d138-4ad9-a5b0-ff0a55a5348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B3285B-B3FF-4851-8D0C-F4C16F6476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fa22f6-2e3f-4899-82d0-e885652e675f"/>
    <ds:schemaRef ds:uri="54f587f2-d138-4ad9-a5b0-ff0a55a534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40348-7E20-42AE-AD34-1C73E28B0282}">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54f587f2-d138-4ad9-a5b0-ff0a55a5348f"/>
    <ds:schemaRef ds:uri="http://purl.org/dc/dcmitype/"/>
    <ds:schemaRef ds:uri="http://schemas.microsoft.com/office/infopath/2007/PartnerControls"/>
    <ds:schemaRef ds:uri="http://schemas.openxmlformats.org/package/2006/metadata/core-properties"/>
    <ds:schemaRef ds:uri="a2fa22f6-2e3f-4899-82d0-e885652e675f"/>
  </ds:schemaRefs>
</ds:datastoreItem>
</file>

<file path=customXml/itemProps3.xml><?xml version="1.0" encoding="utf-8"?>
<ds:datastoreItem xmlns:ds="http://schemas.openxmlformats.org/officeDocument/2006/customXml" ds:itemID="{E9797E31-A8EC-4CD6-88B8-14916451DC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25</vt:i4>
      </vt:variant>
      <vt:variant>
        <vt:lpstr>Rangos con nombre</vt:lpstr>
      </vt:variant>
      <vt:variant>
        <vt:i4>10</vt:i4>
      </vt:variant>
    </vt:vector>
  </HeadingPairs>
  <TitlesOfParts>
    <vt:vector size="35" baseType="lpstr">
      <vt:lpstr>Portada</vt:lpstr>
      <vt:lpstr>Colofón</vt:lpstr>
      <vt:lpstr>Tabla de contenidos</vt:lpstr>
      <vt:lpstr>Comentarios</vt:lpstr>
      <vt:lpstr>Exportaciones</vt:lpstr>
      <vt:lpstr>Evol export</vt:lpstr>
      <vt:lpstr>expo rango precios</vt:lpstr>
      <vt:lpstr>Expo var DO</vt:lpstr>
      <vt:lpstr>Expo vinos por mercado</vt:lpstr>
      <vt:lpstr>Graficos vinos DO</vt:lpstr>
      <vt:lpstr>Gráficos vino granel</vt:lpstr>
      <vt:lpstr>Gráfico vino entre 2 y 10 lts</vt:lpstr>
      <vt:lpstr>Gráficos vino espumoso</vt:lpstr>
      <vt:lpstr>Estadisticas</vt:lpstr>
      <vt:lpstr>Precios uva Maule</vt:lpstr>
      <vt:lpstr>Precios vino nac</vt:lpstr>
      <vt:lpstr>Precios vino Maule</vt:lpstr>
      <vt:lpstr>Gráficos mercado nac</vt:lpstr>
      <vt:lpstr>Existencias</vt:lpstr>
      <vt:lpstr>Pisco x mercado</vt:lpstr>
      <vt:lpstr>Prod vino </vt:lpstr>
      <vt:lpstr>Prod vino graf</vt:lpstr>
      <vt:lpstr>Sup plantada vides</vt:lpstr>
      <vt:lpstr>Sup plantada vides (2)</vt:lpstr>
      <vt:lpstr>Precios comparativos</vt:lpstr>
      <vt:lpstr>'Evol export'!Área_de_impresión</vt:lpstr>
      <vt:lpstr>Existencias!Área_de_impresión</vt:lpstr>
      <vt:lpstr>Exportaciones!Área_de_impresión</vt:lpstr>
      <vt:lpstr>'Gráfico vino entre 2 y 10 lts'!Área_de_impresión</vt:lpstr>
      <vt:lpstr>'Gráficos mercado nac'!Área_de_impresión</vt:lpstr>
      <vt:lpstr>'Gráficos vino espumoso'!Área_de_impresión</vt:lpstr>
      <vt:lpstr>'Gráficos vino granel'!Área_de_impresión</vt:lpstr>
      <vt:lpstr>'Graficos vinos DO'!Área_de_impresión</vt:lpstr>
      <vt:lpstr>'Precios comparativos'!Área_de_impresión</vt:lpstr>
      <vt:lpstr>'Prod vino graf'!Área_de_impresión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Carolina del Rosario Buzzetti Horta</dc:creator>
  <cp:keywords/>
  <dc:description/>
  <cp:lastModifiedBy>clauduarte r</cp:lastModifiedBy>
  <cp:revision/>
  <cp:lastPrinted>2020-11-22T23:48:52Z</cp:lastPrinted>
  <dcterms:created xsi:type="dcterms:W3CDTF">2020-01-07T17:53:19Z</dcterms:created>
  <dcterms:modified xsi:type="dcterms:W3CDTF">2021-02-04T12:42:28Z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0x010100DC6B6C122C0BCA469A745D5488981BDE</vt:lpwstr>
  </property>
</Properties>
</file>