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drawings/drawing5.xml" ContentType="application/vnd.openxmlformats-officedocument.drawing+xml"/>
  <Override PartName="/xl/charts/chart2.xml" ContentType="application/vnd.openxmlformats-officedocument.drawingml.chart+xml"/>
  <Override PartName="/xl/drawings/drawing6.xml" ContentType="application/vnd.openxmlformats-officedocument.drawing+xml"/>
  <Override PartName="/xl/charts/chart3.xml" ContentType="application/vnd.openxmlformats-officedocument.drawingml.chart+xml"/>
  <Override PartName="/xl/drawings/drawing7.xml" ContentType="application/vnd.openxmlformats-officedocument.drawing+xml"/>
  <Override PartName="/xl/charts/chart4.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10.xml" ContentType="application/vnd.openxmlformats-officedocument.drawing+xml"/>
  <Override PartName="/xl/charts/chart7.xml" ContentType="application/vnd.openxmlformats-officedocument.drawingml.chart+xml"/>
  <Override PartName="/xl/drawings/drawing11.xml" ContentType="application/vnd.openxmlformats-officedocument.drawing+xml"/>
  <Override PartName="/xl/charts/chart8.xml" ContentType="application/vnd.openxmlformats-officedocument.drawingml.chart+xml"/>
  <Override PartName="/xl/drawings/drawing12.xml" ContentType="application/vnd.openxmlformats-officedocument.drawing+xml"/>
  <Override PartName="/xl/charts/chart9.xml" ContentType="application/vnd.openxmlformats-officedocument.drawingml.chart+xml"/>
  <Override PartName="/xl/drawings/drawing13.xml" ContentType="application/vnd.openxmlformats-officedocument.drawing+xml"/>
  <Override PartName="/xl/charts/chart10.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3426"/>
  <workbookPr codeName="ThisWorkbook" hidePivotFieldList="1" autoCompressPictures="0" defaultThemeVersion="124226"/>
  <mc:AlternateContent xmlns:mc="http://schemas.openxmlformats.org/markup-compatibility/2006">
    <mc:Choice Requires="x15">
      <x15ac:absPath xmlns:x15ac="http://schemas.microsoft.com/office/spreadsheetml/2010/11/ac" url="C:\Claudia_G\Dropbox\Diseño DATA's\DATA-AGRO\DATAAGRO_papa\BD\"/>
    </mc:Choice>
  </mc:AlternateContent>
  <xr:revisionPtr revIDLastSave="0" documentId="8_{726D87FE-7030-4A1E-B4B5-80D0B9913D7F}" xr6:coauthVersionLast="45" xr6:coauthVersionMax="45" xr10:uidLastSave="{00000000-0000-0000-0000-000000000000}"/>
  <bookViews>
    <workbookView xWindow="-110" yWindow="-110" windowWidth="19420" windowHeight="10420" tabRatio="800"/>
  </bookViews>
  <sheets>
    <sheet name="Portada" sheetId="1" r:id="rId1"/>
    <sheet name="colofón" sheetId="70" r:id="rId2"/>
    <sheet name="Introducción" sheetId="88" r:id="rId3"/>
    <sheet name="Índice" sheetId="80" r:id="rId4"/>
    <sheet name="Comentarios" sheetId="72" r:id="rId5"/>
    <sheet name="precio mayorista" sheetId="77" r:id="rId6"/>
    <sheet name="precio mayorista2" sheetId="71" r:id="rId7"/>
    <sheet name="precio mayorista3" sheetId="85" r:id="rId8"/>
    <sheet name="precio minorista" sheetId="81" r:id="rId9"/>
    <sheet name="precio minorista regiones" sheetId="86" r:id="rId10"/>
    <sheet name="sup, prod y rend" sheetId="90" r:id="rId11"/>
    <sheet name="sup región" sheetId="74" r:id="rId12"/>
    <sheet name="prod región" sheetId="75" r:id="rId13"/>
    <sheet name="rend región" sheetId="76" r:id="rId14"/>
    <sheet name="Ficha de Costos" sheetId="91" r:id="rId15"/>
    <sheet name="export" sheetId="83" r:id="rId16"/>
    <sheet name="import" sheetId="84" r:id="rId17"/>
  </sheets>
  <externalReferences>
    <externalReference r:id="rId18"/>
    <externalReference r:id="rId19"/>
  </externalReferences>
  <definedNames>
    <definedName name="_xlnm.Print_Area" localSheetId="1">colofón!$A$1:$I$44</definedName>
    <definedName name="_xlnm.Print_Area" localSheetId="4">Comentarios!$B$2:$J$8</definedName>
    <definedName name="_xlnm.Print_Area" localSheetId="15">export!$B$2:$K$49</definedName>
    <definedName name="_xlnm.Print_Area" localSheetId="14">'Ficha de Costos'!$B$2:$E$34</definedName>
    <definedName name="_xlnm.Print_Area" localSheetId="16">import!$B$2:$K$120</definedName>
    <definedName name="_xlnm.Print_Area" localSheetId="3">Índice!$A$1:$E$46</definedName>
    <definedName name="_xlnm.Print_Area" localSheetId="2">Introducción!$A$1:$J$44</definedName>
    <definedName name="_xlnm.Print_Area" localSheetId="0">Portada!$A$1:$I$44</definedName>
    <definedName name="_xlnm.Print_Area" localSheetId="5">'precio mayorista'!$B$2:$H$41</definedName>
    <definedName name="_xlnm.Print_Area" localSheetId="6">'precio mayorista2'!$B$2:$M$57</definedName>
    <definedName name="_xlnm.Print_Area" localSheetId="7">'precio mayorista3'!$B$2:$N$60</definedName>
    <definedName name="_xlnm.Print_Area" localSheetId="8">'precio minorista'!$B$2:$K$45</definedName>
    <definedName name="_xlnm.Print_Area" localSheetId="9">'precio minorista regiones'!$B$2:$R$57</definedName>
    <definedName name="_xlnm.Print_Area" localSheetId="12">'prod región'!$B$2:$L$49</definedName>
    <definedName name="_xlnm.Print_Area" localSheetId="13">'rend región'!$B$2:$L$47</definedName>
    <definedName name="_xlnm.Print_Area" localSheetId="11">'sup región'!$B$2:$L$46</definedName>
    <definedName name="_xlnm.Print_Area" localSheetId="10">'sup, prod y rend'!$B$2:$G$50</definedName>
    <definedName name="TDclase">'[1]TD clase'!$A$5:$G$6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7" i="84" l="1"/>
  <c r="Q7" i="84"/>
  <c r="R7" i="84"/>
  <c r="P8" i="84"/>
  <c r="Q8" i="84"/>
  <c r="R8" i="84"/>
  <c r="P9" i="84"/>
  <c r="Q9" i="84"/>
  <c r="R9" i="84"/>
  <c r="P10" i="84"/>
  <c r="Q10" i="84"/>
  <c r="R10" i="84"/>
  <c r="P11" i="84"/>
  <c r="Q11" i="84"/>
  <c r="R11" i="84"/>
  <c r="P12" i="84"/>
  <c r="Q12" i="84"/>
  <c r="R12" i="84"/>
  <c r="P13" i="84"/>
  <c r="Q13" i="84"/>
  <c r="R13" i="84"/>
  <c r="P14" i="84"/>
  <c r="Q14" i="84"/>
  <c r="R14" i="84"/>
  <c r="P15" i="84"/>
  <c r="Q15" i="84"/>
  <c r="R15" i="84"/>
  <c r="P16" i="84"/>
  <c r="Q16" i="84"/>
  <c r="R16" i="84"/>
  <c r="P17" i="84"/>
  <c r="Q17" i="84"/>
  <c r="R17" i="84"/>
  <c r="P18" i="84"/>
  <c r="Q18" i="84"/>
  <c r="R18" i="84"/>
  <c r="P19" i="84"/>
  <c r="Q19" i="84"/>
  <c r="R19" i="84"/>
  <c r="P20" i="84"/>
  <c r="Q20" i="84"/>
  <c r="R20" i="84"/>
  <c r="P21" i="84"/>
  <c r="Q21" i="84"/>
  <c r="R21" i="84"/>
  <c r="P22" i="84"/>
  <c r="Q22" i="84"/>
  <c r="R22" i="84"/>
  <c r="P23" i="84"/>
  <c r="Q23" i="84"/>
  <c r="R23" i="84"/>
  <c r="P24" i="84"/>
  <c r="Q24" i="84"/>
  <c r="R24" i="84"/>
  <c r="P25" i="84"/>
  <c r="Q25" i="84"/>
  <c r="R25" i="84"/>
  <c r="P26" i="84"/>
  <c r="Q26" i="84"/>
  <c r="R26" i="84"/>
  <c r="P27" i="84"/>
  <c r="Q27" i="84"/>
  <c r="R27" i="84"/>
  <c r="P28" i="84"/>
  <c r="Q28" i="84"/>
  <c r="R28" i="84"/>
  <c r="P29" i="84"/>
  <c r="Q29" i="84"/>
  <c r="R29" i="84"/>
  <c r="P30" i="84"/>
  <c r="Q30" i="84"/>
  <c r="R30" i="84"/>
  <c r="P31" i="84"/>
  <c r="Q31" i="84"/>
  <c r="R31" i="84"/>
  <c r="P32" i="84"/>
  <c r="Q32" i="84"/>
  <c r="R32" i="84"/>
  <c r="P33" i="84"/>
  <c r="Q33" i="84"/>
  <c r="R33" i="84"/>
  <c r="P34" i="84"/>
  <c r="Q34" i="84"/>
  <c r="R34" i="84"/>
  <c r="P35" i="84"/>
  <c r="Q35" i="84"/>
  <c r="R35" i="84"/>
  <c r="P36" i="84"/>
  <c r="Q36" i="84"/>
  <c r="R36" i="84"/>
  <c r="P37" i="84"/>
  <c r="Q37" i="84"/>
  <c r="R37" i="84"/>
  <c r="P38" i="84"/>
  <c r="Q38" i="84"/>
  <c r="R38" i="84"/>
  <c r="P39" i="84"/>
  <c r="Q39" i="84"/>
  <c r="R39" i="84"/>
  <c r="P40" i="84"/>
  <c r="Q40" i="84"/>
  <c r="R40" i="84"/>
  <c r="P41" i="84"/>
  <c r="Q41" i="84"/>
  <c r="R41" i="84"/>
  <c r="P42" i="84"/>
  <c r="Q42" i="84"/>
  <c r="R42" i="84"/>
  <c r="P43" i="84"/>
  <c r="Q43" i="84"/>
  <c r="R43" i="84"/>
  <c r="P44" i="84"/>
  <c r="Q44" i="84"/>
  <c r="R44" i="84"/>
  <c r="P45" i="84"/>
  <c r="Q45" i="84"/>
  <c r="R45" i="84"/>
  <c r="P46" i="84"/>
  <c r="Q46" i="84"/>
  <c r="R46" i="84"/>
  <c r="P47" i="84"/>
  <c r="Q47" i="84"/>
  <c r="R47" i="84"/>
  <c r="P48" i="84"/>
  <c r="Q48" i="84"/>
  <c r="R48" i="84"/>
  <c r="P49" i="84"/>
  <c r="Q49" i="84"/>
  <c r="R49" i="84"/>
  <c r="P50" i="84"/>
  <c r="Q50" i="84"/>
  <c r="R50" i="84"/>
  <c r="P51" i="84"/>
  <c r="Q51" i="84"/>
  <c r="R51" i="84"/>
  <c r="P52" i="84"/>
  <c r="Q52" i="84"/>
  <c r="R52" i="84"/>
  <c r="P53" i="84"/>
  <c r="Q53" i="84"/>
  <c r="R53" i="84"/>
  <c r="P54" i="84"/>
  <c r="Q54" i="84"/>
  <c r="R54" i="84"/>
  <c r="P55" i="84"/>
  <c r="Q55" i="84"/>
  <c r="R55" i="84"/>
  <c r="P56" i="84"/>
  <c r="Q56" i="84"/>
  <c r="R56" i="84"/>
  <c r="P57" i="84"/>
  <c r="Q57" i="84"/>
  <c r="R57" i="84"/>
  <c r="P58" i="84"/>
  <c r="Q58" i="84"/>
  <c r="R58" i="84"/>
  <c r="P59" i="84"/>
  <c r="Q59" i="84"/>
  <c r="R59" i="84"/>
  <c r="P60" i="84"/>
  <c r="Q60" i="84"/>
  <c r="R60" i="84"/>
  <c r="P61" i="84"/>
  <c r="Q61" i="84"/>
  <c r="R61" i="84"/>
  <c r="P62" i="84"/>
  <c r="Q62" i="84"/>
  <c r="R62" i="84"/>
  <c r="P63" i="84"/>
  <c r="Q63" i="84"/>
  <c r="R63" i="84"/>
  <c r="P64" i="84"/>
  <c r="Q64" i="84"/>
  <c r="R64" i="84"/>
  <c r="P65" i="84"/>
  <c r="Q65" i="84"/>
  <c r="R65" i="84"/>
  <c r="P66" i="84"/>
  <c r="Q66" i="84"/>
  <c r="R66" i="84"/>
  <c r="P67" i="84"/>
  <c r="Q67" i="84"/>
  <c r="R67" i="84"/>
  <c r="P68" i="84"/>
  <c r="Q68" i="84"/>
  <c r="R68" i="84"/>
  <c r="P69" i="84"/>
  <c r="Q69" i="84"/>
  <c r="R69" i="84"/>
  <c r="P70" i="84"/>
  <c r="Q70" i="84"/>
  <c r="R70" i="84"/>
  <c r="P71" i="84"/>
  <c r="Q71" i="84"/>
  <c r="R71" i="84"/>
  <c r="P72" i="84"/>
  <c r="Q72" i="84"/>
  <c r="R72" i="84"/>
  <c r="P73" i="84"/>
  <c r="Q73" i="84"/>
  <c r="R73" i="84"/>
  <c r="P74" i="84"/>
  <c r="Q74" i="84"/>
  <c r="R74" i="84"/>
  <c r="P75" i="84"/>
  <c r="Q75" i="84"/>
  <c r="R75" i="84"/>
  <c r="P76" i="84"/>
  <c r="Q76" i="84"/>
  <c r="R76" i="84"/>
  <c r="P77" i="84"/>
  <c r="Q77" i="84"/>
  <c r="R77" i="84"/>
  <c r="P78" i="84"/>
  <c r="Q78" i="84"/>
  <c r="R78" i="84"/>
  <c r="P79" i="84"/>
  <c r="Q79" i="84"/>
  <c r="R79" i="84"/>
  <c r="P80" i="84"/>
  <c r="Q80" i="84"/>
  <c r="R80" i="84"/>
  <c r="P81" i="84"/>
  <c r="Q81" i="84"/>
  <c r="R81" i="84"/>
  <c r="P82" i="84"/>
  <c r="Q82" i="84"/>
  <c r="R82" i="84"/>
  <c r="P83" i="84"/>
  <c r="Q83" i="84"/>
  <c r="R83" i="84"/>
  <c r="P84" i="84"/>
  <c r="Q84" i="84"/>
  <c r="R84" i="84"/>
  <c r="P85" i="84"/>
  <c r="Q85" i="84"/>
  <c r="R85" i="84"/>
  <c r="P86" i="84"/>
  <c r="Q86" i="84"/>
  <c r="R86" i="84"/>
  <c r="P87" i="84"/>
  <c r="Q87" i="84"/>
  <c r="R87" i="84"/>
  <c r="P88" i="84"/>
  <c r="Q88" i="84"/>
  <c r="R88" i="84"/>
  <c r="P89" i="84"/>
  <c r="Q89" i="84"/>
  <c r="R89" i="84"/>
  <c r="P90" i="84"/>
  <c r="Q90" i="84"/>
  <c r="R90" i="84"/>
  <c r="P91" i="84"/>
  <c r="Q91" i="84"/>
  <c r="R91" i="84"/>
  <c r="P92" i="84"/>
  <c r="Q92" i="84"/>
  <c r="R92" i="84"/>
  <c r="P93" i="84"/>
  <c r="Q93" i="84"/>
  <c r="R93" i="84"/>
  <c r="P94" i="84"/>
  <c r="Q94" i="84"/>
  <c r="R94" i="84"/>
  <c r="P95" i="84"/>
  <c r="Q95" i="84"/>
  <c r="R95" i="84"/>
  <c r="P96" i="84"/>
  <c r="Q96" i="84"/>
  <c r="R96" i="84"/>
  <c r="P97" i="84"/>
  <c r="Q97" i="84"/>
  <c r="R97" i="84"/>
  <c r="P98" i="84"/>
  <c r="Q98" i="84"/>
  <c r="R98" i="84"/>
  <c r="P99" i="84"/>
  <c r="Q99" i="84"/>
  <c r="R99" i="84"/>
  <c r="P100" i="84"/>
  <c r="Q100" i="84"/>
  <c r="R100" i="84"/>
  <c r="P101" i="84"/>
  <c r="Q101" i="84"/>
  <c r="R101" i="84"/>
  <c r="P102" i="84"/>
  <c r="Q102" i="84"/>
  <c r="R102" i="84"/>
  <c r="Q37" i="71"/>
  <c r="D45" i="81"/>
  <c r="E45" i="81"/>
  <c r="G21" i="81"/>
  <c r="C21" i="81"/>
  <c r="I19" i="81"/>
  <c r="J19" i="81"/>
  <c r="E19" i="81"/>
  <c r="F19" i="81"/>
  <c r="F19" i="77"/>
  <c r="G19" i="77"/>
  <c r="AB37" i="85"/>
  <c r="AA37" i="85"/>
  <c r="Z37" i="85"/>
  <c r="Y37" i="85"/>
  <c r="Y38" i="85" s="1"/>
  <c r="X37" i="85"/>
  <c r="X38" i="85"/>
  <c r="W37" i="85"/>
  <c r="V37" i="85"/>
  <c r="U37" i="85"/>
  <c r="T37" i="85"/>
  <c r="S37" i="85"/>
  <c r="R37" i="85"/>
  <c r="R38" i="85" s="1"/>
  <c r="Z37" i="71"/>
  <c r="S37" i="71"/>
  <c r="S38" i="71" s="1"/>
  <c r="T37" i="71"/>
  <c r="U37" i="71"/>
  <c r="V37" i="71"/>
  <c r="W37" i="71"/>
  <c r="X37" i="71"/>
  <c r="X38" i="71" s="1"/>
  <c r="Y37" i="71"/>
  <c r="Q7" i="83"/>
  <c r="Q8" i="83"/>
  <c r="Q9" i="83"/>
  <c r="Q10" i="83"/>
  <c r="Q11" i="83"/>
  <c r="Q12" i="83"/>
  <c r="Q13" i="83"/>
  <c r="Q14" i="83"/>
  <c r="Q15" i="83"/>
  <c r="Q16" i="83"/>
  <c r="Q17" i="83"/>
  <c r="Q18" i="83"/>
  <c r="Q19" i="83"/>
  <c r="Q20" i="83"/>
  <c r="Q21" i="83"/>
  <c r="Q22" i="83"/>
  <c r="Q23" i="83"/>
  <c r="Q24" i="83"/>
  <c r="Q25" i="83"/>
  <c r="Q26" i="83"/>
  <c r="Q27" i="83"/>
  <c r="Q28" i="83"/>
  <c r="Q29" i="83"/>
  <c r="Q30" i="83"/>
  <c r="Q31" i="83"/>
  <c r="Q32" i="83"/>
  <c r="Q33" i="83"/>
  <c r="Q34" i="83"/>
  <c r="Q35" i="83"/>
  <c r="Q36" i="83"/>
  <c r="Q37" i="83"/>
  <c r="Q38" i="83"/>
  <c r="Q39" i="83"/>
  <c r="Q40" i="83"/>
  <c r="Q41" i="83"/>
  <c r="Q42" i="83"/>
  <c r="Q43" i="83"/>
  <c r="Q44" i="83"/>
  <c r="Q45" i="83"/>
  <c r="Q46" i="83"/>
  <c r="P7" i="83"/>
  <c r="P8" i="83"/>
  <c r="P9" i="83"/>
  <c r="P10" i="83"/>
  <c r="P11" i="83"/>
  <c r="P12" i="83"/>
  <c r="P13" i="83"/>
  <c r="P14" i="83"/>
  <c r="P15" i="83"/>
  <c r="P16" i="83"/>
  <c r="P17" i="83"/>
  <c r="P18" i="83"/>
  <c r="P19" i="83"/>
  <c r="P20" i="83"/>
  <c r="P21" i="83"/>
  <c r="P22" i="83"/>
  <c r="P23" i="83"/>
  <c r="P24" i="83"/>
  <c r="P25" i="83"/>
  <c r="P26" i="83"/>
  <c r="P27" i="83"/>
  <c r="P28" i="83"/>
  <c r="P29" i="83"/>
  <c r="P30" i="83"/>
  <c r="P31" i="83"/>
  <c r="P32" i="83"/>
  <c r="P33" i="83"/>
  <c r="P34" i="83"/>
  <c r="P35" i="83"/>
  <c r="P36" i="83"/>
  <c r="P37" i="83"/>
  <c r="P38" i="83"/>
  <c r="P39" i="83"/>
  <c r="P40" i="83"/>
  <c r="P41" i="83"/>
  <c r="P42" i="83"/>
  <c r="P43" i="83"/>
  <c r="P44" i="83"/>
  <c r="P45" i="83"/>
  <c r="P46" i="83"/>
  <c r="O7" i="83"/>
  <c r="O8" i="83"/>
  <c r="O9" i="83"/>
  <c r="O10" i="83"/>
  <c r="O11" i="83"/>
  <c r="O12" i="83"/>
  <c r="O13" i="83"/>
  <c r="O14" i="83"/>
  <c r="O15" i="83"/>
  <c r="O16" i="83"/>
  <c r="O17" i="83"/>
  <c r="O18" i="83"/>
  <c r="O19" i="83"/>
  <c r="O20" i="83"/>
  <c r="O21" i="83"/>
  <c r="O22" i="83"/>
  <c r="O23" i="83"/>
  <c r="O24" i="83"/>
  <c r="O25" i="83"/>
  <c r="O26" i="83"/>
  <c r="O27" i="83"/>
  <c r="O28" i="83"/>
  <c r="O29" i="83"/>
  <c r="O30" i="83"/>
  <c r="O31" i="83"/>
  <c r="O32" i="83"/>
  <c r="O33" i="83"/>
  <c r="O34" i="83"/>
  <c r="O35" i="83"/>
  <c r="O36" i="83"/>
  <c r="O37" i="83"/>
  <c r="O38" i="83"/>
  <c r="O39" i="83"/>
  <c r="O40" i="83"/>
  <c r="O41" i="83"/>
  <c r="O42" i="83"/>
  <c r="O43" i="83"/>
  <c r="O44" i="83"/>
  <c r="O45" i="83"/>
  <c r="O46" i="83"/>
  <c r="D44" i="81"/>
  <c r="E44" i="81"/>
  <c r="D21" i="77"/>
  <c r="C21" i="77"/>
  <c r="I18" i="81"/>
  <c r="E18" i="81"/>
  <c r="J18" i="81"/>
  <c r="F18" i="81"/>
  <c r="F18" i="77"/>
  <c r="G18" i="77"/>
  <c r="O7" i="84"/>
  <c r="O6" i="84"/>
  <c r="O6" i="83"/>
  <c r="Q6" i="83"/>
  <c r="P6" i="83"/>
  <c r="S38" i="85"/>
  <c r="V38" i="85"/>
  <c r="AA38" i="85"/>
  <c r="D43" i="81"/>
  <c r="E43" i="81"/>
  <c r="I17" i="81"/>
  <c r="J17" i="81"/>
  <c r="E17" i="81"/>
  <c r="F17" i="81"/>
  <c r="F17" i="77"/>
  <c r="G17" i="77"/>
  <c r="C11" i="91"/>
  <c r="D42" i="81"/>
  <c r="E42" i="81"/>
  <c r="D21" i="81"/>
  <c r="I16" i="81"/>
  <c r="J16" i="81"/>
  <c r="E16" i="81"/>
  <c r="F16" i="81"/>
  <c r="F16" i="77"/>
  <c r="G16" i="77"/>
  <c r="R38" i="71"/>
  <c r="J23" i="90"/>
  <c r="F23" i="90"/>
  <c r="L23" i="90" s="1"/>
  <c r="D41" i="81"/>
  <c r="E41" i="81"/>
  <c r="I15" i="81"/>
  <c r="J15" i="81"/>
  <c r="E15" i="81"/>
  <c r="F15" i="81"/>
  <c r="F15" i="77"/>
  <c r="G15" i="77"/>
  <c r="Q25" i="74"/>
  <c r="X22" i="76"/>
  <c r="W22" i="76"/>
  <c r="V22" i="76"/>
  <c r="U22" i="76"/>
  <c r="T22" i="76"/>
  <c r="S22" i="76"/>
  <c r="R22" i="76"/>
  <c r="Q22" i="76"/>
  <c r="P22" i="76"/>
  <c r="X21" i="76"/>
  <c r="W21" i="76"/>
  <c r="V21" i="76"/>
  <c r="U21" i="76"/>
  <c r="T21" i="76"/>
  <c r="S21" i="76"/>
  <c r="R21" i="76"/>
  <c r="Q21" i="76"/>
  <c r="P21" i="76"/>
  <c r="X20" i="76"/>
  <c r="W20" i="76"/>
  <c r="V20" i="76"/>
  <c r="U20" i="76"/>
  <c r="T20" i="76"/>
  <c r="S20" i="76"/>
  <c r="R20" i="76"/>
  <c r="Q20" i="76"/>
  <c r="P20" i="76"/>
  <c r="X19" i="76"/>
  <c r="W19" i="76"/>
  <c r="V19" i="76"/>
  <c r="U19" i="76"/>
  <c r="T19" i="76"/>
  <c r="S19" i="76"/>
  <c r="R19" i="76"/>
  <c r="Q19" i="76"/>
  <c r="P19" i="76"/>
  <c r="X18" i="76"/>
  <c r="W18" i="76"/>
  <c r="V18" i="76"/>
  <c r="U18" i="76"/>
  <c r="T18" i="76"/>
  <c r="S18" i="76"/>
  <c r="R18" i="76"/>
  <c r="Q18" i="76"/>
  <c r="P18" i="76"/>
  <c r="X17" i="76"/>
  <c r="W17" i="76"/>
  <c r="V17" i="76"/>
  <c r="U17" i="76"/>
  <c r="T17" i="76"/>
  <c r="S17" i="76"/>
  <c r="R17" i="76"/>
  <c r="Q17" i="76"/>
  <c r="P17" i="76"/>
  <c r="X16" i="76"/>
  <c r="W16" i="76"/>
  <c r="V16" i="76"/>
  <c r="U16" i="76"/>
  <c r="T16" i="76"/>
  <c r="S16" i="76"/>
  <c r="R16" i="76"/>
  <c r="Q16" i="76"/>
  <c r="P16" i="76"/>
  <c r="X15" i="76"/>
  <c r="W15" i="76"/>
  <c r="V15" i="76"/>
  <c r="U15" i="76"/>
  <c r="T15" i="76"/>
  <c r="S15" i="76"/>
  <c r="R15" i="76"/>
  <c r="Q15" i="76"/>
  <c r="P15" i="76"/>
  <c r="X14" i="76"/>
  <c r="W14" i="76"/>
  <c r="V14" i="76"/>
  <c r="U14" i="76"/>
  <c r="T14" i="76"/>
  <c r="S14" i="76"/>
  <c r="R14" i="76"/>
  <c r="Q14" i="76"/>
  <c r="P14" i="76"/>
  <c r="X13" i="76"/>
  <c r="W13" i="76"/>
  <c r="V13" i="76"/>
  <c r="U13" i="76"/>
  <c r="T13" i="76"/>
  <c r="S13" i="76"/>
  <c r="R13" i="76"/>
  <c r="Q13" i="76"/>
  <c r="P13" i="76"/>
  <c r="X12" i="76"/>
  <c r="W12" i="76"/>
  <c r="V12" i="76"/>
  <c r="U12" i="76"/>
  <c r="T12" i="76"/>
  <c r="S12" i="76"/>
  <c r="R12" i="76"/>
  <c r="Q12" i="76"/>
  <c r="P12" i="76"/>
  <c r="X11" i="76"/>
  <c r="W11" i="76"/>
  <c r="V11" i="76"/>
  <c r="U11" i="76"/>
  <c r="T11" i="76"/>
  <c r="S11" i="76"/>
  <c r="R11" i="76"/>
  <c r="Q11" i="76"/>
  <c r="P11" i="76"/>
  <c r="X10" i="76"/>
  <c r="W10" i="76"/>
  <c r="V10" i="76"/>
  <c r="U10" i="76"/>
  <c r="T10" i="76"/>
  <c r="S10" i="76"/>
  <c r="R10" i="76"/>
  <c r="Q10" i="76"/>
  <c r="P10" i="76"/>
  <c r="X9" i="76"/>
  <c r="W9" i="76"/>
  <c r="V9" i="76"/>
  <c r="U9" i="76"/>
  <c r="T9" i="76"/>
  <c r="S9" i="76"/>
  <c r="R9" i="76"/>
  <c r="Q9" i="76"/>
  <c r="P9" i="76"/>
  <c r="X7" i="76"/>
  <c r="W7" i="76"/>
  <c r="V7" i="76"/>
  <c r="U7" i="76"/>
  <c r="T7" i="76"/>
  <c r="S7" i="76"/>
  <c r="R7" i="76"/>
  <c r="Q7" i="76"/>
  <c r="P7" i="76"/>
  <c r="X21" i="75"/>
  <c r="W21" i="75"/>
  <c r="V21" i="75"/>
  <c r="U21" i="75"/>
  <c r="T21" i="75"/>
  <c r="S21" i="75"/>
  <c r="R21" i="75"/>
  <c r="Q21" i="75"/>
  <c r="P21" i="75"/>
  <c r="X20" i="75"/>
  <c r="W20" i="75"/>
  <c r="V20" i="75"/>
  <c r="U20" i="75"/>
  <c r="T20" i="75"/>
  <c r="S20" i="75"/>
  <c r="R20" i="75"/>
  <c r="Q20" i="75"/>
  <c r="P20" i="75"/>
  <c r="X19" i="75"/>
  <c r="W19" i="75"/>
  <c r="V19" i="75"/>
  <c r="U19" i="75"/>
  <c r="T19" i="75"/>
  <c r="S19" i="75"/>
  <c r="R19" i="75"/>
  <c r="Q19" i="75"/>
  <c r="P19" i="75"/>
  <c r="X18" i="75"/>
  <c r="W18" i="75"/>
  <c r="V18" i="75"/>
  <c r="U18" i="75"/>
  <c r="T18" i="75"/>
  <c r="S18" i="75"/>
  <c r="R18" i="75"/>
  <c r="Q18" i="75"/>
  <c r="P18" i="75"/>
  <c r="X17" i="75"/>
  <c r="W17" i="75"/>
  <c r="V17" i="75"/>
  <c r="U17" i="75"/>
  <c r="T17" i="75"/>
  <c r="S17" i="75"/>
  <c r="R17" i="75"/>
  <c r="Q17" i="75"/>
  <c r="P17" i="75"/>
  <c r="X16" i="75"/>
  <c r="W16" i="75"/>
  <c r="V16" i="75"/>
  <c r="U16" i="75"/>
  <c r="T16" i="75"/>
  <c r="S16" i="75"/>
  <c r="R16" i="75"/>
  <c r="Q16" i="75"/>
  <c r="P16" i="75"/>
  <c r="X15" i="75"/>
  <c r="W15" i="75"/>
  <c r="V15" i="75"/>
  <c r="U15" i="75"/>
  <c r="T15" i="75"/>
  <c r="S15" i="75"/>
  <c r="R15" i="75"/>
  <c r="Q15" i="75"/>
  <c r="P15" i="75"/>
  <c r="X14" i="75"/>
  <c r="W14" i="75"/>
  <c r="V14" i="75"/>
  <c r="U14" i="75"/>
  <c r="T14" i="75"/>
  <c r="S14" i="75"/>
  <c r="R14" i="75"/>
  <c r="Q14" i="75"/>
  <c r="P14" i="75"/>
  <c r="X13" i="75"/>
  <c r="W13" i="75"/>
  <c r="V13" i="75"/>
  <c r="U13" i="75"/>
  <c r="T13" i="75"/>
  <c r="S13" i="75"/>
  <c r="R13" i="75"/>
  <c r="Q13" i="75"/>
  <c r="P13" i="75"/>
  <c r="X12" i="75"/>
  <c r="W12" i="75"/>
  <c r="V12" i="75"/>
  <c r="U12" i="75"/>
  <c r="T12" i="75"/>
  <c r="S12" i="75"/>
  <c r="R12" i="75"/>
  <c r="Q12" i="75"/>
  <c r="P12" i="75"/>
  <c r="X11" i="75"/>
  <c r="W11" i="75"/>
  <c r="V11" i="75"/>
  <c r="U11" i="75"/>
  <c r="T11" i="75"/>
  <c r="S11" i="75"/>
  <c r="R11" i="75"/>
  <c r="Q11" i="75"/>
  <c r="P11" i="75"/>
  <c r="X10" i="75"/>
  <c r="W10" i="75"/>
  <c r="V10" i="75"/>
  <c r="U10" i="75"/>
  <c r="T10" i="75"/>
  <c r="S10" i="75"/>
  <c r="R10" i="75"/>
  <c r="Q10" i="75"/>
  <c r="P10" i="75"/>
  <c r="X9" i="75"/>
  <c r="W9" i="75"/>
  <c r="V9" i="75"/>
  <c r="U9" i="75"/>
  <c r="T9" i="75"/>
  <c r="S9" i="75"/>
  <c r="R9" i="75"/>
  <c r="Q9" i="75"/>
  <c r="P9" i="75"/>
  <c r="X7" i="75"/>
  <c r="W7" i="75"/>
  <c r="V7" i="75"/>
  <c r="U7" i="75"/>
  <c r="T7" i="75"/>
  <c r="S7" i="75"/>
  <c r="R7" i="75"/>
  <c r="Q7" i="75"/>
  <c r="P7" i="75"/>
  <c r="P9" i="74"/>
  <c r="Q9" i="74"/>
  <c r="R9" i="74"/>
  <c r="S9" i="74"/>
  <c r="T9" i="74"/>
  <c r="U9" i="74"/>
  <c r="V9" i="74"/>
  <c r="W9" i="74"/>
  <c r="X9" i="74"/>
  <c r="P10" i="74"/>
  <c r="Q10" i="74"/>
  <c r="R10" i="74"/>
  <c r="S10" i="74"/>
  <c r="T10" i="74"/>
  <c r="U10" i="74"/>
  <c r="V10" i="74"/>
  <c r="W10" i="74"/>
  <c r="X10" i="74"/>
  <c r="P11" i="74"/>
  <c r="Q11" i="74"/>
  <c r="R11" i="74"/>
  <c r="S11" i="74"/>
  <c r="T11" i="74"/>
  <c r="U11" i="74"/>
  <c r="V11" i="74"/>
  <c r="W11" i="74"/>
  <c r="X11" i="74"/>
  <c r="P12" i="74"/>
  <c r="Q12" i="74"/>
  <c r="R12" i="74"/>
  <c r="S12" i="74"/>
  <c r="T12" i="74"/>
  <c r="U12" i="74"/>
  <c r="V12" i="74"/>
  <c r="W12" i="74"/>
  <c r="X12" i="74"/>
  <c r="P13" i="74"/>
  <c r="Q13" i="74"/>
  <c r="R13" i="74"/>
  <c r="S13" i="74"/>
  <c r="T13" i="74"/>
  <c r="U13" i="74"/>
  <c r="V13" i="74"/>
  <c r="W13" i="74"/>
  <c r="X13" i="74"/>
  <c r="P14" i="74"/>
  <c r="Q14" i="74"/>
  <c r="R14" i="74"/>
  <c r="S14" i="74"/>
  <c r="T14" i="74"/>
  <c r="U14" i="74"/>
  <c r="V14" i="74"/>
  <c r="W14" i="74"/>
  <c r="X14" i="74"/>
  <c r="P15" i="74"/>
  <c r="Q15" i="74"/>
  <c r="R15" i="74"/>
  <c r="S15" i="74"/>
  <c r="T15" i="74"/>
  <c r="U15" i="74"/>
  <c r="V15" i="74"/>
  <c r="W15" i="74"/>
  <c r="X15" i="74"/>
  <c r="P16" i="74"/>
  <c r="Q16" i="74"/>
  <c r="R16" i="74"/>
  <c r="S16" i="74"/>
  <c r="T16" i="74"/>
  <c r="U16" i="74"/>
  <c r="V16" i="74"/>
  <c r="W16" i="74"/>
  <c r="X16" i="74"/>
  <c r="P17" i="74"/>
  <c r="Q17" i="74"/>
  <c r="R17" i="74"/>
  <c r="S17" i="74"/>
  <c r="T17" i="74"/>
  <c r="U17" i="74"/>
  <c r="V17" i="74"/>
  <c r="W17" i="74"/>
  <c r="X17" i="74"/>
  <c r="P18" i="74"/>
  <c r="Q18" i="74"/>
  <c r="R18" i="74"/>
  <c r="S18" i="74"/>
  <c r="T18" i="74"/>
  <c r="U18" i="74"/>
  <c r="V18" i="74"/>
  <c r="W18" i="74"/>
  <c r="X18" i="74"/>
  <c r="P19" i="74"/>
  <c r="Q19" i="74"/>
  <c r="R19" i="74"/>
  <c r="S19" i="74"/>
  <c r="T19" i="74"/>
  <c r="U19" i="74"/>
  <c r="V19" i="74"/>
  <c r="W19" i="74"/>
  <c r="X19" i="74"/>
  <c r="P20" i="74"/>
  <c r="Q20" i="74"/>
  <c r="R20" i="74"/>
  <c r="S20" i="74"/>
  <c r="T20" i="74"/>
  <c r="U20" i="74"/>
  <c r="V20" i="74"/>
  <c r="W20" i="74"/>
  <c r="X20" i="74"/>
  <c r="P21" i="74"/>
  <c r="Q21" i="74"/>
  <c r="R21" i="74"/>
  <c r="S21" i="74"/>
  <c r="T21" i="74"/>
  <c r="U21" i="74"/>
  <c r="V21" i="74"/>
  <c r="W21" i="74"/>
  <c r="X21" i="74"/>
  <c r="U22" i="74"/>
  <c r="V22" i="74"/>
  <c r="W22" i="74"/>
  <c r="X22" i="74"/>
  <c r="W7" i="74"/>
  <c r="X7" i="74"/>
  <c r="Q7" i="74"/>
  <c r="R7" i="74"/>
  <c r="S7" i="74"/>
  <c r="T7" i="74"/>
  <c r="U7" i="74"/>
  <c r="V7" i="74"/>
  <c r="P7" i="74"/>
  <c r="Q22" i="74"/>
  <c r="R22" i="74"/>
  <c r="S22" i="74"/>
  <c r="T22" i="74"/>
  <c r="P22" i="74"/>
  <c r="X33" i="86"/>
  <c r="Y33" i="86"/>
  <c r="Z33" i="86"/>
  <c r="AA33" i="86"/>
  <c r="AB33" i="86"/>
  <c r="AC33" i="86"/>
  <c r="AD33" i="86"/>
  <c r="X32" i="86"/>
  <c r="X34" i="86" s="1"/>
  <c r="Y32" i="86"/>
  <c r="Y34" i="86" s="1"/>
  <c r="Z32" i="86"/>
  <c r="Z34" i="86" s="1"/>
  <c r="AA32" i="86"/>
  <c r="AB32" i="86"/>
  <c r="AB34" i="86"/>
  <c r="AC32" i="86"/>
  <c r="AD32" i="86"/>
  <c r="AD34" i="86" s="1"/>
  <c r="E13" i="91"/>
  <c r="E14" i="91" s="1"/>
  <c r="E15" i="91" s="1"/>
  <c r="D13" i="91"/>
  <c r="D14" i="91"/>
  <c r="D15" i="91" s="1"/>
  <c r="C13" i="91"/>
  <c r="C14" i="91" s="1"/>
  <c r="C15" i="91" s="1"/>
  <c r="F14" i="77"/>
  <c r="G14" i="77"/>
  <c r="D40" i="81"/>
  <c r="E40" i="81"/>
  <c r="I14" i="81"/>
  <c r="J14" i="81"/>
  <c r="E14" i="81"/>
  <c r="F14" i="81"/>
  <c r="O99" i="84"/>
  <c r="O97" i="84"/>
  <c r="O87" i="84"/>
  <c r="O82" i="84"/>
  <c r="O75" i="84"/>
  <c r="O59" i="84"/>
  <c r="O35" i="84"/>
  <c r="O23" i="84"/>
  <c r="T38" i="71"/>
  <c r="U38" i="71"/>
  <c r="W38" i="71"/>
  <c r="Q38" i="71"/>
  <c r="E25" i="91"/>
  <c r="C25" i="91"/>
  <c r="D39" i="81"/>
  <c r="E39" i="81"/>
  <c r="I13" i="81"/>
  <c r="J13" i="81"/>
  <c r="E13" i="81"/>
  <c r="F13" i="81"/>
  <c r="F13" i="77"/>
  <c r="G13" i="77"/>
  <c r="E21" i="77"/>
  <c r="G21" i="77"/>
  <c r="D38" i="81"/>
  <c r="E38" i="81"/>
  <c r="I12" i="81"/>
  <c r="J12" i="81"/>
  <c r="E12" i="81"/>
  <c r="F12" i="81"/>
  <c r="F12" i="77"/>
  <c r="G12" i="77"/>
  <c r="E12" i="91"/>
  <c r="D12" i="91"/>
  <c r="C12" i="91"/>
  <c r="D21" i="91"/>
  <c r="C52" i="74"/>
  <c r="D52" i="74"/>
  <c r="E52" i="74"/>
  <c r="F52" i="74"/>
  <c r="G52" i="74"/>
  <c r="H52" i="74"/>
  <c r="J52" i="74"/>
  <c r="K52" i="74"/>
  <c r="L52" i="74"/>
  <c r="I52" i="74"/>
  <c r="C50" i="74"/>
  <c r="D50" i="74"/>
  <c r="E50" i="74"/>
  <c r="F50" i="74"/>
  <c r="H50" i="74"/>
  <c r="I50" i="74"/>
  <c r="J50" i="74"/>
  <c r="K50" i="74"/>
  <c r="L50" i="74"/>
  <c r="G50" i="74"/>
  <c r="L22" i="75"/>
  <c r="K22" i="75"/>
  <c r="X22" i="75"/>
  <c r="J22" i="75"/>
  <c r="W22" i="75" s="1"/>
  <c r="I22" i="75"/>
  <c r="V22" i="75" s="1"/>
  <c r="H22" i="75"/>
  <c r="U22" i="75" s="1"/>
  <c r="G22" i="75"/>
  <c r="T22" i="75"/>
  <c r="F22" i="75"/>
  <c r="S22" i="75" s="1"/>
  <c r="E22" i="75"/>
  <c r="R22" i="75" s="1"/>
  <c r="D22" i="75"/>
  <c r="Q22" i="75" s="1"/>
  <c r="C22" i="75"/>
  <c r="P22" i="75"/>
  <c r="W33" i="86"/>
  <c r="W34" i="86" s="1"/>
  <c r="W32" i="86"/>
  <c r="N11" i="81"/>
  <c r="D37" i="81"/>
  <c r="E37" i="81"/>
  <c r="I11" i="81"/>
  <c r="J11" i="81"/>
  <c r="E11" i="81"/>
  <c r="F11" i="81"/>
  <c r="F11" i="77"/>
  <c r="G11" i="77"/>
  <c r="E36" i="81"/>
  <c r="D36" i="81"/>
  <c r="I10" i="81"/>
  <c r="J10" i="81"/>
  <c r="E10" i="81"/>
  <c r="F10" i="81"/>
  <c r="F10" i="77"/>
  <c r="G10" i="77"/>
  <c r="W15" i="86"/>
  <c r="D35" i="81"/>
  <c r="E35" i="81"/>
  <c r="E34" i="81"/>
  <c r="D34" i="81"/>
  <c r="D32" i="81"/>
  <c r="E32" i="81"/>
  <c r="D33" i="81"/>
  <c r="E33" i="81"/>
  <c r="D25" i="81"/>
  <c r="E25" i="81"/>
  <c r="D26" i="81"/>
  <c r="E26" i="81"/>
  <c r="D27" i="81"/>
  <c r="E27" i="81"/>
  <c r="D28" i="81"/>
  <c r="E28" i="81"/>
  <c r="D29" i="81"/>
  <c r="E29" i="81"/>
  <c r="D30" i="81"/>
  <c r="E30" i="81"/>
  <c r="D31" i="81"/>
  <c r="E31" i="81"/>
  <c r="N19" i="81"/>
  <c r="N18" i="81"/>
  <c r="N17" i="81"/>
  <c r="N16" i="81"/>
  <c r="N15" i="81"/>
  <c r="N14" i="81"/>
  <c r="N13" i="81"/>
  <c r="N12" i="81"/>
  <c r="N10" i="81"/>
  <c r="N8" i="81"/>
  <c r="N9" i="81"/>
  <c r="J9" i="81"/>
  <c r="I9" i="81"/>
  <c r="E9" i="81"/>
  <c r="F9" i="81"/>
  <c r="F9" i="77"/>
  <c r="G9" i="77"/>
  <c r="P6" i="84"/>
  <c r="X7" i="86"/>
  <c r="X30" i="86" s="1"/>
  <c r="Y7" i="86"/>
  <c r="Z7" i="86"/>
  <c r="AA7" i="86"/>
  <c r="AA29" i="86" s="1"/>
  <c r="AB7" i="86"/>
  <c r="AC7" i="86"/>
  <c r="AD7" i="86"/>
  <c r="X8" i="86"/>
  <c r="Y8" i="86"/>
  <c r="Z8" i="86"/>
  <c r="AA8" i="86"/>
  <c r="AB8" i="86"/>
  <c r="AC8" i="86"/>
  <c r="AD8" i="86"/>
  <c r="X9" i="86"/>
  <c r="Y9" i="86"/>
  <c r="Z9" i="86"/>
  <c r="Z30" i="86" s="1"/>
  <c r="AA9" i="86"/>
  <c r="AB9" i="86"/>
  <c r="AC9" i="86"/>
  <c r="AD9" i="86"/>
  <c r="X10" i="86"/>
  <c r="Y10" i="86"/>
  <c r="Z10" i="86"/>
  <c r="AA10" i="86"/>
  <c r="AB10" i="86"/>
  <c r="AC10" i="86"/>
  <c r="AD10" i="86"/>
  <c r="X11" i="86"/>
  <c r="Y11" i="86"/>
  <c r="Z11" i="86"/>
  <c r="AA11" i="86"/>
  <c r="AB11" i="86"/>
  <c r="AB29" i="86" s="1"/>
  <c r="AC11" i="86"/>
  <c r="AD11" i="86"/>
  <c r="X12" i="86"/>
  <c r="Y12" i="86"/>
  <c r="Z12" i="86"/>
  <c r="AA12" i="86"/>
  <c r="AB12" i="86"/>
  <c r="AC12" i="86"/>
  <c r="AC29" i="86" s="1"/>
  <c r="AD12" i="86"/>
  <c r="X13" i="86"/>
  <c r="Y13" i="86"/>
  <c r="Z13" i="86"/>
  <c r="AA13" i="86"/>
  <c r="AB13" i="86"/>
  <c r="AC13" i="86"/>
  <c r="AD13" i="86"/>
  <c r="AD29" i="86" s="1"/>
  <c r="X14" i="86"/>
  <c r="Y14" i="86"/>
  <c r="Z14" i="86"/>
  <c r="AA14" i="86"/>
  <c r="AB14" i="86"/>
  <c r="AC14" i="86"/>
  <c r="AD14" i="86"/>
  <c r="X15" i="86"/>
  <c r="Y15" i="86"/>
  <c r="Z15" i="86"/>
  <c r="AA15" i="86"/>
  <c r="AB15" i="86"/>
  <c r="AC15" i="86"/>
  <c r="AC30" i="86" s="1"/>
  <c r="AD15" i="86"/>
  <c r="X16" i="86"/>
  <c r="Y16" i="86"/>
  <c r="Y29" i="86" s="1"/>
  <c r="Z16" i="86"/>
  <c r="AA16" i="86"/>
  <c r="AB16" i="86"/>
  <c r="AC16" i="86"/>
  <c r="AD16" i="86"/>
  <c r="AD30" i="86" s="1"/>
  <c r="X17" i="86"/>
  <c r="Y17" i="86"/>
  <c r="Z17" i="86"/>
  <c r="AA17" i="86"/>
  <c r="AB17" i="86"/>
  <c r="AC17" i="86"/>
  <c r="AD17" i="86"/>
  <c r="X18" i="86"/>
  <c r="X29" i="86" s="1"/>
  <c r="Y18" i="86"/>
  <c r="Z18" i="86"/>
  <c r="AA18" i="86"/>
  <c r="AB18" i="86"/>
  <c r="AC18" i="86"/>
  <c r="AD18" i="86"/>
  <c r="X19" i="86"/>
  <c r="Y19" i="86"/>
  <c r="Z19" i="86"/>
  <c r="AA19" i="86"/>
  <c r="AB19" i="86"/>
  <c r="AC19" i="86"/>
  <c r="AD19" i="86"/>
  <c r="X20" i="86"/>
  <c r="Y20" i="86"/>
  <c r="Z20" i="86"/>
  <c r="Z29" i="86" s="1"/>
  <c r="AA20" i="86"/>
  <c r="AB20" i="86"/>
  <c r="AC20" i="86"/>
  <c r="AD20" i="86"/>
  <c r="X21" i="86"/>
  <c r="Y21" i="86"/>
  <c r="Z21" i="86"/>
  <c r="AA21" i="86"/>
  <c r="AB21" i="86"/>
  <c r="AC21" i="86"/>
  <c r="AD21" i="86"/>
  <c r="X22" i="86"/>
  <c r="Y22" i="86"/>
  <c r="Z22" i="86"/>
  <c r="AA22" i="86"/>
  <c r="AB22" i="86"/>
  <c r="AC22" i="86"/>
  <c r="AD22" i="86"/>
  <c r="X23" i="86"/>
  <c r="Y23" i="86"/>
  <c r="Z23" i="86"/>
  <c r="AA23" i="86"/>
  <c r="AB23" i="86"/>
  <c r="AC23" i="86"/>
  <c r="AD23" i="86"/>
  <c r="X24" i="86"/>
  <c r="Y24" i="86"/>
  <c r="Z24" i="86"/>
  <c r="AA24" i="86"/>
  <c r="AB24" i="86"/>
  <c r="AC24" i="86"/>
  <c r="AD24" i="86"/>
  <c r="X25" i="86"/>
  <c r="Y25" i="86"/>
  <c r="Z25" i="86"/>
  <c r="AA25" i="86"/>
  <c r="AB25" i="86"/>
  <c r="AC25" i="86"/>
  <c r="AD25" i="86"/>
  <c r="X26" i="86"/>
  <c r="Y26" i="86"/>
  <c r="Z26" i="86"/>
  <c r="AA26" i="86"/>
  <c r="AB26" i="86"/>
  <c r="AC26" i="86"/>
  <c r="AD26" i="86"/>
  <c r="X27" i="86"/>
  <c r="Y27" i="86"/>
  <c r="Z27" i="86"/>
  <c r="AA27" i="86"/>
  <c r="AB27" i="86"/>
  <c r="AC27" i="86"/>
  <c r="AD27" i="86"/>
  <c r="W27" i="86"/>
  <c r="W26" i="86"/>
  <c r="W25" i="86"/>
  <c r="W24" i="86"/>
  <c r="W23" i="86"/>
  <c r="W22" i="86"/>
  <c r="W21" i="86"/>
  <c r="W20" i="86"/>
  <c r="W19" i="86"/>
  <c r="W18" i="86"/>
  <c r="W17" i="86"/>
  <c r="W16" i="86"/>
  <c r="W14" i="86"/>
  <c r="W13" i="86"/>
  <c r="W12" i="86"/>
  <c r="W11" i="86"/>
  <c r="W10" i="86"/>
  <c r="W9" i="86"/>
  <c r="W8" i="86"/>
  <c r="W7" i="86"/>
  <c r="W30" i="86" s="1"/>
  <c r="R7" i="85"/>
  <c r="S7" i="85"/>
  <c r="T7" i="85"/>
  <c r="U7" i="85"/>
  <c r="V7" i="85"/>
  <c r="V41" i="85" s="1"/>
  <c r="W7" i="85"/>
  <c r="X7" i="85"/>
  <c r="Y7" i="85"/>
  <c r="Z7" i="85"/>
  <c r="AA7" i="85"/>
  <c r="R8" i="85"/>
  <c r="S8" i="85"/>
  <c r="T8" i="85"/>
  <c r="U8" i="85"/>
  <c r="V8" i="85"/>
  <c r="W8" i="85"/>
  <c r="X8" i="85"/>
  <c r="Y8" i="85"/>
  <c r="Z8" i="85"/>
  <c r="AA8" i="85"/>
  <c r="R9" i="85"/>
  <c r="S9" i="85"/>
  <c r="T9" i="85"/>
  <c r="U9" i="85"/>
  <c r="V9" i="85"/>
  <c r="W9" i="85"/>
  <c r="W41" i="85"/>
  <c r="X9" i="85"/>
  <c r="Y9" i="85"/>
  <c r="Z9" i="85"/>
  <c r="AA9" i="85"/>
  <c r="R10" i="85"/>
  <c r="S10" i="85"/>
  <c r="T10" i="85"/>
  <c r="U10" i="85"/>
  <c r="V10" i="85"/>
  <c r="W10" i="85"/>
  <c r="X10" i="85"/>
  <c r="Y10" i="85"/>
  <c r="Z10" i="85"/>
  <c r="AA10" i="85"/>
  <c r="R11" i="85"/>
  <c r="R41" i="85" s="1"/>
  <c r="S11" i="85"/>
  <c r="T11" i="85"/>
  <c r="U11" i="85"/>
  <c r="V11" i="85"/>
  <c r="W11" i="85"/>
  <c r="X11" i="85"/>
  <c r="Y11" i="85"/>
  <c r="Z11" i="85"/>
  <c r="AA11" i="85"/>
  <c r="R12" i="85"/>
  <c r="S12" i="85"/>
  <c r="T12" i="85"/>
  <c r="U12" i="85"/>
  <c r="V12" i="85"/>
  <c r="W12" i="85"/>
  <c r="X12" i="85"/>
  <c r="X41" i="85" s="1"/>
  <c r="Y12" i="85"/>
  <c r="Z12" i="85"/>
  <c r="AA12" i="85"/>
  <c r="R13" i="85"/>
  <c r="S13" i="85"/>
  <c r="T13" i="85"/>
  <c r="U13" i="85"/>
  <c r="V13" i="85"/>
  <c r="W13" i="85"/>
  <c r="X13" i="85"/>
  <c r="Y13" i="85"/>
  <c r="Z13" i="85"/>
  <c r="AA13" i="85"/>
  <c r="R14" i="85"/>
  <c r="S14" i="85"/>
  <c r="T14" i="85"/>
  <c r="T41" i="85" s="1"/>
  <c r="U14" i="85"/>
  <c r="V14" i="85"/>
  <c r="W14" i="85"/>
  <c r="X14" i="85"/>
  <c r="Y14" i="85"/>
  <c r="Z14" i="85"/>
  <c r="AA14" i="85"/>
  <c r="R15" i="85"/>
  <c r="R40" i="85" s="1"/>
  <c r="S15" i="85"/>
  <c r="T15" i="85"/>
  <c r="U15" i="85"/>
  <c r="V15" i="85"/>
  <c r="W15" i="85"/>
  <c r="X15" i="85"/>
  <c r="Y15" i="85"/>
  <c r="Y40" i="85" s="1"/>
  <c r="Z15" i="85"/>
  <c r="AA15" i="85"/>
  <c r="AA40" i="85" s="1"/>
  <c r="R16" i="85"/>
  <c r="S16" i="85"/>
  <c r="T16" i="85"/>
  <c r="U16" i="85"/>
  <c r="V16" i="85"/>
  <c r="V40" i="85" s="1"/>
  <c r="W16" i="85"/>
  <c r="X16" i="85"/>
  <c r="Y16" i="85"/>
  <c r="Z16" i="85"/>
  <c r="AA16" i="85"/>
  <c r="R17" i="85"/>
  <c r="S17" i="85"/>
  <c r="T17" i="85"/>
  <c r="T40" i="85" s="1"/>
  <c r="U17" i="85"/>
  <c r="V17" i="85"/>
  <c r="W17" i="85"/>
  <c r="W40" i="85" s="1"/>
  <c r="X17" i="85"/>
  <c r="Y17" i="85"/>
  <c r="Z17" i="85"/>
  <c r="AA17" i="85"/>
  <c r="R18" i="85"/>
  <c r="S18" i="85"/>
  <c r="S40" i="85" s="1"/>
  <c r="T18" i="85"/>
  <c r="U18" i="85"/>
  <c r="U40" i="85" s="1"/>
  <c r="V18" i="85"/>
  <c r="W18" i="85"/>
  <c r="X18" i="85"/>
  <c r="X40" i="85" s="1"/>
  <c r="Y18" i="85"/>
  <c r="Z18" i="85"/>
  <c r="AA18" i="85"/>
  <c r="R19" i="85"/>
  <c r="S19" i="85"/>
  <c r="T19" i="85"/>
  <c r="U19" i="85"/>
  <c r="V19" i="85"/>
  <c r="W19" i="85"/>
  <c r="X19" i="85"/>
  <c r="Y19" i="85"/>
  <c r="Z19" i="85"/>
  <c r="AA19" i="85"/>
  <c r="R20" i="85"/>
  <c r="S20" i="85"/>
  <c r="T20" i="85"/>
  <c r="U20" i="85"/>
  <c r="V20" i="85"/>
  <c r="W20" i="85"/>
  <c r="X20" i="85"/>
  <c r="Y20" i="85"/>
  <c r="Z20" i="85"/>
  <c r="AA20" i="85"/>
  <c r="R21" i="85"/>
  <c r="S21" i="85"/>
  <c r="T21" i="85"/>
  <c r="U21" i="85"/>
  <c r="V21" i="85"/>
  <c r="W21" i="85"/>
  <c r="X21" i="85"/>
  <c r="Y21" i="85"/>
  <c r="Z21" i="85"/>
  <c r="Z40" i="85" s="1"/>
  <c r="AA21" i="85"/>
  <c r="R22" i="85"/>
  <c r="S22" i="85"/>
  <c r="T22" i="85"/>
  <c r="U22" i="85"/>
  <c r="V22" i="85"/>
  <c r="W22" i="85"/>
  <c r="X22" i="85"/>
  <c r="Y22" i="85"/>
  <c r="Z22" i="85"/>
  <c r="AA22" i="85"/>
  <c r="R23" i="85"/>
  <c r="S23" i="85"/>
  <c r="T23" i="85"/>
  <c r="U23" i="85"/>
  <c r="V23" i="85"/>
  <c r="W23" i="85"/>
  <c r="X23" i="85"/>
  <c r="Y23" i="85"/>
  <c r="Z23" i="85"/>
  <c r="AA23" i="85"/>
  <c r="R24" i="85"/>
  <c r="S24" i="85"/>
  <c r="T24" i="85"/>
  <c r="U24" i="85"/>
  <c r="V24" i="85"/>
  <c r="W24" i="85"/>
  <c r="X24" i="85"/>
  <c r="Y24" i="85"/>
  <c r="Z24" i="85"/>
  <c r="AA24" i="85"/>
  <c r="R25" i="85"/>
  <c r="S25" i="85"/>
  <c r="T25" i="85"/>
  <c r="U25" i="85"/>
  <c r="V25" i="85"/>
  <c r="W25" i="85"/>
  <c r="X25" i="85"/>
  <c r="Y25" i="85"/>
  <c r="Z25" i="85"/>
  <c r="AA25" i="85"/>
  <c r="R26" i="85"/>
  <c r="S26" i="85"/>
  <c r="T26" i="85"/>
  <c r="U26" i="85"/>
  <c r="V26" i="85"/>
  <c r="W26" i="85"/>
  <c r="X26" i="85"/>
  <c r="Y26" i="85"/>
  <c r="Z26" i="85"/>
  <c r="AA26" i="85"/>
  <c r="R27" i="85"/>
  <c r="S27" i="85"/>
  <c r="T27" i="85"/>
  <c r="U27" i="85"/>
  <c r="V27" i="85"/>
  <c r="W27" i="85"/>
  <c r="X27" i="85"/>
  <c r="Y27" i="85"/>
  <c r="Z27" i="85"/>
  <c r="AA27" i="85"/>
  <c r="R28" i="85"/>
  <c r="S28" i="85"/>
  <c r="T28" i="85"/>
  <c r="U28" i="85"/>
  <c r="V28" i="85"/>
  <c r="W28" i="85"/>
  <c r="X28" i="85"/>
  <c r="Y28" i="85"/>
  <c r="Z28" i="85"/>
  <c r="AA28" i="85"/>
  <c r="R29" i="85"/>
  <c r="S29" i="85"/>
  <c r="T29" i="85"/>
  <c r="U29" i="85"/>
  <c r="V29" i="85"/>
  <c r="W29" i="85"/>
  <c r="X29" i="85"/>
  <c r="Y29" i="85"/>
  <c r="Z29" i="85"/>
  <c r="AA29" i="85"/>
  <c r="R30" i="85"/>
  <c r="S30" i="85"/>
  <c r="T30" i="85"/>
  <c r="U30" i="85"/>
  <c r="V30" i="85"/>
  <c r="W30" i="85"/>
  <c r="X30" i="85"/>
  <c r="Y30" i="85"/>
  <c r="Z30" i="85"/>
  <c r="AA30" i="85"/>
  <c r="R31" i="85"/>
  <c r="S31" i="85"/>
  <c r="T31" i="85"/>
  <c r="U31" i="85"/>
  <c r="V31" i="85"/>
  <c r="W31" i="85"/>
  <c r="X31" i="85"/>
  <c r="Y31" i="85"/>
  <c r="Z31" i="85"/>
  <c r="AA31" i="85"/>
  <c r="R32" i="85"/>
  <c r="S32" i="85"/>
  <c r="T32" i="85"/>
  <c r="U32" i="85"/>
  <c r="V32" i="85"/>
  <c r="W32" i="85"/>
  <c r="X32" i="85"/>
  <c r="Y32" i="85"/>
  <c r="Z32" i="85"/>
  <c r="AA32" i="85"/>
  <c r="R33" i="85"/>
  <c r="S33" i="85"/>
  <c r="T33" i="85"/>
  <c r="U33" i="85"/>
  <c r="V33" i="85"/>
  <c r="W33" i="85"/>
  <c r="X33" i="85"/>
  <c r="Y33" i="85"/>
  <c r="Z33" i="85"/>
  <c r="AA33" i="85"/>
  <c r="R34" i="85"/>
  <c r="S34" i="85"/>
  <c r="T34" i="85"/>
  <c r="U34" i="85"/>
  <c r="V34" i="85"/>
  <c r="W34" i="85"/>
  <c r="X34" i="85"/>
  <c r="Y34" i="85"/>
  <c r="Z34" i="85"/>
  <c r="AA34" i="85"/>
  <c r="R35" i="85"/>
  <c r="S35" i="85"/>
  <c r="T35" i="85"/>
  <c r="U35" i="85"/>
  <c r="V35" i="85"/>
  <c r="W35" i="85"/>
  <c r="X35" i="85"/>
  <c r="Y35" i="85"/>
  <c r="Z35" i="85"/>
  <c r="AA35" i="85"/>
  <c r="S6" i="85"/>
  <c r="S41" i="85" s="1"/>
  <c r="T6" i="85"/>
  <c r="U6" i="85"/>
  <c r="U41" i="85" s="1"/>
  <c r="V6" i="85"/>
  <c r="W6" i="85"/>
  <c r="X6" i="85"/>
  <c r="Y6" i="85"/>
  <c r="Y41" i="85" s="1"/>
  <c r="Z6" i="85"/>
  <c r="Z41" i="85" s="1"/>
  <c r="AA6" i="85"/>
  <c r="AA41" i="85" s="1"/>
  <c r="R6" i="84"/>
  <c r="R6" i="85"/>
  <c r="K22" i="90"/>
  <c r="H20" i="81"/>
  <c r="D20" i="81"/>
  <c r="T6" i="71"/>
  <c r="U6" i="71"/>
  <c r="V6" i="71"/>
  <c r="W6" i="71"/>
  <c r="X6" i="71"/>
  <c r="Y6" i="71"/>
  <c r="T7" i="71"/>
  <c r="U7" i="71"/>
  <c r="V7" i="71"/>
  <c r="W7" i="71"/>
  <c r="X7" i="71"/>
  <c r="Y7" i="71"/>
  <c r="T8" i="71"/>
  <c r="U8" i="71"/>
  <c r="V8" i="71"/>
  <c r="W8" i="71"/>
  <c r="X8" i="71"/>
  <c r="Y8" i="71"/>
  <c r="T9" i="71"/>
  <c r="U9" i="71"/>
  <c r="V9" i="71"/>
  <c r="W9" i="71"/>
  <c r="X9" i="71"/>
  <c r="Y9" i="71"/>
  <c r="T10" i="71"/>
  <c r="U10" i="71"/>
  <c r="V10" i="71"/>
  <c r="W10" i="71"/>
  <c r="X10" i="71"/>
  <c r="Y10" i="71"/>
  <c r="T11" i="71"/>
  <c r="U11" i="71"/>
  <c r="V11" i="71"/>
  <c r="W11" i="71"/>
  <c r="X11" i="71"/>
  <c r="Y11" i="71"/>
  <c r="T12" i="71"/>
  <c r="U12" i="71"/>
  <c r="V12" i="71"/>
  <c r="W12" i="71"/>
  <c r="X12" i="71"/>
  <c r="Y12" i="71"/>
  <c r="T13" i="71"/>
  <c r="U13" i="71"/>
  <c r="V13" i="71"/>
  <c r="W13" i="71"/>
  <c r="X13" i="71"/>
  <c r="Y13" i="71"/>
  <c r="T14" i="71"/>
  <c r="U14" i="71"/>
  <c r="V14" i="71"/>
  <c r="W14" i="71"/>
  <c r="X14" i="71"/>
  <c r="Y14" i="71"/>
  <c r="T15" i="71"/>
  <c r="U15" i="71"/>
  <c r="V15" i="71"/>
  <c r="W15" i="71"/>
  <c r="X15" i="71"/>
  <c r="Y15" i="71"/>
  <c r="T16" i="71"/>
  <c r="U16" i="71"/>
  <c r="V16" i="71"/>
  <c r="W16" i="71"/>
  <c r="X16" i="71"/>
  <c r="Y16" i="71"/>
  <c r="T17" i="71"/>
  <c r="U17" i="71"/>
  <c r="V17" i="71"/>
  <c r="W17" i="71"/>
  <c r="X17" i="71"/>
  <c r="Y17" i="71"/>
  <c r="T18" i="71"/>
  <c r="U18" i="71"/>
  <c r="V18" i="71"/>
  <c r="W18" i="71"/>
  <c r="X18" i="71"/>
  <c r="Y18" i="71"/>
  <c r="T19" i="71"/>
  <c r="U19" i="71"/>
  <c r="V19" i="71"/>
  <c r="W19" i="71"/>
  <c r="X19" i="71"/>
  <c r="Y19" i="71"/>
  <c r="T20" i="71"/>
  <c r="U20" i="71"/>
  <c r="V20" i="71"/>
  <c r="W20" i="71"/>
  <c r="X20" i="71"/>
  <c r="Y20" i="71"/>
  <c r="T21" i="71"/>
  <c r="U21" i="71"/>
  <c r="V21" i="71"/>
  <c r="W21" i="71"/>
  <c r="X21" i="71"/>
  <c r="Y21" i="71"/>
  <c r="T22" i="71"/>
  <c r="U22" i="71"/>
  <c r="V22" i="71"/>
  <c r="W22" i="71"/>
  <c r="X22" i="71"/>
  <c r="Y22" i="71"/>
  <c r="T23" i="71"/>
  <c r="U23" i="71"/>
  <c r="V23" i="71"/>
  <c r="W23" i="71"/>
  <c r="X23" i="71"/>
  <c r="Y23" i="71"/>
  <c r="T24" i="71"/>
  <c r="U24" i="71"/>
  <c r="V24" i="71"/>
  <c r="W24" i="71"/>
  <c r="X24" i="71"/>
  <c r="Y24" i="71"/>
  <c r="T25" i="71"/>
  <c r="U25" i="71"/>
  <c r="V25" i="71"/>
  <c r="W25" i="71"/>
  <c r="X25" i="71"/>
  <c r="Y25" i="71"/>
  <c r="T26" i="71"/>
  <c r="U26" i="71"/>
  <c r="V26" i="71"/>
  <c r="W26" i="71"/>
  <c r="X26" i="71"/>
  <c r="Y26" i="71"/>
  <c r="T27" i="71"/>
  <c r="U27" i="71"/>
  <c r="V27" i="71"/>
  <c r="W27" i="71"/>
  <c r="X27" i="71"/>
  <c r="Y27" i="71"/>
  <c r="T28" i="71"/>
  <c r="U28" i="71"/>
  <c r="V28" i="71"/>
  <c r="W28" i="71"/>
  <c r="X28" i="71"/>
  <c r="Y28" i="71"/>
  <c r="T29" i="71"/>
  <c r="U29" i="71"/>
  <c r="V29" i="71"/>
  <c r="W29" i="71"/>
  <c r="X29" i="71"/>
  <c r="Y29" i="71"/>
  <c r="T30" i="71"/>
  <c r="U30" i="71"/>
  <c r="V30" i="71"/>
  <c r="W30" i="71"/>
  <c r="X30" i="71"/>
  <c r="Y30" i="71"/>
  <c r="T31" i="71"/>
  <c r="U31" i="71"/>
  <c r="V31" i="71"/>
  <c r="W31" i="71"/>
  <c r="X31" i="71"/>
  <c r="Y31" i="71"/>
  <c r="T32" i="71"/>
  <c r="U32" i="71"/>
  <c r="V32" i="71"/>
  <c r="W32" i="71"/>
  <c r="X32" i="71"/>
  <c r="Y32" i="71"/>
  <c r="T33" i="71"/>
  <c r="U33" i="71"/>
  <c r="V33" i="71"/>
  <c r="W33" i="71"/>
  <c r="X33" i="71"/>
  <c r="Y33" i="71"/>
  <c r="T34" i="71"/>
  <c r="U34" i="71"/>
  <c r="V34" i="71"/>
  <c r="W34" i="71"/>
  <c r="X34" i="71"/>
  <c r="Y34" i="71"/>
  <c r="T35" i="71"/>
  <c r="U35" i="71"/>
  <c r="V35" i="71"/>
  <c r="W35" i="71"/>
  <c r="X35" i="71"/>
  <c r="Y35" i="71"/>
  <c r="Q7" i="71"/>
  <c r="R7" i="71"/>
  <c r="Q8" i="71"/>
  <c r="R8" i="71"/>
  <c r="Q9" i="71"/>
  <c r="R9" i="71"/>
  <c r="Q10" i="71"/>
  <c r="R10" i="71"/>
  <c r="Q11" i="71"/>
  <c r="R11" i="71"/>
  <c r="Q12" i="71"/>
  <c r="R12" i="71"/>
  <c r="Q13" i="71"/>
  <c r="R13" i="71"/>
  <c r="Q14" i="71"/>
  <c r="R14" i="71"/>
  <c r="Q15" i="71"/>
  <c r="R15" i="71"/>
  <c r="Q16" i="71"/>
  <c r="R16" i="71"/>
  <c r="Q17" i="71"/>
  <c r="R17" i="71"/>
  <c r="Q18" i="71"/>
  <c r="R18" i="71"/>
  <c r="Q19" i="71"/>
  <c r="R19" i="71"/>
  <c r="Q20" i="71"/>
  <c r="R20" i="71"/>
  <c r="Q21" i="71"/>
  <c r="R21" i="71"/>
  <c r="Q22" i="71"/>
  <c r="R22" i="71"/>
  <c r="Q23" i="71"/>
  <c r="R23" i="71"/>
  <c r="Q24" i="71"/>
  <c r="R24" i="71"/>
  <c r="Q25" i="71"/>
  <c r="R25" i="71"/>
  <c r="Q26" i="71"/>
  <c r="R26" i="71"/>
  <c r="Q27" i="71"/>
  <c r="R27" i="71"/>
  <c r="Q28" i="71"/>
  <c r="R28" i="71"/>
  <c r="Q29" i="71"/>
  <c r="R29" i="71"/>
  <c r="Q30" i="71"/>
  <c r="R30" i="71"/>
  <c r="Q31" i="71"/>
  <c r="R31" i="71"/>
  <c r="Q32" i="71"/>
  <c r="R32" i="71"/>
  <c r="Q33" i="71"/>
  <c r="R33" i="71"/>
  <c r="Q34" i="71"/>
  <c r="R34" i="71"/>
  <c r="Q35" i="71"/>
  <c r="R35" i="71"/>
  <c r="Q6" i="71"/>
  <c r="R6" i="71"/>
  <c r="S6" i="71"/>
  <c r="S7" i="71"/>
  <c r="S8" i="71"/>
  <c r="S9" i="71"/>
  <c r="S10" i="71"/>
  <c r="S11" i="71"/>
  <c r="S12" i="71"/>
  <c r="S13" i="71"/>
  <c r="S14" i="71"/>
  <c r="S15" i="71"/>
  <c r="S16" i="71"/>
  <c r="S17" i="71"/>
  <c r="S18" i="71"/>
  <c r="S19" i="71"/>
  <c r="S20" i="71"/>
  <c r="S21" i="71"/>
  <c r="S22" i="71"/>
  <c r="S24" i="71"/>
  <c r="S25" i="71"/>
  <c r="S26" i="71"/>
  <c r="S27" i="71"/>
  <c r="S28" i="71"/>
  <c r="S29" i="71"/>
  <c r="S30" i="71"/>
  <c r="S31" i="71"/>
  <c r="S32" i="71"/>
  <c r="S33" i="71"/>
  <c r="S34" i="71"/>
  <c r="S35" i="71"/>
  <c r="S23" i="71"/>
  <c r="X5" i="71"/>
  <c r="Y5" i="71"/>
  <c r="W5" i="71"/>
  <c r="S5" i="71"/>
  <c r="T5" i="71"/>
  <c r="U5" i="71"/>
  <c r="V5" i="71"/>
  <c r="R5" i="71"/>
  <c r="Q5" i="71"/>
  <c r="Q6" i="84"/>
  <c r="K8" i="90"/>
  <c r="L8" i="90"/>
  <c r="K9" i="90"/>
  <c r="L9" i="90"/>
  <c r="K10" i="90"/>
  <c r="L10" i="90"/>
  <c r="K11" i="90"/>
  <c r="L11" i="90"/>
  <c r="K12" i="90"/>
  <c r="L12" i="90"/>
  <c r="K13" i="90"/>
  <c r="L13" i="90"/>
  <c r="K14" i="90"/>
  <c r="L14" i="90"/>
  <c r="K15" i="90"/>
  <c r="L15" i="90"/>
  <c r="K16" i="90"/>
  <c r="L16" i="90"/>
  <c r="K17" i="90"/>
  <c r="L17" i="90"/>
  <c r="K18" i="90"/>
  <c r="L18" i="90"/>
  <c r="K19" i="90"/>
  <c r="L19" i="90"/>
  <c r="L20" i="90"/>
  <c r="L21" i="90"/>
  <c r="L22" i="90"/>
  <c r="J8" i="90"/>
  <c r="J9" i="90"/>
  <c r="J10" i="90"/>
  <c r="J11" i="90"/>
  <c r="J12" i="90"/>
  <c r="J13" i="90"/>
  <c r="J14" i="90"/>
  <c r="J15" i="90"/>
  <c r="J16" i="90"/>
  <c r="J17" i="90"/>
  <c r="J18" i="90"/>
  <c r="J19" i="90"/>
  <c r="J20" i="90"/>
  <c r="J21" i="90"/>
  <c r="J22" i="90"/>
  <c r="E20" i="90"/>
  <c r="K20" i="90"/>
  <c r="B21" i="81"/>
  <c r="H7" i="81"/>
  <c r="G7" i="81"/>
  <c r="H5" i="83"/>
  <c r="H5" i="84"/>
  <c r="E6" i="70"/>
  <c r="J5" i="83"/>
  <c r="J5" i="84"/>
  <c r="I5" i="83"/>
  <c r="I5" i="84"/>
  <c r="H21" i="81"/>
  <c r="J21" i="81" s="1"/>
  <c r="F5" i="84"/>
  <c r="E5" i="84"/>
  <c r="D5" i="84"/>
  <c r="G20" i="81"/>
  <c r="G20" i="77"/>
  <c r="E8" i="81"/>
  <c r="F8" i="81"/>
  <c r="I8" i="81"/>
  <c r="J8" i="81"/>
  <c r="C20" i="81"/>
  <c r="F8" i="77"/>
  <c r="G8" i="77"/>
  <c r="U38" i="85"/>
  <c r="T38" i="85"/>
  <c r="C21" i="91"/>
  <c r="C20" i="91"/>
  <c r="D25" i="91"/>
  <c r="D26" i="91" s="1"/>
  <c r="E20" i="91"/>
  <c r="C22" i="91"/>
  <c r="C26" i="91"/>
  <c r="D20" i="91"/>
  <c r="E21" i="91"/>
  <c r="D22" i="91"/>
  <c r="E26" i="91"/>
  <c r="E22" i="91"/>
  <c r="AC34" i="86"/>
  <c r="W38" i="85"/>
  <c r="AA34" i="86"/>
  <c r="F21" i="81"/>
  <c r="Z38" i="85"/>
  <c r="V38" i="71"/>
  <c r="E23" i="90"/>
  <c r="K23" i="90" s="1"/>
  <c r="K21" i="90"/>
  <c r="W29" i="86"/>
  <c r="Y38" i="71"/>
  <c r="Y30" i="86"/>
  <c r="AA30" i="86" l="1"/>
  <c r="AB30" i="86"/>
</calcChain>
</file>

<file path=xl/sharedStrings.xml><?xml version="1.0" encoding="utf-8"?>
<sst xmlns="http://schemas.openxmlformats.org/spreadsheetml/2006/main" count="627" uniqueCount="279">
  <si>
    <t>del Ministerio de Agricultura, Gobierno de Chile</t>
  </si>
  <si>
    <t>www.odepa.gob.cl</t>
  </si>
  <si>
    <t>2010/11</t>
  </si>
  <si>
    <t>2009/10</t>
  </si>
  <si>
    <t>2008/09</t>
  </si>
  <si>
    <t>2007/08</t>
  </si>
  <si>
    <t>2006/07</t>
  </si>
  <si>
    <t>2005/06</t>
  </si>
  <si>
    <t>2004/05</t>
  </si>
  <si>
    <t>2003/04</t>
  </si>
  <si>
    <t>2002/03</t>
  </si>
  <si>
    <t>2001/02</t>
  </si>
  <si>
    <t>2000/01</t>
  </si>
  <si>
    <t>Año agrícola</t>
  </si>
  <si>
    <t>Cuadro 6</t>
  </si>
  <si>
    <t>Los Lagos</t>
  </si>
  <si>
    <t>Los Ríos</t>
  </si>
  <si>
    <t>La Araucanía</t>
  </si>
  <si>
    <t>Bío Bío</t>
  </si>
  <si>
    <t>Maule</t>
  </si>
  <si>
    <t>O´Higgins</t>
  </si>
  <si>
    <t>Metropolitana</t>
  </si>
  <si>
    <t>Valparaíso</t>
  </si>
  <si>
    <t>Coquimbo</t>
  </si>
  <si>
    <t>Región de</t>
  </si>
  <si>
    <t>Región del</t>
  </si>
  <si>
    <t>Región</t>
  </si>
  <si>
    <t>(hectáreas)</t>
  </si>
  <si>
    <t>(toneladas)</t>
  </si>
  <si>
    <t>(ton/ha)</t>
  </si>
  <si>
    <t>Diciembre</t>
  </si>
  <si>
    <t>Noviembre</t>
  </si>
  <si>
    <t>Octubre</t>
  </si>
  <si>
    <t>Septiembre</t>
  </si>
  <si>
    <t>Agosto</t>
  </si>
  <si>
    <t>Julio</t>
  </si>
  <si>
    <t>Junio</t>
  </si>
  <si>
    <t>Mayo</t>
  </si>
  <si>
    <t>Abril</t>
  </si>
  <si>
    <t>Marzo</t>
  </si>
  <si>
    <t>Febrero</t>
  </si>
  <si>
    <t>Enero</t>
  </si>
  <si>
    <t>Anual</t>
  </si>
  <si>
    <t>Mensual</t>
  </si>
  <si>
    <t>Variación (%)</t>
  </si>
  <si>
    <t>Año</t>
  </si>
  <si>
    <t>Mes</t>
  </si>
  <si>
    <t>Rendimiento regional de papa entre las regiones de Coquimbo y Los Lagos</t>
  </si>
  <si>
    <t>Producción regional de papa entre las regiones de Coquimbo y Los Lagos</t>
  </si>
  <si>
    <t>Superficie regional de papa entre las regiones de Coquimbo y Los Lagos</t>
  </si>
  <si>
    <t>Evolución de la superficie y producción de papa</t>
  </si>
  <si>
    <t>Página</t>
  </si>
  <si>
    <t>Descripción</t>
  </si>
  <si>
    <t>Gráfico</t>
  </si>
  <si>
    <t>Cuadro</t>
  </si>
  <si>
    <t>Comentario</t>
  </si>
  <si>
    <t>CONTENIDO</t>
  </si>
  <si>
    <t>Cuadro 1</t>
  </si>
  <si>
    <t>Cuadro 2</t>
  </si>
  <si>
    <t>Cuadro 4</t>
  </si>
  <si>
    <t>Cuadro 5</t>
  </si>
  <si>
    <t>Asterix</t>
  </si>
  <si>
    <t>Désirée</t>
  </si>
  <si>
    <t>Karu</t>
  </si>
  <si>
    <t>Pukará</t>
  </si>
  <si>
    <t>Fecha</t>
  </si>
  <si>
    <t>Cuadro 8</t>
  </si>
  <si>
    <t>Supermercados</t>
  </si>
  <si>
    <t>Ferias libres</t>
  </si>
  <si>
    <t>Promedio año</t>
  </si>
  <si>
    <t>Promedio ponderado</t>
  </si>
  <si>
    <t>Producto</t>
  </si>
  <si>
    <t>País</t>
  </si>
  <si>
    <t>Volumen (kilos)</t>
  </si>
  <si>
    <t>Valor FOB (dólares)</t>
  </si>
  <si>
    <t>Copos (puré)</t>
  </si>
  <si>
    <t>Brasil</t>
  </si>
  <si>
    <t>Perú</t>
  </si>
  <si>
    <t>Ecuador</t>
  </si>
  <si>
    <t>Argentina</t>
  </si>
  <si>
    <t>Bolivia</t>
  </si>
  <si>
    <t>Colombia</t>
  </si>
  <si>
    <t>Guatemala</t>
  </si>
  <si>
    <t>Fécula (almidón)</t>
  </si>
  <si>
    <t>Canadá</t>
  </si>
  <si>
    <t>Harina de papa</t>
  </si>
  <si>
    <t>Consumo fresca</t>
  </si>
  <si>
    <t>Honduras</t>
  </si>
  <si>
    <t>Preparadas congeladas</t>
  </si>
  <si>
    <t>Costa Rica</t>
  </si>
  <si>
    <t>Paraguay</t>
  </si>
  <si>
    <t>Preparadas sin congelar</t>
  </si>
  <si>
    <t>Uruguay</t>
  </si>
  <si>
    <t>Total</t>
  </si>
  <si>
    <t>Valor CIF (dólares)</t>
  </si>
  <si>
    <t>Alemania</t>
  </si>
  <si>
    <t>Bélgica</t>
  </si>
  <si>
    <t>México</t>
  </si>
  <si>
    <t>China</t>
  </si>
  <si>
    <t>Polonia</t>
  </si>
  <si>
    <t>Francia</t>
  </si>
  <si>
    <t>Dinamarca</t>
  </si>
  <si>
    <t>Taiwán</t>
  </si>
  <si>
    <t>Reino Unido</t>
  </si>
  <si>
    <t>Precio de la papa en mercados mayoristas</t>
  </si>
  <si>
    <t>Precio de la papa en mercados minoristas</t>
  </si>
  <si>
    <t>Precios mensuales de papa en supermercados y ferias libres de Santiago</t>
  </si>
  <si>
    <t>Cuadro 7</t>
  </si>
  <si>
    <t xml:space="preserve"> Se puede reproducir total o parcialmente citando la fuente</t>
  </si>
  <si>
    <t>($ / kilo con IVA)</t>
  </si>
  <si>
    <t>Austria</t>
  </si>
  <si>
    <t>Boletín de la papa</t>
  </si>
  <si>
    <t>Cuadro 3</t>
  </si>
  <si>
    <t>Total Preparadas congeladas</t>
  </si>
  <si>
    <t>Total Preparadas sin congelar</t>
  </si>
  <si>
    <t>Total Copos (puré)</t>
  </si>
  <si>
    <t>Total Fécula (almidón)</t>
  </si>
  <si>
    <t>Total Harina de papa</t>
  </si>
  <si>
    <t>Total Consumo fresca</t>
  </si>
  <si>
    <t>España</t>
  </si>
  <si>
    <t>Publicación de la Oficina de Estudios y Políticas Agrarias (Odepa)</t>
  </si>
  <si>
    <t>Terr. británico en América</t>
  </si>
  <si>
    <t>2011/12</t>
  </si>
  <si>
    <t>Superficie, producción y rendimiento de papa a nivel nacional</t>
  </si>
  <si>
    <t>Cardinal</t>
  </si>
  <si>
    <t>Papas congeladas</t>
  </si>
  <si>
    <t>Total Papas congeladas</t>
  </si>
  <si>
    <t>Estados Unidos</t>
  </si>
  <si>
    <t>Superficie, producción y rendimiento</t>
  </si>
  <si>
    <t>Países Bajos</t>
  </si>
  <si>
    <t>Rodeo</t>
  </si>
  <si>
    <t>2012/13</t>
  </si>
  <si>
    <t xml:space="preserve">Papa semilla  </t>
  </si>
  <si>
    <t xml:space="preserve">Total Papa semilla  </t>
  </si>
  <si>
    <t>($ nominales sin IVA / 50 kilos)</t>
  </si>
  <si>
    <r>
      <rPr>
        <i/>
        <sz val="9"/>
        <rFont val="Arial"/>
        <family val="2"/>
      </rPr>
      <t>Fuente</t>
    </r>
    <r>
      <rPr>
        <sz val="9"/>
        <rFont val="Arial"/>
        <family val="2"/>
      </rPr>
      <t>: elaborado por Odepa con información del INE.</t>
    </r>
  </si>
  <si>
    <r>
      <rPr>
        <i/>
        <sz val="9"/>
        <rFont val="Arial"/>
        <family val="2"/>
      </rPr>
      <t>Fuente</t>
    </r>
    <r>
      <rPr>
        <sz val="9"/>
        <rFont val="Arial"/>
        <family val="2"/>
      </rPr>
      <t xml:space="preserve">: elaborado por Odepa con información del INE. </t>
    </r>
  </si>
  <si>
    <t>Precio promedio mensual de papa en mercados mayoristas</t>
  </si>
  <si>
    <t>Precio promedio mensual de papa en los mercados mayoristas</t>
  </si>
  <si>
    <t>RM</t>
  </si>
  <si>
    <t>Semana</t>
  </si>
  <si>
    <t>Precios diarios de papa en los mercados mayoristas según mercado</t>
  </si>
  <si>
    <t>Precios diarios de papa en los mercados mayoristas según variedad</t>
  </si>
  <si>
    <t>Cuadro 9</t>
  </si>
  <si>
    <t>Precio diario de papa en los mercados mayoristas según mercado</t>
  </si>
  <si>
    <t>Claudia Carbonell Piccardo</t>
  </si>
  <si>
    <t>Javiera Pefaur Lepe</t>
  </si>
  <si>
    <t>2013/14</t>
  </si>
  <si>
    <t>--</t>
  </si>
  <si>
    <t>Precio semanal de papa a consumidor según región y tipo de establecimiento</t>
  </si>
  <si>
    <t>Precio semanal de papa a consumidor en supermercados según región</t>
  </si>
  <si>
    <t>Precio semanal de papa a consumidor en ferias según región</t>
  </si>
  <si>
    <t xml:space="preserve">Promedio anual ponderado </t>
  </si>
  <si>
    <t>Volver al índice</t>
  </si>
  <si>
    <r>
      <rPr>
        <i/>
        <sz val="9"/>
        <color indexed="8"/>
        <rFont val="Arial"/>
        <family val="2"/>
      </rPr>
      <t>Fuente</t>
    </r>
    <r>
      <rPr>
        <sz val="9"/>
        <color indexed="8"/>
        <rFont val="Arial"/>
        <family val="2"/>
      </rPr>
      <t xml:space="preserve">: elaborado por Odepa con información del Servicio Nacional de Aduanas. Cifras sujetas a revisión por informes de variación de valor (IVV). </t>
    </r>
  </si>
  <si>
    <t>Superficie (ha)</t>
  </si>
  <si>
    <t>Producción (ton)</t>
  </si>
  <si>
    <t>Rendimiento (ton/ha)</t>
  </si>
  <si>
    <t>Patagonia</t>
  </si>
  <si>
    <t>Resto del</t>
  </si>
  <si>
    <t>país</t>
  </si>
  <si>
    <t>COMENTARIOS</t>
  </si>
  <si>
    <r>
      <t xml:space="preserve">Fuente: </t>
    </r>
    <r>
      <rPr>
        <sz val="9"/>
        <rFont val="Arial"/>
        <family val="2"/>
      </rPr>
      <t>elaborado por Odepa con información del INE.</t>
    </r>
  </si>
  <si>
    <t>Directora y Representante Legal</t>
  </si>
  <si>
    <t>Vega Monumental Concepción</t>
  </si>
  <si>
    <t>Rosara</t>
  </si>
  <si>
    <t>Arica</t>
  </si>
  <si>
    <t>Introducción</t>
  </si>
  <si>
    <t xml:space="preserve"> ● Servicio Nacional de Aduanas, para información de comercio exterior.</t>
  </si>
  <si>
    <t>Los datos utilizados en este documento, que permiten hacer los análisis del mercado, se obtienen de las siguientes fuentes:</t>
  </si>
  <si>
    <t xml:space="preserve"> ● Odepa, para precios mayoristas y minoristas, utilizando los registros de precios capturados en ferias libres, supermercados y mercados mayoristas.</t>
  </si>
  <si>
    <t>Corea del Sur</t>
  </si>
  <si>
    <t xml:space="preserve"> ● El Instituto Nacional de Estadisticas (INE), para antecedentes de superficie, rendimientos y producción regional y nacional.</t>
  </si>
  <si>
    <t>Agrícola del Norte de Arica</t>
  </si>
  <si>
    <t>Femacal de La Calera</t>
  </si>
  <si>
    <t>Central Lo Valledor</t>
  </si>
  <si>
    <t>Vega Central Mapocho</t>
  </si>
  <si>
    <t>Macroferia Regional de Talca</t>
  </si>
  <si>
    <t>Terminal Hortofrutícola de Chillán</t>
  </si>
  <si>
    <t>Vega Modelo de Temuco</t>
  </si>
  <si>
    <t>Feria Lagunitas de Puerto Montt</t>
  </si>
  <si>
    <t>2014/15</t>
  </si>
  <si>
    <t>Suecia</t>
  </si>
  <si>
    <t>Terminal La Palmera de La Serena</t>
  </si>
  <si>
    <t>Italia</t>
  </si>
  <si>
    <t xml:space="preserve"> ● Comentarios de actores relevantes del rubro.</t>
  </si>
  <si>
    <t>Otros (país desconocido)</t>
  </si>
  <si>
    <r>
      <rPr>
        <i/>
        <sz val="9"/>
        <rFont val="Arial"/>
        <family val="2"/>
      </rPr>
      <t>Fuente</t>
    </r>
    <r>
      <rPr>
        <sz val="9"/>
        <rFont val="Arial"/>
        <family val="2"/>
      </rPr>
      <t>: Odepa. El valor corresponde al precio promedio mensual de papas Désirée, Karu o Asterix de primera calidad.</t>
    </r>
  </si>
  <si>
    <t>Yagana</t>
  </si>
  <si>
    <t>Origen o destino no precisado</t>
  </si>
  <si>
    <t>Rusia</t>
  </si>
  <si>
    <t>Promedio</t>
  </si>
  <si>
    <t>$</t>
  </si>
  <si>
    <t>Px</t>
  </si>
  <si>
    <t>($ nominales sin IVA / kilo*)</t>
  </si>
  <si>
    <r>
      <rPr>
        <i/>
        <sz val="9"/>
        <rFont val="Arial"/>
        <family val="2"/>
      </rPr>
      <t xml:space="preserve">Fuente: </t>
    </r>
    <r>
      <rPr>
        <sz val="9"/>
        <rFont val="Arial"/>
        <family val="2"/>
      </rPr>
      <t>Odepa. 
Considera los siguientes mercados: Terminal Agrícola del Norte S.A. de Arica, Terminal Agropecuario La Palmera de Coquimbo,  Feria Mayorista La Calera de Valparaíso (Femacal), Central Lo Valledor, Vega Central, Macroferia Regional de Talca, Terminal Hortofrutícola de Chillán, Vega Monumental de Concepción, Vega Modelo de Temuco, y Feria Lagunitas de Puerto Montt.
Precio promedio ponderado por volumen.</t>
    </r>
  </si>
  <si>
    <r>
      <rPr>
        <i/>
        <sz val="9"/>
        <color indexed="8"/>
        <rFont val="Arial"/>
        <family val="2"/>
      </rPr>
      <t>Fuente</t>
    </r>
    <r>
      <rPr>
        <sz val="9"/>
        <color indexed="8"/>
        <rFont val="Arial"/>
        <family val="2"/>
      </rPr>
      <t>: Odepa.</t>
    </r>
  </si>
  <si>
    <t>2015</t>
  </si>
  <si>
    <t>Vol</t>
  </si>
  <si>
    <t>promedio precios por mercado</t>
  </si>
  <si>
    <r>
      <t xml:space="preserve">Papas </t>
    </r>
    <r>
      <rPr>
        <i/>
        <sz val="10"/>
        <color indexed="8"/>
        <rFont val="Arial"/>
        <family val="2"/>
      </rPr>
      <t>in vitro</t>
    </r>
    <r>
      <rPr>
        <sz val="10"/>
        <color indexed="8"/>
        <rFont val="Arial"/>
        <family val="2"/>
      </rPr>
      <t xml:space="preserve"> para siembra</t>
    </r>
  </si>
  <si>
    <r>
      <t xml:space="preserve">Total Papas </t>
    </r>
    <r>
      <rPr>
        <b/>
        <i/>
        <sz val="10"/>
        <color indexed="8"/>
        <rFont val="Arial"/>
        <family val="2"/>
      </rPr>
      <t>in vitro</t>
    </r>
    <r>
      <rPr>
        <b/>
        <sz val="10"/>
        <color indexed="8"/>
        <rFont val="Arial"/>
        <family val="2"/>
      </rPr>
      <t xml:space="preserve"> para siembra</t>
    </r>
  </si>
  <si>
    <r>
      <rPr>
        <i/>
        <sz val="9"/>
        <rFont val="Arial"/>
        <family val="2"/>
      </rPr>
      <t>Fuente</t>
    </r>
    <r>
      <rPr>
        <sz val="9"/>
        <rFont val="Arial"/>
        <family val="2"/>
      </rPr>
      <t>: Odepa. 
Considera los siguientes mercados: Central Lo Valledor, Vega Central, Macroferia Regional de Talca, Vega Monumental de Concepción., 
Desde julio 2014 se incluye Feria Mayorista La Calera de Valparaíso (Femacal) y Terminal Agropecuario La Palmera de Coquimbo. 
Desde septiembre 2014 se incluye Vega Modelo de Temuco y Feria Lagunitas de Puerto Montt. 
Desde noviembre 2014 se incluye Terminal Hortofrutícola de Chillán y Terminal Agrícola del Norte S.A. de Arica.
*: Desde 2016 el precio se expresa en pesos por kilo y no en pesos por saco de 50 kilos, para considerar la diversidad de envases en que se vende el producto.
**: Precio promedio ponderado por volumen.</t>
    </r>
  </si>
  <si>
    <t>Este boletín se publica mensualmente, con información de mercado nacional y de comercio exterior, relacionada con la papa.</t>
  </si>
  <si>
    <t>Malasia</t>
  </si>
  <si>
    <t>comparación S con respecto a FL</t>
  </si>
  <si>
    <t>Comercio exterior papa fresca y procesada</t>
  </si>
  <si>
    <t>Exportaciones chilenas de papa fresca y procesada, por producto y país de destino</t>
  </si>
  <si>
    <t>Importaciones chilenas de papa fresca y procesada, por producto y país de origen</t>
  </si>
  <si>
    <t>2015/16</t>
  </si>
  <si>
    <t>Tailandia</t>
  </si>
  <si>
    <r>
      <rPr>
        <i/>
        <sz val="10"/>
        <color indexed="8"/>
        <rFont val="Arial"/>
        <family val="2"/>
      </rPr>
      <t>Fuente</t>
    </r>
    <r>
      <rPr>
        <sz val="10"/>
        <color indexed="8"/>
        <rFont val="Arial"/>
        <family val="2"/>
      </rPr>
      <t>: Odepa. Se considera el precio promedio de la primera calidad de distintas variedades.</t>
    </r>
  </si>
  <si>
    <t>Fecha de publicación: 2015 Region Metropolitana, 2013 Maule y Biobío</t>
  </si>
  <si>
    <t>Mano de obra</t>
  </si>
  <si>
    <t>Maquinaria</t>
  </si>
  <si>
    <t>Insumos</t>
  </si>
  <si>
    <t>Total costos</t>
  </si>
  <si>
    <t xml:space="preserve">Ingreso por hectárea </t>
  </si>
  <si>
    <t>Margen neto por hectárea</t>
  </si>
  <si>
    <t>Rendimiento (Kg/ha)</t>
  </si>
  <si>
    <t>Notas:</t>
  </si>
  <si>
    <t>(5) Representa el precio de venta mínimo para cubrir los costos totales de producción para distintos rendimientos.</t>
  </si>
  <si>
    <t>Cuadro 11. Exportaciones chilenas de papa fresca y procesada, por producto y país de destino</t>
  </si>
  <si>
    <t>Cuadro 12. Importaciones chilenas de papa fresca y procesada, por producto y país de origen</t>
  </si>
  <si>
    <t>Costos por hectárea según rendimiento esperado ($/ha)</t>
  </si>
  <si>
    <r>
      <t xml:space="preserve">Region Metropolitana 
</t>
    </r>
    <r>
      <rPr>
        <sz val="10"/>
        <rFont val="Arial"/>
        <family val="2"/>
      </rPr>
      <t>Variedad Asterix
Papa Cuaresmera o Guarda</t>
    </r>
  </si>
  <si>
    <r>
      <t xml:space="preserve">Maule 
</t>
    </r>
    <r>
      <rPr>
        <sz val="10"/>
        <rFont val="Arial"/>
        <family val="2"/>
      </rPr>
      <t>Variedad Desirée
Papa Guarda</t>
    </r>
  </si>
  <si>
    <r>
      <t xml:space="preserve">Biobío
</t>
    </r>
    <r>
      <rPr>
        <sz val="10"/>
        <rFont val="Arial"/>
        <family val="2"/>
      </rPr>
      <t>Variedad Desirée
Papa Guarda</t>
    </r>
  </si>
  <si>
    <r>
      <t xml:space="preserve">Análisis de sensibilidad </t>
    </r>
    <r>
      <rPr>
        <b/>
        <vertAlign val="superscript"/>
        <sz val="10"/>
        <color indexed="9"/>
        <rFont val="Arial"/>
        <family val="2"/>
      </rPr>
      <t>4</t>
    </r>
    <r>
      <rPr>
        <b/>
        <sz val="10"/>
        <color indexed="9"/>
        <rFont val="Arial"/>
        <family val="2"/>
      </rPr>
      <t xml:space="preserve">
Margen neto ($/ha) Región Metropolitana</t>
    </r>
  </si>
  <si>
    <r>
      <rPr>
        <i/>
        <sz val="10"/>
        <rFont val="Arial"/>
        <family val="2"/>
      </rPr>
      <t>Fuente:</t>
    </r>
    <r>
      <rPr>
        <sz val="10"/>
        <rFont val="Arial"/>
        <family val="2"/>
      </rPr>
      <t xml:space="preserve"> Odepa</t>
    </r>
  </si>
  <si>
    <t>Rendimiento (kg/ha)</t>
  </si>
  <si>
    <r>
      <t>Precio promedio papa mayorista</t>
    </r>
    <r>
      <rPr>
        <b/>
        <vertAlign val="superscript"/>
        <sz val="10"/>
        <rFont val="Arial"/>
        <family val="2"/>
      </rPr>
      <t>3</t>
    </r>
  </si>
  <si>
    <t>Los costos estimados están orientados a un sistema tecnológico promedio de producción.</t>
  </si>
  <si>
    <t>Costo Unitario mínimo ($/kg)</t>
  </si>
  <si>
    <r>
      <t xml:space="preserve">Punto de Equilibrio (Región Metropolitana) </t>
    </r>
    <r>
      <rPr>
        <b/>
        <vertAlign val="superscript"/>
        <sz val="10"/>
        <color indexed="9"/>
        <rFont val="Arial"/>
        <family val="2"/>
      </rPr>
      <t>5</t>
    </r>
  </si>
  <si>
    <t>promedio precios del mes por var</t>
  </si>
  <si>
    <t>SUPERMERCADO</t>
  </si>
  <si>
    <t>FERIA LIBRE</t>
  </si>
  <si>
    <t xml:space="preserve">(1) Las fichas completas por región se encuentran publicadas en el sitio web www.odepa.cl/rubro/papas-y-tuberculos </t>
  </si>
  <si>
    <t>(4) Este análisis entrega márgenes netos bajo tres escenarios diferentes de precio y rendimiento de la papa.</t>
  </si>
  <si>
    <t>variacion entre FL y Super</t>
  </si>
  <si>
    <t>Precio Promedio Super</t>
  </si>
  <si>
    <t>Precio Promedio FL</t>
  </si>
  <si>
    <t>Precios promedio mensuales de papa en mercados mayoristas</t>
  </si>
  <si>
    <t>Precio diario de papa en los mercados mayoristas</t>
  </si>
  <si>
    <t>Ficha de Costos</t>
  </si>
  <si>
    <t xml:space="preserve">Cuadro 10. </t>
  </si>
  <si>
    <r>
      <t xml:space="preserve">Costos por hectárea según rendimiento esperado ($/ha) </t>
    </r>
    <r>
      <rPr>
        <b/>
        <vertAlign val="superscript"/>
        <sz val="10"/>
        <color indexed="8"/>
        <rFont val="Arial"/>
        <family val="2"/>
      </rPr>
      <t>1</t>
    </r>
  </si>
  <si>
    <t>Precio ($/kg)</t>
  </si>
  <si>
    <t>La Serena</t>
  </si>
  <si>
    <t>La Calera</t>
  </si>
  <si>
    <t>Mapocho</t>
  </si>
  <si>
    <t>Talca</t>
  </si>
  <si>
    <t>Chillán</t>
  </si>
  <si>
    <t>Concepción</t>
  </si>
  <si>
    <t>Puerto Montt</t>
  </si>
  <si>
    <t>Temuco</t>
  </si>
  <si>
    <t>2016/17*</t>
  </si>
  <si>
    <t>Holanda</t>
  </si>
  <si>
    <r>
      <t xml:space="preserve">Otros costos (indirectos + imprevistos) </t>
    </r>
    <r>
      <rPr>
        <b/>
        <vertAlign val="superscript"/>
        <sz val="10"/>
        <rFont val="Arial"/>
        <family val="2"/>
      </rPr>
      <t>2</t>
    </r>
  </si>
  <si>
    <t>(2) Costos Indirectos: corresponde al costo financiero, y equivale a 1,5% mensual simple. Tasa de interés promedio de las empresas distribuidoras de insumos. Imprevistos: corresponde al 5% del total de los costos.</t>
  </si>
  <si>
    <t xml:space="preserve">Papas para siembra  </t>
  </si>
  <si>
    <t xml:space="preserve">Total Papas para siembra  </t>
  </si>
  <si>
    <t>Diciembre 2016</t>
  </si>
  <si>
    <r>
      <t>Información de mercado nacional y comercio exterior hasta noviembre</t>
    </r>
    <r>
      <rPr>
        <sz val="11"/>
        <color indexed="8"/>
        <rFont val="Arial"/>
        <family val="2"/>
      </rPr>
      <t xml:space="preserve"> de 2016</t>
    </r>
  </si>
  <si>
    <t>Promedio simple a la fecha**</t>
  </si>
  <si>
    <t xml:space="preserve"> </t>
  </si>
  <si>
    <t>*: la superficie corresponde la estimación de siembra nacional a octubre para la temporada. El rendimiento se estima igual a la temporada anterior.</t>
  </si>
  <si>
    <t xml:space="preserve"> --</t>
  </si>
  <si>
    <t xml:space="preserve">$7.314 el </t>
  </si>
  <si>
    <r>
      <t xml:space="preserve">(3) El precio de la papa utilizado corresponde al precio promedio mayorista regional durante </t>
    </r>
    <r>
      <rPr>
        <sz val="10"/>
        <color indexed="10"/>
        <rFont val="Arial"/>
        <family val="2"/>
      </rPr>
      <t>diciembre</t>
    </r>
    <r>
      <rPr>
        <sz val="10"/>
        <color indexed="8"/>
        <rFont val="Arial"/>
        <family val="2"/>
      </rPr>
      <t xml:space="preserve"> de 2016.</t>
    </r>
  </si>
  <si>
    <t>ene-dic 2015</t>
  </si>
  <si>
    <t>ene-dic 2016</t>
  </si>
  <si>
    <r>
      <t xml:space="preserve">2. </t>
    </r>
    <r>
      <rPr>
        <u/>
        <sz val="10"/>
        <rFont val="Arial"/>
        <family val="2"/>
      </rPr>
      <t>Precio de la papa en mercados minoristas</t>
    </r>
    <r>
      <rPr>
        <sz val="10"/>
        <rFont val="Arial"/>
        <family val="2"/>
      </rPr>
      <t>: precios a consumidor bajan.
En el monitoreo de precios al consumidor que realiza Odepa en la ciudad de Santiago, se observó que el precio promedio mensual de diciembre 2016 disminuye tanto es supermercados como en ferias. En supermercados disminuyó 4,2% con relación al mes anterior, y 27,4% con respecto al mismo mes de 2015. En ferias el precio baja 19% en relación al mes anterior, y 31,4% respecto del mismo mes del año anterior. Como siempre, los precios son más altos en supermercados que en ferias. En diciembre 2016, en Santiago, el precio promedio de supermercados alcanzó $1.082 por kilo, y en ferias, $386 por kilo, es decir, el precio en supermercados es 180% más alto que en ferias libres. 
Respecto a los precios al consumidor que Odepa recoge entre las regiones de Arica y Los Lagos, se observa que, al igual que en Santiago, éstos son erráticos entre semanas. Además, en supermercados los precios son superiores a los de las ferias libres. Al comparar los precios promedios semanales entre julio y noviembre 2016, entre ferias y supermercados, por región, se observa que la menor diferencia de precios en los últimos cinco meses se presentó en la Región de Arica, donde el promedio de precios en supermercados ($1.113) fue 88% más caro que en ferias ($591). Por otra parte, la mayor diferencia de precios entre supermercados y ferias libres se registró en la Región del Biobío, donde el promedio de precios en supermercado ($1.098) fue 188% más caro que en ferias libres ($381). El promedio de precios más alto en supermercado se registró en Coquimbo ($1.145 pesos por kilo), y el más bajo en la Región Metropolitana ($1.070 pesos por kilo). En Ferias Libres, el promedio de precios más alto se registró en Arica ($591 pesos por kilo), y el más bajo en Biobío ($381 pesos por kilo).</t>
    </r>
  </si>
  <si>
    <r>
      <t xml:space="preserve">1. </t>
    </r>
    <r>
      <rPr>
        <u/>
        <sz val="10"/>
        <rFont val="Arial"/>
        <family val="2"/>
      </rPr>
      <t>Precios de la papa en mercados mayoristas</t>
    </r>
    <r>
      <rPr>
        <sz val="10"/>
        <rFont val="Arial"/>
        <family val="2"/>
      </rPr>
      <t>: fuerte baja en los precios medios.
El precio promedio mensual de la papa en los mercados mayoristas durante diciembre de 2016 fue de $137,9 por kilo, valor 34,6% inferior al del mes anterior y 50% inferior al del mismo mes en el año 2015 (cuadro 1 y gráfico 1). El precio de este mes está por debajo del promedio del año 2016, que alcanza $209,9 pesos por kilo. Cabe mencionar que este precio es el más bajo alcanzado en los últimos 4 años, en promedio.
El precio promedio diario en los mercados mayoristas se comporta de forma errática entre un día y otro. Entre juLio y agosto 2016, el precio promedio nacional se mantuvo en un rango entre $11.000 y $14.000 pesos el saco de 50 kilos. Luego en septiembre el precio comienza a mostrar una tendencia sostenida a la baja, alcanzando en diciembre un precio promedio nacional cercano a los $6.000 el saco de 50 kilos. Es común que después de septiembre el precio disminuya, y es lo que se está observando actualmente en los mercados mayoristas (gráfico 2 y cuadro 2). La variedad con precio promedio por saco de 50 kilos más alto en diciembre 2016 fue Cardinal (en promedio $10.808, un 48% más que el precio promedio nacional). Karú en cambio presentó el precio más bajo (en promedio $5.252, un 28% menos que el precio promedio nacional). El promedio nacional para el mes de análisis es $7.314 el saco de 50 kilos. 
Los precios mayoristas de los mercados se presentan en general con precios estables durante noviembre y diciembre. Arica destaca una vez más por ser el mercado que muestra los precios más altos comparado con todos los otros mercados nacionales donde Odepa registra precios. En diciembre ese mercado registra un precio promedio de $18.088 el saco de 50 kilos, un 147% más alto que el promedio nacional. Por otro lado, Talca registra el precio medio más bajo de noviembre ($4.325), lo que corresponde a 41% menos que el promedio nacional (cuadro 3 y gráfico 3).</t>
    </r>
  </si>
  <si>
    <r>
      <t xml:space="preserve">5. </t>
    </r>
    <r>
      <rPr>
        <u/>
        <sz val="10"/>
        <rFont val="Arial"/>
        <family val="2"/>
      </rPr>
      <t>Comercio exterior papa fresca y procesada</t>
    </r>
    <r>
      <rPr>
        <sz val="10"/>
        <rFont val="Arial"/>
        <family val="2"/>
      </rPr>
      <t>: disminuyen las compras de papas procesadas desde Estados Unidos
La balanza comercial para el período enero-diciembre 2016 de los productos derivados de papa sigue siendo negativa, con importaciones muy superiores a las ventas al exterior (cuadros 10 y 11).
Entre enero y diciembre 2016 las exportaciones sumaron USD $6,47 millones, cifra 42% superior a la registrada en el mismo período del año anterior. En volumen, se exportaron 4.600 toneladas, 183% más que en el mismo período del año 2015. Destaca el alza en volumen de las exportaciones de papa para consumo fresco hacia Brasil, con ventas por más de 2 mil toneladas, por un valor de USD 961 mil dólares. 
Las importaciones sumaron USD 98,5 millones y 107 mil toneladas en diciembre 2016, lo que representa un alza en valor de 18% en comparación con igual período del año anterior, y 11,6% más en volumen. Las papas preparadas congeladas son la principal categoría comprada por Chile, representando un 78% del total de las compras de papas. En esa categoría destaca fuertemente Bélgica, y le sigue Países Bajos como principales proveedores de papa preparada congelada a nuestro país, y los países con mayor aumento en las ventas hacia Chile en comparación con igual período del año 2015. Estados Unidos y Francia registran bajas en el valor y volumen en papas preparadas congeladas y puré enviados a Chile, en comparación con 2015.</t>
    </r>
  </si>
  <si>
    <t>compra spot de evercrisp via aérea</t>
  </si>
  <si>
    <r>
      <t xml:space="preserve">3. </t>
    </r>
    <r>
      <rPr>
        <u/>
        <sz val="10"/>
        <rFont val="Arial"/>
        <family val="2"/>
      </rPr>
      <t>Superficie, producción y rendimiento</t>
    </r>
    <r>
      <rPr>
        <sz val="10"/>
        <rFont val="Arial"/>
        <family val="2"/>
      </rPr>
      <t>: se recuperan favorablemente los rendimientos y la superficie
La encuesta de INE sobre estimación de siembra de cultivos anuales para la temporada 2016/17 indica que en Chile se habrían sembrado 55.683 hectáreas de papas, lo que representa un aumento de 4,1% en la superficie nacional para la papa en comparación con la temporada 2015/16. Si se considera un rendimiento similar al de la temporada 2015/16, de 21,8 ton/ha, la producción alcanzaría esta temporada 1,2 millones de toneladas (cuadro 6 y gráfico 7).
Según la distribución regional de la superficie en 2015/16, la Región de La Araucanía presenta como siempre la mayor área de papas: 14.976 hectáreas, concentrando 28% del total de la superficie nacional encuestada. Esta región disminuyó 10,8% la superficie de papas en la temporada 2015/16, comparada con la temporada anterior. La siguieron la Región del Bío Bío, con 8.946 hectáreas (3% más que en la temporada anterior) y la Región de Los Lagos, con 10.544 hectáreas (51% más superficie que en la temporada anterior), lo que podría responder a recuperación de producción producto de la mejor temporada que la anterior, ya que la superficie en esta región se acerca a lo sembrado en la temporada 2013/14. Entre las regiones del Bío Bío y Los Lagos se concentra más de 70% del total de la superficie sembrada con papa en Chile.
En cuanto a los rendimientos en 2015/16, éstos se registran más altos en la zona sur de Chile, donde se concentra el mayor porcentaje de superficie sembrada con papas. La región de los Lagos lidera con 33,2 ton/ha de rendimiento promedio regional. En todas las regiones (a excepción de Metropolitana y O’higgins), el rendimiento es superior al registrado en la temporada anterior. Esto producto de una recuperación de los rendimientos producto de situaciones climáticas más favorables para el desarrollo del cultivo (cuadros 8 y 9).
Es importante recordar que está vigente la resolución del SAG n°3276 de 2016, la cual deroga la resolución anterior, declara el Área Libre de plagas cuarentenarias, y además actualiza las disposiciones relativas a evitar la diseminación de estas plagas cuarentenarias hacia esta área, como por ejemplo la obligatoriedad de inscribirse en la Nomina de Comerciantes del Programa Nacional de Sanidad de la Papa del SAG, para autorizar la comercialización de papas procedentes del Área Libre, y los predios productores del área. Para mayor información, revise la resolución en el siguiente enlace: https://www.leychile.cl/Navegar?idNorma=1092497.</t>
    </r>
  </si>
  <si>
    <r>
      <t xml:space="preserve">4. </t>
    </r>
    <r>
      <rPr>
        <u/>
        <sz val="10"/>
        <rFont val="Arial"/>
        <family val="2"/>
      </rPr>
      <t>Ficha de Costos</t>
    </r>
    <r>
      <rPr>
        <sz val="10"/>
        <rFont val="Arial"/>
        <family val="2"/>
      </rPr>
      <t>: Márgenes positivos y negativos
Odepa lleva un registro de fichas de costos de varios rubros, lo que permite analizar los costos asociados al desarrollo del cultivo, y los ingresos promedios que éstos generan para el productor. 
Para este mes, el análisis de margen neto entrega un valor positivo para la realidad de Biobío, pero negativo bajo 3 diferentes escenarios de rendimientos y de precios de venta de las regiones Metropolitana y Maule. Los costos de Maule y Biobío corresponden al año 2013, los de la Región Metropolitana corresponden a 2015. Los valores son referenciales. Para mayor información y detalle del cálculo, revisar www.odepa.cl/rubro/papas-y-tuberculos.
Además en http://manualinia.papachile.cl/?page=login encontrará una ficha tecnico-económica interactiva que le permitirá estimar los costos de producción.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</si>
</sst>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1">
    <numFmt numFmtId="5" formatCode="&quot;$&quot;#,##0;&quot;$&quot;\-#,##0"/>
    <numFmt numFmtId="41" formatCode="_ * #,##0_ ;_ * \-#,##0_ ;_ * &quot;-&quot;_ ;_ @_ "/>
    <numFmt numFmtId="43" formatCode="_ * #,##0.00_ ;_ * \-#,##0.00_ ;_ * &quot;-&quot;??_ ;_ @_ "/>
    <numFmt numFmtId="168" formatCode="_-&quot;$&quot;\ * #,##0_-;\-&quot;$&quot;\ * #,##0_-;_-&quot;$&quot;\ * &quot;-&quot;_-;_-@_-"/>
    <numFmt numFmtId="169" formatCode="_-* #,##0_-;\-* #,##0_-;_-* &quot;-&quot;_-;_-@_-"/>
    <numFmt numFmtId="171" formatCode="_-* #,##0.00_-;\-* #,##0.00_-;_-* &quot;-&quot;??_-;_-@_-"/>
    <numFmt numFmtId="172" formatCode="_-* #,##0.00\ _€_-;\-* #,##0.00\ _€_-;_-* &quot;-&quot;??\ _€_-;_-@_-"/>
    <numFmt numFmtId="173" formatCode="_(* #,##0_);_(* \(#,##0\);_(* &quot;-&quot;_);_(@_)"/>
    <numFmt numFmtId="174" formatCode="0.0"/>
    <numFmt numFmtId="175" formatCode="#,##0.0"/>
    <numFmt numFmtId="176" formatCode="_(* #,##0.00_);_(* \(#,##0.00\);_(* &quot;-&quot;??_);_(@_)"/>
    <numFmt numFmtId="177" formatCode="_(* #,##0_);_(* \(#,##0\);_(* &quot;-&quot;??_);_(@_)"/>
    <numFmt numFmtId="178" formatCode="_(* #,##0.0000_);_(* \(#,##0.0000\);_(* &quot;-&quot;_);_(@_)"/>
    <numFmt numFmtId="179" formatCode="_-* #,##0.000\ _€_-;\-* #,##0.000\ _€_-;_-* &quot;-&quot;?\ _€_-;_-@_-"/>
    <numFmt numFmtId="180" formatCode="dd/mm/yy;@"/>
    <numFmt numFmtId="181" formatCode="0.0%"/>
    <numFmt numFmtId="182" formatCode="_-* #,##0.000\ _€_-;\-* #,##0.000\ _€_-;_-* &quot;-&quot;???\ _€_-;_-@_-"/>
    <numFmt numFmtId="183" formatCode="#,##0.0000"/>
    <numFmt numFmtId="184" formatCode="_-* #,##0.0_-;\-* #,##0.0_-;_-* &quot;-&quot;??_-;_-@_-"/>
    <numFmt numFmtId="185" formatCode="#,##0_ ;\-#,##0\ "/>
    <numFmt numFmtId="186" formatCode="#,##0.0_ ;\-#,##0.0\ "/>
  </numFmts>
  <fonts count="89">
    <font>
      <sz val="11"/>
      <color theme="1"/>
      <name val="Calibri"/>
      <family val="2"/>
      <scheme val="minor"/>
    </font>
    <font>
      <sz val="10"/>
      <name val="Arial"/>
      <family val="2"/>
    </font>
    <font>
      <sz val="14"/>
      <name val="Arial MT"/>
      <family val="2"/>
    </font>
    <font>
      <sz val="12"/>
      <name val="Arial"/>
      <family val="2"/>
    </font>
    <font>
      <b/>
      <sz val="18"/>
      <color indexed="56"/>
      <name val="Cambria"/>
      <family val="2"/>
    </font>
    <font>
      <b/>
      <sz val="10"/>
      <color indexed="8"/>
      <name val="Arial"/>
      <family val="2"/>
    </font>
    <font>
      <sz val="10"/>
      <color indexed="8"/>
      <name val="Arial"/>
      <family val="2"/>
    </font>
    <font>
      <sz val="10"/>
      <name val="Arial"/>
      <family val="2"/>
    </font>
    <font>
      <sz val="10"/>
      <color indexed="9"/>
      <name val="Arial"/>
      <family val="2"/>
    </font>
    <font>
      <sz val="10"/>
      <color indexed="17"/>
      <name val="Arial"/>
      <family val="2"/>
    </font>
    <font>
      <b/>
      <sz val="10"/>
      <color indexed="52"/>
      <name val="Arial"/>
      <family val="2"/>
    </font>
    <font>
      <b/>
      <sz val="10"/>
      <color indexed="9"/>
      <name val="Arial"/>
      <family val="2"/>
    </font>
    <font>
      <sz val="10"/>
      <color indexed="52"/>
      <name val="Arial"/>
      <family val="2"/>
    </font>
    <font>
      <b/>
      <sz val="11"/>
      <color indexed="56"/>
      <name val="Arial"/>
      <family val="2"/>
    </font>
    <font>
      <sz val="10"/>
      <color indexed="62"/>
      <name val="Arial"/>
      <family val="2"/>
    </font>
    <font>
      <sz val="10"/>
      <color indexed="20"/>
      <name val="Arial"/>
      <family val="2"/>
    </font>
    <font>
      <sz val="10"/>
      <color indexed="60"/>
      <name val="Arial"/>
      <family val="2"/>
    </font>
    <font>
      <b/>
      <sz val="10"/>
      <color indexed="63"/>
      <name val="Arial"/>
      <family val="2"/>
    </font>
    <font>
      <sz val="10"/>
      <color indexed="10"/>
      <name val="Arial"/>
      <family val="2"/>
    </font>
    <font>
      <i/>
      <sz val="10"/>
      <color indexed="23"/>
      <name val="Arial"/>
      <family val="2"/>
    </font>
    <font>
      <b/>
      <sz val="15"/>
      <color indexed="56"/>
      <name val="Arial"/>
      <family val="2"/>
    </font>
    <font>
      <b/>
      <sz val="13"/>
      <color indexed="56"/>
      <name val="Arial"/>
      <family val="2"/>
    </font>
    <font>
      <b/>
      <sz val="10"/>
      <name val="Arial"/>
      <family val="2"/>
    </font>
    <font>
      <u/>
      <sz val="10"/>
      <color indexed="12"/>
      <name val="Arial"/>
      <family val="2"/>
    </font>
    <font>
      <sz val="9"/>
      <name val="Arial"/>
      <family val="2"/>
    </font>
    <font>
      <i/>
      <sz val="9"/>
      <name val="Arial"/>
      <family val="2"/>
    </font>
    <font>
      <sz val="9"/>
      <color indexed="8"/>
      <name val="Arial"/>
      <family val="2"/>
    </font>
    <font>
      <i/>
      <sz val="9"/>
      <color indexed="8"/>
      <name val="Arial"/>
      <family val="2"/>
    </font>
    <font>
      <b/>
      <sz val="9"/>
      <name val="Arial"/>
      <family val="2"/>
    </font>
    <font>
      <u/>
      <sz val="11"/>
      <name val="Arial"/>
      <family val="2"/>
    </font>
    <font>
      <i/>
      <sz val="10"/>
      <color indexed="8"/>
      <name val="Arial"/>
      <family val="2"/>
    </font>
    <font>
      <b/>
      <i/>
      <sz val="10"/>
      <color indexed="8"/>
      <name val="Arial"/>
      <family val="2"/>
    </font>
    <font>
      <u/>
      <sz val="10"/>
      <name val="Arial"/>
      <family val="2"/>
    </font>
    <font>
      <b/>
      <vertAlign val="superscript"/>
      <sz val="10"/>
      <name val="Arial"/>
      <family val="2"/>
    </font>
    <font>
      <b/>
      <i/>
      <sz val="10"/>
      <name val="Arial"/>
      <family val="2"/>
    </font>
    <font>
      <i/>
      <sz val="10"/>
      <name val="Arial"/>
      <family val="2"/>
    </font>
    <font>
      <b/>
      <vertAlign val="superscript"/>
      <sz val="10"/>
      <color indexed="9"/>
      <name val="Arial"/>
      <family val="2"/>
    </font>
    <font>
      <sz val="11"/>
      <color indexed="8"/>
      <name val="Arial"/>
      <family val="2"/>
    </font>
    <font>
      <b/>
      <sz val="11"/>
      <name val="Arial"/>
      <family val="2"/>
    </font>
    <font>
      <sz val="11"/>
      <name val="Arial"/>
      <family val="2"/>
    </font>
    <font>
      <b/>
      <vertAlign val="superscript"/>
      <sz val="10"/>
      <color indexed="8"/>
      <name val="Arial"/>
      <family val="2"/>
    </font>
    <font>
      <sz val="11"/>
      <color theme="1"/>
      <name val="Calibri"/>
      <family val="2"/>
      <scheme val="minor"/>
    </font>
    <font>
      <sz val="11"/>
      <color theme="0"/>
      <name val="Calibri"/>
      <family val="2"/>
      <scheme val="minor"/>
    </font>
    <font>
      <sz val="11"/>
      <color rgb="FF006100"/>
      <name val="Calibri"/>
      <family val="2"/>
      <scheme val="minor"/>
    </font>
    <font>
      <b/>
      <sz val="11"/>
      <color rgb="FFFA7D00"/>
      <name val="Calibri"/>
      <family val="2"/>
      <scheme val="minor"/>
    </font>
    <font>
      <b/>
      <sz val="11"/>
      <color theme="0"/>
      <name val="Calibri"/>
      <family val="2"/>
      <scheme val="minor"/>
    </font>
    <font>
      <sz val="11"/>
      <color rgb="FFFA7D00"/>
      <name val="Calibri"/>
      <family val="2"/>
      <scheme val="minor"/>
    </font>
    <font>
      <b/>
      <sz val="15"/>
      <color theme="3"/>
      <name val="Calibri"/>
      <family val="2"/>
      <scheme val="minor"/>
    </font>
    <font>
      <b/>
      <sz val="11"/>
      <color theme="3"/>
      <name val="Calibri"/>
      <family val="2"/>
      <scheme val="minor"/>
    </font>
    <font>
      <sz val="11"/>
      <color rgb="FF3F3F76"/>
      <name val="Calibri"/>
      <family val="2"/>
      <scheme val="minor"/>
    </font>
    <font>
      <u/>
      <sz val="11"/>
      <color theme="10"/>
      <name val="Calibri"/>
      <family val="2"/>
      <scheme val="minor"/>
    </font>
    <font>
      <u/>
      <sz val="10"/>
      <color theme="10"/>
      <name val="Arial"/>
      <family val="2"/>
    </font>
    <font>
      <sz val="11"/>
      <color rgb="FF9C0006"/>
      <name val="Calibri"/>
      <family val="2"/>
      <scheme val="minor"/>
    </font>
    <font>
      <sz val="11"/>
      <color rgb="FF9C6500"/>
      <name val="Calibri"/>
      <family val="2"/>
      <scheme val="minor"/>
    </font>
    <font>
      <sz val="11"/>
      <color rgb="FF000000"/>
      <name val="Calibri"/>
      <family val="2"/>
      <scheme val="minor"/>
    </font>
    <font>
      <b/>
      <sz val="11"/>
      <color rgb="FF3F3F3F"/>
      <name val="Calibri"/>
      <family val="2"/>
      <scheme val="minor"/>
    </font>
    <font>
      <sz val="11"/>
      <color rgb="FFFF0000"/>
      <name val="Calibri"/>
      <family val="2"/>
      <scheme val="minor"/>
    </font>
    <font>
      <i/>
      <sz val="11"/>
      <color rgb="FF7F7F7F"/>
      <name val="Calibri"/>
      <family val="2"/>
      <scheme val="minor"/>
    </font>
    <font>
      <b/>
      <sz val="18"/>
      <color theme="3"/>
      <name val="Cambria"/>
      <family val="2"/>
      <scheme val="major"/>
    </font>
    <font>
      <b/>
      <sz val="13"/>
      <color theme="3"/>
      <name val="Calibri"/>
      <family val="2"/>
      <scheme val="minor"/>
    </font>
    <font>
      <b/>
      <sz val="11"/>
      <color theme="1"/>
      <name val="Calibri"/>
      <family val="2"/>
      <scheme val="minor"/>
    </font>
    <font>
      <sz val="10"/>
      <color rgb="FF0000FF"/>
      <name val="Arial"/>
      <family val="2"/>
    </font>
    <font>
      <b/>
      <sz val="10"/>
      <color rgb="FF0000FF"/>
      <name val="Arial"/>
      <family val="2"/>
    </font>
    <font>
      <b/>
      <sz val="10"/>
      <color theme="1"/>
      <name val="Arial"/>
      <family val="2"/>
    </font>
    <font>
      <sz val="10"/>
      <color theme="1"/>
      <name val="Arial"/>
      <family val="2"/>
    </font>
    <font>
      <sz val="10"/>
      <color rgb="FF757575"/>
      <name val="Arial"/>
      <family val="2"/>
    </font>
    <font>
      <sz val="9"/>
      <color theme="1"/>
      <name val="Arial"/>
      <family val="2"/>
    </font>
    <font>
      <b/>
      <sz val="9"/>
      <color rgb="FF000000"/>
      <name val="Arial"/>
      <family val="2"/>
    </font>
    <font>
      <u/>
      <sz val="10"/>
      <color theme="10"/>
      <name val="Calibri"/>
      <family val="2"/>
      <scheme val="minor"/>
    </font>
    <font>
      <sz val="11"/>
      <color theme="1"/>
      <name val="Arial"/>
      <family val="2"/>
    </font>
    <font>
      <sz val="20"/>
      <color rgb="FF0066CC"/>
      <name val="Arial"/>
      <family val="2"/>
    </font>
    <font>
      <sz val="20"/>
      <color rgb="FF0066CC"/>
      <name val="Verdana"/>
      <family val="2"/>
    </font>
    <font>
      <b/>
      <sz val="12"/>
      <color rgb="FF333333"/>
      <name val="Arial"/>
      <family val="2"/>
    </font>
    <font>
      <b/>
      <sz val="12"/>
      <color rgb="FF333333"/>
      <name val="Verdana"/>
      <family val="2"/>
    </font>
    <font>
      <sz val="11"/>
      <color theme="1"/>
      <name val="Verdana"/>
      <family val="2"/>
    </font>
    <font>
      <b/>
      <sz val="11"/>
      <color theme="1"/>
      <name val="Arial"/>
      <family val="2"/>
    </font>
    <font>
      <b/>
      <sz val="12"/>
      <color theme="1"/>
      <name val="Verdana"/>
      <family val="2"/>
    </font>
    <font>
      <sz val="10"/>
      <color theme="0"/>
      <name val="Arial"/>
      <family val="2"/>
    </font>
    <font>
      <sz val="16"/>
      <color rgb="FFFF0000"/>
      <name val="Arial"/>
      <family val="2"/>
    </font>
    <font>
      <sz val="10"/>
      <color rgb="FFFF0000"/>
      <name val="Arial"/>
      <family val="2"/>
    </font>
    <font>
      <u/>
      <sz val="10"/>
      <color rgb="FFFF0000"/>
      <name val="Arial"/>
      <family val="2"/>
    </font>
    <font>
      <b/>
      <sz val="12"/>
      <color theme="1"/>
      <name val="Arial"/>
      <family val="2"/>
    </font>
    <font>
      <sz val="10"/>
      <color theme="6" tint="-0.499984740745262"/>
      <name val="Arial"/>
      <family val="2"/>
    </font>
    <font>
      <sz val="10"/>
      <color rgb="FFFF0000"/>
      <name val="Calibri"/>
      <family val="2"/>
      <scheme val="minor"/>
    </font>
    <font>
      <b/>
      <sz val="10"/>
      <color theme="0"/>
      <name val="Arial"/>
      <family val="2"/>
    </font>
    <font>
      <sz val="8"/>
      <color rgb="FF494949"/>
      <name val="Verdana"/>
      <family val="2"/>
    </font>
    <font>
      <b/>
      <sz val="10"/>
      <color rgb="FFFF0000"/>
      <name val="Arial"/>
      <family val="2"/>
    </font>
    <font>
      <sz val="9"/>
      <color rgb="FFFF0000"/>
      <name val="Arial"/>
      <family val="2"/>
    </font>
    <font>
      <u/>
      <sz val="10"/>
      <color theme="0"/>
      <name val="Arial"/>
      <family val="2"/>
    </font>
  </fonts>
  <fills count="5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C6EFCE"/>
      </patternFill>
    </fill>
    <fill>
      <patternFill patternType="solid">
        <fgColor rgb="FFF2F2F2"/>
      </patternFill>
    </fill>
    <fill>
      <patternFill patternType="solid">
        <fgColor rgb="FFA5A5A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C99"/>
      </patternFill>
    </fill>
    <fill>
      <patternFill patternType="solid">
        <fgColor rgb="FFFFC7CE"/>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theme="0"/>
        <bgColor theme="4" tint="0.79998168889431442"/>
      </patternFill>
    </fill>
    <fill>
      <patternFill patternType="solid">
        <fgColor theme="6" tint="-0.499984740745262"/>
        <bgColor indexed="64"/>
      </patternFill>
    </fill>
  </fills>
  <borders count="4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thick">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right/>
      <top/>
      <bottom style="thin">
        <color theme="1" tint="0.499984740745262"/>
      </bottom>
      <diagonal/>
    </border>
    <border>
      <left/>
      <right/>
      <top style="thin">
        <color theme="1" tint="0.499984740745262"/>
      </top>
      <bottom/>
      <diagonal/>
    </border>
    <border>
      <left/>
      <right/>
      <top style="thin">
        <color theme="1" tint="0.499984740745262"/>
      </top>
      <bottom style="thin">
        <color theme="1" tint="0.499984740745262"/>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indexed="64"/>
      </top>
      <bottom style="thin">
        <color theme="0" tint="-0.14999847407452621"/>
      </bottom>
      <diagonal/>
    </border>
    <border>
      <left/>
      <right/>
      <top style="thin">
        <color theme="1" tint="0.499984740745262"/>
      </top>
      <bottom style="thin">
        <color theme="0" tint="-0.14999847407452621"/>
      </bottom>
      <diagonal/>
    </border>
    <border>
      <left style="thin">
        <color indexed="64"/>
      </left>
      <right style="thin">
        <color indexed="64"/>
      </right>
      <top/>
      <bottom style="thin">
        <color theme="0" tint="-0.14999847407452621"/>
      </bottom>
      <diagonal/>
    </border>
    <border>
      <left style="thin">
        <color indexed="64"/>
      </left>
      <right/>
      <top/>
      <bottom style="thin">
        <color theme="0" tint="-0.14999847407452621"/>
      </bottom>
      <diagonal/>
    </border>
    <border>
      <left/>
      <right style="thin">
        <color indexed="64"/>
      </right>
      <top/>
      <bottom style="thin">
        <color theme="0" tint="-0.14999847407452621"/>
      </bottom>
      <diagonal/>
    </border>
  </borders>
  <cellStyleXfs count="444">
    <xf numFmtId="0" fontId="0" fillId="0" borderId="0"/>
    <xf numFmtId="0" fontId="41" fillId="24" borderId="0" applyNumberFormat="0" applyBorder="0" applyAlignment="0" applyProtection="0"/>
    <xf numFmtId="0" fontId="6" fillId="2" borderId="0" applyNumberFormat="0" applyBorder="0" applyAlignment="0" applyProtection="0"/>
    <xf numFmtId="0" fontId="41" fillId="24" borderId="0" applyNumberFormat="0" applyBorder="0" applyAlignment="0" applyProtection="0"/>
    <xf numFmtId="0" fontId="41" fillId="24" borderId="0" applyNumberFormat="0" applyBorder="0" applyAlignment="0" applyProtection="0"/>
    <xf numFmtId="0" fontId="41" fillId="24" borderId="0" applyNumberFormat="0" applyBorder="0" applyAlignment="0" applyProtection="0"/>
    <xf numFmtId="0" fontId="6" fillId="2" borderId="0" applyNumberFormat="0" applyBorder="0" applyAlignment="0" applyProtection="0"/>
    <xf numFmtId="0" fontId="41" fillId="24" borderId="0" applyNumberFormat="0" applyBorder="0" applyAlignment="0" applyProtection="0"/>
    <xf numFmtId="0" fontId="41" fillId="24" borderId="0" applyNumberFormat="0" applyBorder="0" applyAlignment="0" applyProtection="0"/>
    <xf numFmtId="0" fontId="6" fillId="2" borderId="0" applyNumberFormat="0" applyBorder="0" applyAlignment="0" applyProtection="0"/>
    <xf numFmtId="0" fontId="41" fillId="25" borderId="0" applyNumberFormat="0" applyBorder="0" applyAlignment="0" applyProtection="0"/>
    <xf numFmtId="0" fontId="6" fillId="3"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6" fillId="3"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6" fillId="3" borderId="0" applyNumberFormat="0" applyBorder="0" applyAlignment="0" applyProtection="0"/>
    <xf numFmtId="0" fontId="41" fillId="26" borderId="0" applyNumberFormat="0" applyBorder="0" applyAlignment="0" applyProtection="0"/>
    <xf numFmtId="0" fontId="6" fillId="4"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6" fillId="4"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6" fillId="4" borderId="0" applyNumberFormat="0" applyBorder="0" applyAlignment="0" applyProtection="0"/>
    <xf numFmtId="0" fontId="41" fillId="27" borderId="0" applyNumberFormat="0" applyBorder="0" applyAlignment="0" applyProtection="0"/>
    <xf numFmtId="0" fontId="6" fillId="5"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6" fillId="5"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6" fillId="5" borderId="0" applyNumberFormat="0" applyBorder="0" applyAlignment="0" applyProtection="0"/>
    <xf numFmtId="0" fontId="41" fillId="28" borderId="0" applyNumberFormat="0" applyBorder="0" applyAlignment="0" applyProtection="0"/>
    <xf numFmtId="0" fontId="6" fillId="6" borderId="0" applyNumberFormat="0" applyBorder="0" applyAlignment="0" applyProtection="0"/>
    <xf numFmtId="0" fontId="41" fillId="28" borderId="0" applyNumberFormat="0" applyBorder="0" applyAlignment="0" applyProtection="0"/>
    <xf numFmtId="0" fontId="41" fillId="28" borderId="0" applyNumberFormat="0" applyBorder="0" applyAlignment="0" applyProtection="0"/>
    <xf numFmtId="0" fontId="41" fillId="28" borderId="0" applyNumberFormat="0" applyBorder="0" applyAlignment="0" applyProtection="0"/>
    <xf numFmtId="0" fontId="6" fillId="6" borderId="0" applyNumberFormat="0" applyBorder="0" applyAlignment="0" applyProtection="0"/>
    <xf numFmtId="0" fontId="41" fillId="28" borderId="0" applyNumberFormat="0" applyBorder="0" applyAlignment="0" applyProtection="0"/>
    <xf numFmtId="0" fontId="41" fillId="28" borderId="0" applyNumberFormat="0" applyBorder="0" applyAlignment="0" applyProtection="0"/>
    <xf numFmtId="0" fontId="6" fillId="6" borderId="0" applyNumberFormat="0" applyBorder="0" applyAlignment="0" applyProtection="0"/>
    <xf numFmtId="0" fontId="41" fillId="29" borderId="0" applyNumberFormat="0" applyBorder="0" applyAlignment="0" applyProtection="0"/>
    <xf numFmtId="0" fontId="6" fillId="7" borderId="0" applyNumberFormat="0" applyBorder="0" applyAlignment="0" applyProtection="0"/>
    <xf numFmtId="0" fontId="41" fillId="29" borderId="0" applyNumberFormat="0" applyBorder="0" applyAlignment="0" applyProtection="0"/>
    <xf numFmtId="0" fontId="41" fillId="29" borderId="0" applyNumberFormat="0" applyBorder="0" applyAlignment="0" applyProtection="0"/>
    <xf numFmtId="0" fontId="41" fillId="29" borderId="0" applyNumberFormat="0" applyBorder="0" applyAlignment="0" applyProtection="0"/>
    <xf numFmtId="0" fontId="6" fillId="7" borderId="0" applyNumberFormat="0" applyBorder="0" applyAlignment="0" applyProtection="0"/>
    <xf numFmtId="0" fontId="41" fillId="29" borderId="0" applyNumberFormat="0" applyBorder="0" applyAlignment="0" applyProtection="0"/>
    <xf numFmtId="0" fontId="41" fillId="29" borderId="0" applyNumberFormat="0" applyBorder="0" applyAlignment="0" applyProtection="0"/>
    <xf numFmtId="0" fontId="6" fillId="7" borderId="0" applyNumberFormat="0" applyBorder="0" applyAlignment="0" applyProtection="0"/>
    <xf numFmtId="0" fontId="41" fillId="30" borderId="0" applyNumberFormat="0" applyBorder="0" applyAlignment="0" applyProtection="0"/>
    <xf numFmtId="0" fontId="6" fillId="8"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6" fillId="8"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6" fillId="8" borderId="0" applyNumberFormat="0" applyBorder="0" applyAlignment="0" applyProtection="0"/>
    <xf numFmtId="0" fontId="41" fillId="31" borderId="0" applyNumberFormat="0" applyBorder="0" applyAlignment="0" applyProtection="0"/>
    <xf numFmtId="0" fontId="6" fillId="9"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6" fillId="9"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6" fillId="9" borderId="0" applyNumberFormat="0" applyBorder="0" applyAlignment="0" applyProtection="0"/>
    <xf numFmtId="0" fontId="41" fillId="32" borderId="0" applyNumberFormat="0" applyBorder="0" applyAlignment="0" applyProtection="0"/>
    <xf numFmtId="0" fontId="6" fillId="10" borderId="0" applyNumberFormat="0" applyBorder="0" applyAlignment="0" applyProtection="0"/>
    <xf numFmtId="0" fontId="41" fillId="32" borderId="0" applyNumberFormat="0" applyBorder="0" applyAlignment="0" applyProtection="0"/>
    <xf numFmtId="0" fontId="41" fillId="32" borderId="0" applyNumberFormat="0" applyBorder="0" applyAlignment="0" applyProtection="0"/>
    <xf numFmtId="0" fontId="41" fillId="32" borderId="0" applyNumberFormat="0" applyBorder="0" applyAlignment="0" applyProtection="0"/>
    <xf numFmtId="0" fontId="6" fillId="10" borderId="0" applyNumberFormat="0" applyBorder="0" applyAlignment="0" applyProtection="0"/>
    <xf numFmtId="0" fontId="41" fillId="32" borderId="0" applyNumberFormat="0" applyBorder="0" applyAlignment="0" applyProtection="0"/>
    <xf numFmtId="0" fontId="41" fillId="32" borderId="0" applyNumberFormat="0" applyBorder="0" applyAlignment="0" applyProtection="0"/>
    <xf numFmtId="0" fontId="6" fillId="10" borderId="0" applyNumberFormat="0" applyBorder="0" applyAlignment="0" applyProtection="0"/>
    <xf numFmtId="0" fontId="41" fillId="33" borderId="0" applyNumberFormat="0" applyBorder="0" applyAlignment="0" applyProtection="0"/>
    <xf numFmtId="0" fontId="6" fillId="5"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6" fillId="5"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6" fillId="5" borderId="0" applyNumberFormat="0" applyBorder="0" applyAlignment="0" applyProtection="0"/>
    <xf numFmtId="0" fontId="41" fillId="34" borderId="0" applyNumberFormat="0" applyBorder="0" applyAlignment="0" applyProtection="0"/>
    <xf numFmtId="0" fontId="6" fillId="8" borderId="0" applyNumberFormat="0" applyBorder="0" applyAlignment="0" applyProtection="0"/>
    <xf numFmtId="0" fontId="41" fillId="34" borderId="0" applyNumberFormat="0" applyBorder="0" applyAlignment="0" applyProtection="0"/>
    <xf numFmtId="0" fontId="41" fillId="34" borderId="0" applyNumberFormat="0" applyBorder="0" applyAlignment="0" applyProtection="0"/>
    <xf numFmtId="0" fontId="41" fillId="34" borderId="0" applyNumberFormat="0" applyBorder="0" applyAlignment="0" applyProtection="0"/>
    <xf numFmtId="0" fontId="6" fillId="8" borderId="0" applyNumberFormat="0" applyBorder="0" applyAlignment="0" applyProtection="0"/>
    <xf numFmtId="0" fontId="41" fillId="34" borderId="0" applyNumberFormat="0" applyBorder="0" applyAlignment="0" applyProtection="0"/>
    <xf numFmtId="0" fontId="41" fillId="34" borderId="0" applyNumberFormat="0" applyBorder="0" applyAlignment="0" applyProtection="0"/>
    <xf numFmtId="0" fontId="6" fillId="8" borderId="0" applyNumberFormat="0" applyBorder="0" applyAlignment="0" applyProtection="0"/>
    <xf numFmtId="0" fontId="41" fillId="35" borderId="0" applyNumberFormat="0" applyBorder="0" applyAlignment="0" applyProtection="0"/>
    <xf numFmtId="0" fontId="6" fillId="11" borderId="0" applyNumberFormat="0" applyBorder="0" applyAlignment="0" applyProtection="0"/>
    <xf numFmtId="0" fontId="41" fillId="35" borderId="0" applyNumberFormat="0" applyBorder="0" applyAlignment="0" applyProtection="0"/>
    <xf numFmtId="0" fontId="41" fillId="35" borderId="0" applyNumberFormat="0" applyBorder="0" applyAlignment="0" applyProtection="0"/>
    <xf numFmtId="0" fontId="41" fillId="35" borderId="0" applyNumberFormat="0" applyBorder="0" applyAlignment="0" applyProtection="0"/>
    <xf numFmtId="0" fontId="6" fillId="11" borderId="0" applyNumberFormat="0" applyBorder="0" applyAlignment="0" applyProtection="0"/>
    <xf numFmtId="0" fontId="41" fillId="35" borderId="0" applyNumberFormat="0" applyBorder="0" applyAlignment="0" applyProtection="0"/>
    <xf numFmtId="0" fontId="41" fillId="35" borderId="0" applyNumberFormat="0" applyBorder="0" applyAlignment="0" applyProtection="0"/>
    <xf numFmtId="0" fontId="6" fillId="11" borderId="0" applyNumberFormat="0" applyBorder="0" applyAlignment="0" applyProtection="0"/>
    <xf numFmtId="0" fontId="42" fillId="36" borderId="0" applyNumberFormat="0" applyBorder="0" applyAlignment="0" applyProtection="0"/>
    <xf numFmtId="0" fontId="8" fillId="12" borderId="0" applyNumberFormat="0" applyBorder="0" applyAlignment="0" applyProtection="0"/>
    <xf numFmtId="0" fontId="42" fillId="36" borderId="0" applyNumberFormat="0" applyBorder="0" applyAlignment="0" applyProtection="0"/>
    <xf numFmtId="0" fontId="42" fillId="36" borderId="0" applyNumberFormat="0" applyBorder="0" applyAlignment="0" applyProtection="0"/>
    <xf numFmtId="0" fontId="42" fillId="36" borderId="0" applyNumberFormat="0" applyBorder="0" applyAlignment="0" applyProtection="0"/>
    <xf numFmtId="0" fontId="8" fillId="12" borderId="0" applyNumberFormat="0" applyBorder="0" applyAlignment="0" applyProtection="0"/>
    <xf numFmtId="0" fontId="42" fillId="36" borderId="0" applyNumberFormat="0" applyBorder="0" applyAlignment="0" applyProtection="0"/>
    <xf numFmtId="0" fontId="42" fillId="36" borderId="0" applyNumberFormat="0" applyBorder="0" applyAlignment="0" applyProtection="0"/>
    <xf numFmtId="0" fontId="8" fillId="12" borderId="0" applyNumberFormat="0" applyBorder="0" applyAlignment="0" applyProtection="0"/>
    <xf numFmtId="0" fontId="42" fillId="37" borderId="0" applyNumberFormat="0" applyBorder="0" applyAlignment="0" applyProtection="0"/>
    <xf numFmtId="0" fontId="8" fillId="9"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8" fillId="9"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8" fillId="9" borderId="0" applyNumberFormat="0" applyBorder="0" applyAlignment="0" applyProtection="0"/>
    <xf numFmtId="0" fontId="42" fillId="38" borderId="0" applyNumberFormat="0" applyBorder="0" applyAlignment="0" applyProtection="0"/>
    <xf numFmtId="0" fontId="8"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8"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8" fillId="10" borderId="0" applyNumberFormat="0" applyBorder="0" applyAlignment="0" applyProtection="0"/>
    <xf numFmtId="0" fontId="42" fillId="39" borderId="0" applyNumberFormat="0" applyBorder="0" applyAlignment="0" applyProtection="0"/>
    <xf numFmtId="0" fontId="8" fillId="13"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8" fillId="13"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8" fillId="13" borderId="0" applyNumberFormat="0" applyBorder="0" applyAlignment="0" applyProtection="0"/>
    <xf numFmtId="0" fontId="42" fillId="40" borderId="0" applyNumberFormat="0" applyBorder="0" applyAlignment="0" applyProtection="0"/>
    <xf numFmtId="0" fontId="8" fillId="14"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8" fillId="14"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8" fillId="14" borderId="0" applyNumberFormat="0" applyBorder="0" applyAlignment="0" applyProtection="0"/>
    <xf numFmtId="0" fontId="42" fillId="41" borderId="0" applyNumberFormat="0" applyBorder="0" applyAlignment="0" applyProtection="0"/>
    <xf numFmtId="0" fontId="8" fillId="15"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8" fillId="15"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8" fillId="15" borderId="0" applyNumberFormat="0" applyBorder="0" applyAlignment="0" applyProtection="0"/>
    <xf numFmtId="0" fontId="9" fillId="4" borderId="0" applyNumberFormat="0" applyBorder="0" applyAlignment="0" applyProtection="0"/>
    <xf numFmtId="0" fontId="43" fillId="42" borderId="0" applyNumberFormat="0" applyBorder="0" applyAlignment="0" applyProtection="0"/>
    <xf numFmtId="0" fontId="43" fillId="42" borderId="0" applyNumberFormat="0" applyBorder="0" applyAlignment="0" applyProtection="0"/>
    <xf numFmtId="0" fontId="43" fillId="42" borderId="0" applyNumberFormat="0" applyBorder="0" applyAlignment="0" applyProtection="0"/>
    <xf numFmtId="0" fontId="9" fillId="4" borderId="0" applyNumberFormat="0" applyBorder="0" applyAlignment="0" applyProtection="0"/>
    <xf numFmtId="0" fontId="43" fillId="42" borderId="0" applyNumberFormat="0" applyBorder="0" applyAlignment="0" applyProtection="0"/>
    <xf numFmtId="0" fontId="43" fillId="42" borderId="0" applyNumberFormat="0" applyBorder="0" applyAlignment="0" applyProtection="0"/>
    <xf numFmtId="0" fontId="9" fillId="4" borderId="0" applyNumberFormat="0" applyBorder="0" applyAlignment="0" applyProtection="0"/>
    <xf numFmtId="0" fontId="44" fillId="43" borderId="25" applyNumberFormat="0" applyAlignment="0" applyProtection="0"/>
    <xf numFmtId="0" fontId="10" fillId="16" borderId="1" applyNumberFormat="0" applyAlignment="0" applyProtection="0"/>
    <xf numFmtId="0" fontId="44" fillId="43" borderId="25" applyNumberFormat="0" applyAlignment="0" applyProtection="0"/>
    <xf numFmtId="0" fontId="44" fillId="43" borderId="25" applyNumberFormat="0" applyAlignment="0" applyProtection="0"/>
    <xf numFmtId="0" fontId="44" fillId="43" borderId="25" applyNumberFormat="0" applyAlignment="0" applyProtection="0"/>
    <xf numFmtId="0" fontId="10" fillId="16" borderId="1" applyNumberFormat="0" applyAlignment="0" applyProtection="0"/>
    <xf numFmtId="0" fontId="44" fillId="43" borderId="25" applyNumberFormat="0" applyAlignment="0" applyProtection="0"/>
    <xf numFmtId="0" fontId="44" fillId="43" borderId="25" applyNumberFormat="0" applyAlignment="0" applyProtection="0"/>
    <xf numFmtId="0" fontId="10" fillId="16" borderId="1" applyNumberFormat="0" applyAlignment="0" applyProtection="0"/>
    <xf numFmtId="0" fontId="45" fillId="44" borderId="26" applyNumberFormat="0" applyAlignment="0" applyProtection="0"/>
    <xf numFmtId="0" fontId="11" fillId="17" borderId="2" applyNumberFormat="0" applyAlignment="0" applyProtection="0"/>
    <xf numFmtId="0" fontId="45" fillId="44" borderId="26" applyNumberFormat="0" applyAlignment="0" applyProtection="0"/>
    <xf numFmtId="0" fontId="45" fillId="44" borderId="26" applyNumberFormat="0" applyAlignment="0" applyProtection="0"/>
    <xf numFmtId="0" fontId="45" fillId="44" borderId="26" applyNumberFormat="0" applyAlignment="0" applyProtection="0"/>
    <xf numFmtId="0" fontId="11" fillId="17" borderId="2" applyNumberFormat="0" applyAlignment="0" applyProtection="0"/>
    <xf numFmtId="0" fontId="45" fillId="44" borderId="26" applyNumberFormat="0" applyAlignment="0" applyProtection="0"/>
    <xf numFmtId="0" fontId="45" fillId="44" borderId="26" applyNumberFormat="0" applyAlignment="0" applyProtection="0"/>
    <xf numFmtId="0" fontId="11" fillId="17" borderId="2" applyNumberFormat="0" applyAlignment="0" applyProtection="0"/>
    <xf numFmtId="0" fontId="46" fillId="0" borderId="27" applyNumberFormat="0" applyFill="0" applyAlignment="0" applyProtection="0"/>
    <xf numFmtId="0" fontId="12" fillId="0" borderId="3" applyNumberFormat="0" applyFill="0" applyAlignment="0" applyProtection="0"/>
    <xf numFmtId="0" fontId="46" fillId="0" borderId="27" applyNumberFormat="0" applyFill="0" applyAlignment="0" applyProtection="0"/>
    <xf numFmtId="0" fontId="46" fillId="0" borderId="27" applyNumberFormat="0" applyFill="0" applyAlignment="0" applyProtection="0"/>
    <xf numFmtId="0" fontId="46" fillId="0" borderId="27" applyNumberFormat="0" applyFill="0" applyAlignment="0" applyProtection="0"/>
    <xf numFmtId="0" fontId="12" fillId="0" borderId="3" applyNumberFormat="0" applyFill="0" applyAlignment="0" applyProtection="0"/>
    <xf numFmtId="0" fontId="46" fillId="0" borderId="27" applyNumberFormat="0" applyFill="0" applyAlignment="0" applyProtection="0"/>
    <xf numFmtId="0" fontId="46" fillId="0" borderId="27" applyNumberFormat="0" applyFill="0" applyAlignment="0" applyProtection="0"/>
    <xf numFmtId="0" fontId="12" fillId="0" borderId="3" applyNumberFormat="0" applyFill="0" applyAlignment="0" applyProtection="0"/>
    <xf numFmtId="0" fontId="48" fillId="0" borderId="0" applyNumberFormat="0" applyFill="0" applyBorder="0" applyAlignment="0" applyProtection="0"/>
    <xf numFmtId="0" fontId="13"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13"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13" fillId="0" borderId="0" applyNumberFormat="0" applyFill="0" applyBorder="0" applyAlignment="0" applyProtection="0"/>
    <xf numFmtId="0" fontId="42" fillId="45" borderId="0" applyNumberFormat="0" applyBorder="0" applyAlignment="0" applyProtection="0"/>
    <xf numFmtId="0" fontId="8" fillId="18"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8" fillId="18"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8" fillId="18" borderId="0" applyNumberFormat="0" applyBorder="0" applyAlignment="0" applyProtection="0"/>
    <xf numFmtId="0" fontId="42" fillId="46" borderId="0" applyNumberFormat="0" applyBorder="0" applyAlignment="0" applyProtection="0"/>
    <xf numFmtId="0" fontId="8"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8"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8" fillId="19" borderId="0" applyNumberFormat="0" applyBorder="0" applyAlignment="0" applyProtection="0"/>
    <xf numFmtId="0" fontId="42" fillId="47" borderId="0" applyNumberFormat="0" applyBorder="0" applyAlignment="0" applyProtection="0"/>
    <xf numFmtId="0" fontId="8" fillId="20"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8" fillId="20"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8" fillId="20" borderId="0" applyNumberFormat="0" applyBorder="0" applyAlignment="0" applyProtection="0"/>
    <xf numFmtId="0" fontId="42" fillId="48" borderId="0" applyNumberFormat="0" applyBorder="0" applyAlignment="0" applyProtection="0"/>
    <xf numFmtId="0" fontId="8" fillId="13"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8" fillId="13"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8" fillId="13" borderId="0" applyNumberFormat="0" applyBorder="0" applyAlignment="0" applyProtection="0"/>
    <xf numFmtId="0" fontId="42" fillId="49" borderId="0" applyNumberFormat="0" applyBorder="0" applyAlignment="0" applyProtection="0"/>
    <xf numFmtId="0" fontId="8" fillId="14"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8" fillId="14"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8" fillId="14" borderId="0" applyNumberFormat="0" applyBorder="0" applyAlignment="0" applyProtection="0"/>
    <xf numFmtId="0" fontId="42" fillId="50" borderId="0" applyNumberFormat="0" applyBorder="0" applyAlignment="0" applyProtection="0"/>
    <xf numFmtId="0" fontId="8" fillId="21"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8" fillId="21"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8" fillId="21" borderId="0" applyNumberFormat="0" applyBorder="0" applyAlignment="0" applyProtection="0"/>
    <xf numFmtId="0" fontId="49" fillId="51" borderId="25" applyNumberFormat="0" applyAlignment="0" applyProtection="0"/>
    <xf numFmtId="0" fontId="14" fillId="7" borderId="1" applyNumberFormat="0" applyAlignment="0" applyProtection="0"/>
    <xf numFmtId="0" fontId="49" fillId="51" borderId="25" applyNumberFormat="0" applyAlignment="0" applyProtection="0"/>
    <xf numFmtId="0" fontId="49" fillId="51" borderId="25" applyNumberFormat="0" applyAlignment="0" applyProtection="0"/>
    <xf numFmtId="0" fontId="49" fillId="51" borderId="25" applyNumberFormat="0" applyAlignment="0" applyProtection="0"/>
    <xf numFmtId="0" fontId="14" fillId="7" borderId="1" applyNumberFormat="0" applyAlignment="0" applyProtection="0"/>
    <xf numFmtId="0" fontId="49" fillId="51" borderId="25" applyNumberFormat="0" applyAlignment="0" applyProtection="0"/>
    <xf numFmtId="0" fontId="49" fillId="51" borderId="25" applyNumberFormat="0" applyAlignment="0" applyProtection="0"/>
    <xf numFmtId="0" fontId="14" fillId="7" borderId="1" applyNumberFormat="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52" fillId="52" borderId="0" applyNumberFormat="0" applyBorder="0" applyAlignment="0" applyProtection="0"/>
    <xf numFmtId="0" fontId="15" fillId="3"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15" fillId="3"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15" fillId="3" borderId="0" applyNumberFormat="0" applyBorder="0" applyAlignment="0" applyProtection="0"/>
    <xf numFmtId="171" fontId="41" fillId="0" borderId="0" applyFont="0" applyFill="0" applyBorder="0" applyAlignment="0" applyProtection="0"/>
    <xf numFmtId="169" fontId="41" fillId="0" borderId="0" applyFont="0" applyFill="0" applyBorder="0" applyAlignment="0" applyProtection="0"/>
    <xf numFmtId="173" fontId="1" fillId="0" borderId="0" applyFont="0" applyFill="0" applyBorder="0" applyAlignment="0" applyProtection="0"/>
    <xf numFmtId="169" fontId="1" fillId="0" borderId="0" applyFont="0" applyFill="0" applyBorder="0" applyAlignment="0" applyProtection="0"/>
    <xf numFmtId="41" fontId="1" fillId="0" borderId="0" applyFont="0" applyFill="0" applyBorder="0" applyAlignment="0" applyProtection="0"/>
    <xf numFmtId="173"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172" fontId="41" fillId="0" borderId="0" applyFont="0" applyFill="0" applyBorder="0" applyAlignment="0" applyProtection="0"/>
    <xf numFmtId="171" fontId="1" fillId="0" borderId="0" applyFont="0" applyFill="0" applyBorder="0" applyAlignment="0" applyProtection="0"/>
    <xf numFmtId="172"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171"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176"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43"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171" fontId="41" fillId="0" borderId="0" applyFont="0" applyFill="0" applyBorder="0" applyAlignment="0" applyProtection="0"/>
    <xf numFmtId="171" fontId="41" fillId="0" borderId="0" applyFont="0" applyFill="0" applyBorder="0" applyAlignment="0" applyProtection="0"/>
    <xf numFmtId="176" fontId="1" fillId="0" borderId="0" applyFont="0" applyFill="0" applyBorder="0" applyAlignment="0" applyProtection="0"/>
    <xf numFmtId="176"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8" fontId="41" fillId="0" borderId="0" applyFont="0" applyFill="0" applyBorder="0" applyAlignment="0" applyProtection="0"/>
    <xf numFmtId="0" fontId="53" fillId="53" borderId="0" applyNumberFormat="0" applyBorder="0" applyAlignment="0" applyProtection="0"/>
    <xf numFmtId="0" fontId="16" fillId="22"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16" fillId="22"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16" fillId="22" borderId="0" applyNumberFormat="0" applyBorder="0" applyAlignment="0" applyProtection="0"/>
    <xf numFmtId="0" fontId="41" fillId="0" borderId="0"/>
    <xf numFmtId="0" fontId="1" fillId="0" borderId="0"/>
    <xf numFmtId="0" fontId="54" fillId="0" borderId="0"/>
    <xf numFmtId="0" fontId="1" fillId="0" borderId="0"/>
    <xf numFmtId="0" fontId="1" fillId="0" borderId="0"/>
    <xf numFmtId="0" fontId="1" fillId="0" borderId="0"/>
    <xf numFmtId="0" fontId="1" fillId="0" borderId="0">
      <alignment wrapText="1"/>
    </xf>
    <xf numFmtId="0" fontId="1" fillId="0" borderId="0"/>
    <xf numFmtId="0" fontId="1" fillId="0" borderId="0"/>
    <xf numFmtId="0" fontId="1" fillId="0" borderId="0"/>
    <xf numFmtId="0" fontId="41" fillId="0" borderId="0"/>
    <xf numFmtId="0" fontId="1" fillId="0" borderId="0"/>
    <xf numFmtId="0" fontId="41" fillId="0" borderId="0"/>
    <xf numFmtId="0" fontId="1" fillId="0" borderId="0"/>
    <xf numFmtId="0" fontId="1" fillId="0" borderId="0"/>
    <xf numFmtId="0" fontId="1" fillId="0" borderId="0"/>
    <xf numFmtId="0" fontId="7" fillId="0" borderId="0"/>
    <xf numFmtId="0" fontId="41" fillId="0" borderId="0"/>
    <xf numFmtId="0" fontId="41" fillId="0" borderId="0"/>
    <xf numFmtId="0" fontId="41" fillId="0" borderId="0"/>
    <xf numFmtId="0" fontId="1" fillId="0" borderId="0"/>
    <xf numFmtId="0" fontId="1" fillId="0" borderId="0"/>
    <xf numFmtId="0" fontId="1" fillId="0" borderId="0"/>
    <xf numFmtId="0" fontId="1" fillId="0" borderId="0"/>
    <xf numFmtId="0" fontId="1" fillId="0" borderId="0"/>
    <xf numFmtId="0" fontId="2" fillId="0" borderId="0"/>
    <xf numFmtId="0" fontId="3" fillId="0" borderId="0"/>
    <xf numFmtId="0" fontId="41" fillId="54" borderId="29" applyNumberFormat="0" applyFont="0" applyAlignment="0" applyProtection="0"/>
    <xf numFmtId="0" fontId="1" fillId="23" borderId="5" applyNumberFormat="0" applyFont="0" applyAlignment="0" applyProtection="0"/>
    <xf numFmtId="0" fontId="41" fillId="54" borderId="29" applyNumberFormat="0" applyFont="0" applyAlignment="0" applyProtection="0"/>
    <xf numFmtId="0" fontId="41" fillId="54" borderId="29" applyNumberFormat="0" applyFont="0" applyAlignment="0" applyProtection="0"/>
    <xf numFmtId="0" fontId="41" fillId="54" borderId="29" applyNumberFormat="0" applyFont="0" applyAlignment="0" applyProtection="0"/>
    <xf numFmtId="0" fontId="1" fillId="23" borderId="5" applyNumberFormat="0" applyFont="0" applyAlignment="0" applyProtection="0"/>
    <xf numFmtId="0" fontId="41" fillId="54" borderId="29" applyNumberFormat="0" applyFont="0" applyAlignment="0" applyProtection="0"/>
    <xf numFmtId="0" fontId="41" fillId="54" borderId="29" applyNumberFormat="0" applyFont="0" applyAlignment="0" applyProtection="0"/>
    <xf numFmtId="0" fontId="1" fillId="23" borderId="5" applyNumberFormat="0" applyFont="0" applyAlignment="0" applyProtection="0"/>
    <xf numFmtId="9" fontId="4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1" fillId="0" borderId="0" applyFont="0" applyFill="0" applyBorder="0" applyAlignment="0" applyProtection="0"/>
    <xf numFmtId="0" fontId="55" fillId="43" borderId="30" applyNumberFormat="0" applyAlignment="0" applyProtection="0"/>
    <xf numFmtId="0" fontId="17" fillId="16" borderId="6" applyNumberFormat="0" applyAlignment="0" applyProtection="0"/>
    <xf numFmtId="0" fontId="55" fillId="43" borderId="30" applyNumberFormat="0" applyAlignment="0" applyProtection="0"/>
    <xf numFmtId="0" fontId="55" fillId="43" borderId="30" applyNumberFormat="0" applyAlignment="0" applyProtection="0"/>
    <xf numFmtId="0" fontId="55" fillId="43" borderId="30" applyNumberFormat="0" applyAlignment="0" applyProtection="0"/>
    <xf numFmtId="0" fontId="17" fillId="16" borderId="6" applyNumberFormat="0" applyAlignment="0" applyProtection="0"/>
    <xf numFmtId="0" fontId="55" fillId="43" borderId="30" applyNumberFormat="0" applyAlignment="0" applyProtection="0"/>
    <xf numFmtId="0" fontId="55" fillId="43" borderId="30" applyNumberFormat="0" applyAlignment="0" applyProtection="0"/>
    <xf numFmtId="0" fontId="17" fillId="16" borderId="6" applyNumberFormat="0" applyAlignment="0" applyProtection="0"/>
    <xf numFmtId="0" fontId="56" fillId="0" borderId="0" applyNumberFormat="0" applyFill="0" applyBorder="0" applyAlignment="0" applyProtection="0"/>
    <xf numFmtId="0" fontId="18"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18"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18" fillId="0" borderId="0" applyNumberFormat="0" applyFill="0" applyBorder="0" applyAlignment="0" applyProtection="0"/>
    <xf numFmtId="0" fontId="57" fillId="0" borderId="0" applyNumberFormat="0" applyFill="0" applyBorder="0" applyAlignment="0" applyProtection="0"/>
    <xf numFmtId="0" fontId="19"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19"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19" fillId="0" borderId="0" applyNumberFormat="0" applyFill="0" applyBorder="0" applyAlignment="0" applyProtection="0"/>
    <xf numFmtId="0" fontId="58" fillId="0" borderId="0" applyNumberFormat="0" applyFill="0" applyBorder="0" applyAlignment="0" applyProtection="0"/>
    <xf numFmtId="0" fontId="20" fillId="0" borderId="4" applyNumberFormat="0" applyFill="0" applyAlignment="0" applyProtection="0"/>
    <xf numFmtId="0" fontId="47" fillId="0" borderId="28" applyNumberFormat="0" applyFill="0" applyAlignment="0" applyProtection="0"/>
    <xf numFmtId="0" fontId="47" fillId="0" borderId="28" applyNumberFormat="0" applyFill="0" applyAlignment="0" applyProtection="0"/>
    <xf numFmtId="0" fontId="47" fillId="0" borderId="28" applyNumberFormat="0" applyFill="0" applyAlignment="0" applyProtection="0"/>
    <xf numFmtId="0" fontId="20" fillId="0" borderId="4" applyNumberFormat="0" applyFill="0" applyAlignment="0" applyProtection="0"/>
    <xf numFmtId="0" fontId="47" fillId="0" borderId="28" applyNumberFormat="0" applyFill="0" applyAlignment="0" applyProtection="0"/>
    <xf numFmtId="0" fontId="47" fillId="0" borderId="28" applyNumberFormat="0" applyFill="0" applyAlignment="0" applyProtection="0"/>
    <xf numFmtId="0" fontId="20" fillId="0" borderId="4" applyNumberFormat="0" applyFill="0" applyAlignment="0" applyProtection="0"/>
    <xf numFmtId="0" fontId="59" fillId="0" borderId="31" applyNumberFormat="0" applyFill="0" applyAlignment="0" applyProtection="0"/>
    <xf numFmtId="0" fontId="21" fillId="0" borderId="7" applyNumberFormat="0" applyFill="0" applyAlignment="0" applyProtection="0"/>
    <xf numFmtId="0" fontId="59" fillId="0" borderId="31" applyNumberFormat="0" applyFill="0" applyAlignment="0" applyProtection="0"/>
    <xf numFmtId="0" fontId="59" fillId="0" borderId="31" applyNumberFormat="0" applyFill="0" applyAlignment="0" applyProtection="0"/>
    <xf numFmtId="0" fontId="59" fillId="0" borderId="31" applyNumberFormat="0" applyFill="0" applyAlignment="0" applyProtection="0"/>
    <xf numFmtId="0" fontId="21" fillId="0" borderId="7" applyNumberFormat="0" applyFill="0" applyAlignment="0" applyProtection="0"/>
    <xf numFmtId="0" fontId="59" fillId="0" borderId="31" applyNumberFormat="0" applyFill="0" applyAlignment="0" applyProtection="0"/>
    <xf numFmtId="0" fontId="59" fillId="0" borderId="31" applyNumberFormat="0" applyFill="0" applyAlignment="0" applyProtection="0"/>
    <xf numFmtId="0" fontId="21" fillId="0" borderId="7" applyNumberFormat="0" applyFill="0" applyAlignment="0" applyProtection="0"/>
    <xf numFmtId="0" fontId="48" fillId="0" borderId="32" applyNumberFormat="0" applyFill="0" applyAlignment="0" applyProtection="0"/>
    <xf numFmtId="0" fontId="13" fillId="0" borderId="8" applyNumberFormat="0" applyFill="0" applyAlignment="0" applyProtection="0"/>
    <xf numFmtId="0" fontId="48" fillId="0" borderId="32" applyNumberFormat="0" applyFill="0" applyAlignment="0" applyProtection="0"/>
    <xf numFmtId="0" fontId="48" fillId="0" borderId="32" applyNumberFormat="0" applyFill="0" applyAlignment="0" applyProtection="0"/>
    <xf numFmtId="0" fontId="48" fillId="0" borderId="32" applyNumberFormat="0" applyFill="0" applyAlignment="0" applyProtection="0"/>
    <xf numFmtId="0" fontId="13" fillId="0" borderId="8" applyNumberFormat="0" applyFill="0" applyAlignment="0" applyProtection="0"/>
    <xf numFmtId="0" fontId="48" fillId="0" borderId="32" applyNumberFormat="0" applyFill="0" applyAlignment="0" applyProtection="0"/>
    <xf numFmtId="0" fontId="48" fillId="0" borderId="32" applyNumberFormat="0" applyFill="0" applyAlignment="0" applyProtection="0"/>
    <xf numFmtId="0" fontId="13" fillId="0" borderId="8" applyNumberFormat="0" applyFill="0" applyAlignment="0" applyProtection="0"/>
    <xf numFmtId="0" fontId="4"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4"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4" fillId="0" borderId="0" applyNumberFormat="0" applyFill="0" applyBorder="0" applyAlignment="0" applyProtection="0"/>
    <xf numFmtId="0" fontId="60" fillId="0" borderId="33" applyNumberFormat="0" applyFill="0" applyAlignment="0" applyProtection="0"/>
    <xf numFmtId="0" fontId="5" fillId="0" borderId="9" applyNumberFormat="0" applyFill="0" applyAlignment="0" applyProtection="0"/>
    <xf numFmtId="0" fontId="60" fillId="0" borderId="33" applyNumberFormat="0" applyFill="0" applyAlignment="0" applyProtection="0"/>
    <xf numFmtId="0" fontId="60" fillId="0" borderId="33" applyNumberFormat="0" applyFill="0" applyAlignment="0" applyProtection="0"/>
    <xf numFmtId="0" fontId="60" fillId="0" borderId="33" applyNumberFormat="0" applyFill="0" applyAlignment="0" applyProtection="0"/>
    <xf numFmtId="0" fontId="5" fillId="0" borderId="9" applyNumberFormat="0" applyFill="0" applyAlignment="0" applyProtection="0"/>
    <xf numFmtId="0" fontId="60" fillId="0" borderId="33" applyNumberFormat="0" applyFill="0" applyAlignment="0" applyProtection="0"/>
    <xf numFmtId="0" fontId="60" fillId="0" borderId="33" applyNumberFormat="0" applyFill="0" applyAlignment="0" applyProtection="0"/>
    <xf numFmtId="0" fontId="5" fillId="0" borderId="9" applyNumberFormat="0" applyFill="0" applyAlignment="0" applyProtection="0"/>
  </cellStyleXfs>
  <cellXfs count="406">
    <xf numFmtId="0" fontId="0" fillId="0" borderId="0" xfId="0"/>
    <xf numFmtId="0" fontId="22" fillId="55" borderId="0" xfId="344" applyFont="1" applyFill="1" applyBorder="1" applyAlignment="1">
      <alignment horizontal="center" vertical="center" wrapText="1"/>
    </xf>
    <xf numFmtId="0" fontId="1" fillId="55" borderId="0" xfId="344" applyFont="1" applyFill="1" applyBorder="1"/>
    <xf numFmtId="0" fontId="22" fillId="55" borderId="34" xfId="344" applyFont="1" applyFill="1" applyBorder="1" applyAlignment="1">
      <alignment horizontal="center" vertical="center" wrapText="1"/>
    </xf>
    <xf numFmtId="0" fontId="22" fillId="55" borderId="35" xfId="344" applyFont="1" applyFill="1" applyBorder="1" applyAlignment="1">
      <alignment horizontal="center" vertical="center" wrapText="1"/>
    </xf>
    <xf numFmtId="0" fontId="22" fillId="55" borderId="34" xfId="344" applyFont="1" applyFill="1" applyBorder="1"/>
    <xf numFmtId="0" fontId="22" fillId="55" borderId="36" xfId="344" applyFont="1" applyFill="1" applyBorder="1"/>
    <xf numFmtId="0" fontId="1" fillId="55" borderId="0" xfId="332" applyFill="1"/>
    <xf numFmtId="0" fontId="1" fillId="55" borderId="0" xfId="332" applyFont="1" applyFill="1"/>
    <xf numFmtId="0" fontId="1" fillId="55" borderId="0" xfId="332" applyFont="1" applyFill="1" applyAlignment="1">
      <alignment horizontal="center" vertical="center"/>
    </xf>
    <xf numFmtId="0" fontId="1" fillId="55" borderId="0" xfId="332" applyFont="1" applyFill="1" applyAlignment="1"/>
    <xf numFmtId="0" fontId="1" fillId="55" borderId="0" xfId="332" applyFont="1" applyFill="1" applyAlignment="1">
      <alignment horizontal="center"/>
    </xf>
    <xf numFmtId="0" fontId="1" fillId="55" borderId="0" xfId="354" applyFont="1" applyFill="1" applyBorder="1" applyAlignment="1" applyProtection="1">
      <alignment horizontal="center"/>
    </xf>
    <xf numFmtId="0" fontId="61" fillId="55" borderId="0" xfId="354" applyFont="1" applyFill="1" applyBorder="1" applyAlignment="1" applyProtection="1">
      <alignment horizontal="right"/>
    </xf>
    <xf numFmtId="0" fontId="1" fillId="55" borderId="0" xfId="354" applyFont="1" applyFill="1" applyBorder="1" applyAlignment="1" applyProtection="1"/>
    <xf numFmtId="0" fontId="22" fillId="55" borderId="0" xfId="354" applyFont="1" applyFill="1" applyBorder="1" applyAlignment="1" applyProtection="1">
      <alignment horizontal="center"/>
    </xf>
    <xf numFmtId="0" fontId="61" fillId="55" borderId="0" xfId="354" applyFont="1" applyFill="1" applyBorder="1" applyAlignment="1" applyProtection="1">
      <alignment horizontal="center"/>
    </xf>
    <xf numFmtId="0" fontId="61" fillId="55" borderId="0" xfId="354" applyFont="1" applyFill="1" applyBorder="1" applyProtection="1"/>
    <xf numFmtId="0" fontId="1" fillId="55" borderId="0" xfId="354" applyFont="1" applyFill="1" applyBorder="1" applyProtection="1"/>
    <xf numFmtId="0" fontId="1" fillId="55" borderId="0" xfId="354" applyFont="1" applyFill="1" applyBorder="1" applyAlignment="1" applyProtection="1">
      <alignment horizontal="center" vertical="center"/>
    </xf>
    <xf numFmtId="0" fontId="62" fillId="55" borderId="0" xfId="354" applyFont="1" applyFill="1" applyBorder="1" applyAlignment="1" applyProtection="1">
      <alignment horizontal="center"/>
    </xf>
    <xf numFmtId="0" fontId="22" fillId="55" borderId="0" xfId="354" applyFont="1" applyFill="1" applyBorder="1" applyProtection="1"/>
    <xf numFmtId="0" fontId="1" fillId="55" borderId="0" xfId="344" applyFont="1" applyFill="1"/>
    <xf numFmtId="0" fontId="22" fillId="55" borderId="10" xfId="354" applyFont="1" applyFill="1" applyBorder="1" applyAlignment="1" applyProtection="1">
      <alignment horizontal="center" vertical="center"/>
    </xf>
    <xf numFmtId="0" fontId="22" fillId="55" borderId="10" xfId="354" applyFont="1" applyFill="1" applyBorder="1" applyAlignment="1" applyProtection="1">
      <alignment horizontal="left" vertical="center"/>
    </xf>
    <xf numFmtId="0" fontId="22" fillId="55" borderId="10" xfId="354" applyFont="1" applyFill="1" applyBorder="1" applyAlignment="1" applyProtection="1">
      <alignment vertical="center"/>
    </xf>
    <xf numFmtId="0" fontId="1" fillId="55" borderId="0" xfId="332" applyFont="1" applyFill="1" applyAlignment="1">
      <alignment wrapText="1"/>
    </xf>
    <xf numFmtId="0" fontId="1" fillId="55" borderId="0" xfId="348" applyFont="1" applyFill="1" applyBorder="1" applyAlignment="1">
      <alignment horizontal="center"/>
    </xf>
    <xf numFmtId="0" fontId="24" fillId="55" borderId="0" xfId="344" applyFont="1" applyFill="1" applyBorder="1"/>
    <xf numFmtId="0" fontId="24" fillId="55" borderId="0" xfId="344" applyFont="1" applyFill="1" applyBorder="1" applyAlignment="1"/>
    <xf numFmtId="0" fontId="51" fillId="55" borderId="0" xfId="270" applyFont="1" applyFill="1" applyAlignment="1" applyProtection="1"/>
    <xf numFmtId="0" fontId="51" fillId="55" borderId="0" xfId="270" applyFont="1" applyFill="1" applyBorder="1" applyAlignment="1" applyProtection="1">
      <alignment horizontal="right"/>
    </xf>
    <xf numFmtId="0" fontId="51" fillId="55" borderId="0" xfId="270" quotePrefix="1" applyFont="1" applyFill="1" applyBorder="1" applyAlignment="1" applyProtection="1">
      <alignment horizontal="right"/>
    </xf>
    <xf numFmtId="0" fontId="23" fillId="55" borderId="0" xfId="273" applyFont="1" applyFill="1" applyBorder="1" applyAlignment="1" applyProtection="1">
      <alignment horizontal="right"/>
    </xf>
    <xf numFmtId="0" fontId="63" fillId="56" borderId="10" xfId="0" applyFont="1" applyFill="1" applyBorder="1" applyAlignment="1">
      <alignment vertical="center"/>
    </xf>
    <xf numFmtId="0" fontId="63" fillId="56" borderId="10" xfId="0" applyFont="1" applyFill="1" applyBorder="1" applyAlignment="1">
      <alignment horizontal="center" vertical="center" wrapText="1"/>
    </xf>
    <xf numFmtId="3" fontId="64" fillId="55" borderId="11" xfId="0" applyNumberFormat="1" applyFont="1" applyFill="1" applyBorder="1" applyAlignment="1">
      <alignment horizontal="center"/>
    </xf>
    <xf numFmtId="0" fontId="22" fillId="55" borderId="0" xfId="354" applyFont="1" applyFill="1" applyBorder="1" applyAlignment="1" applyProtection="1">
      <alignment horizontal="center" vertical="center"/>
    </xf>
    <xf numFmtId="0" fontId="22" fillId="55" borderId="0" xfId="344" applyFont="1" applyFill="1" applyBorder="1" applyAlignment="1">
      <alignment horizontal="center"/>
    </xf>
    <xf numFmtId="0" fontId="64" fillId="55" borderId="0" xfId="0" applyFont="1" applyFill="1"/>
    <xf numFmtId="3" fontId="63" fillId="55" borderId="12" xfId="0" quotePrefix="1" applyNumberFormat="1" applyFont="1" applyFill="1" applyBorder="1" applyAlignment="1">
      <alignment horizontal="center" vertical="center" wrapText="1"/>
    </xf>
    <xf numFmtId="3" fontId="63" fillId="55" borderId="13" xfId="0" quotePrefix="1" applyNumberFormat="1" applyFont="1" applyFill="1" applyBorder="1" applyAlignment="1">
      <alignment horizontal="center" vertical="center" wrapText="1"/>
    </xf>
    <xf numFmtId="175" fontId="63" fillId="55" borderId="13" xfId="0" applyNumberFormat="1" applyFont="1" applyFill="1" applyBorder="1" applyAlignment="1">
      <alignment horizontal="center" vertical="center" wrapText="1"/>
    </xf>
    <xf numFmtId="3" fontId="63" fillId="55" borderId="13" xfId="0" applyNumberFormat="1" applyFont="1" applyFill="1" applyBorder="1" applyAlignment="1">
      <alignment horizontal="center" vertical="center" wrapText="1"/>
    </xf>
    <xf numFmtId="175" fontId="63" fillId="55" borderId="14" xfId="0" applyNumberFormat="1" applyFont="1" applyFill="1" applyBorder="1" applyAlignment="1">
      <alignment horizontal="center" vertical="center" wrapText="1"/>
    </xf>
    <xf numFmtId="3" fontId="64" fillId="55" borderId="12" xfId="0" applyNumberFormat="1" applyFont="1" applyFill="1" applyBorder="1"/>
    <xf numFmtId="3" fontId="64" fillId="55" borderId="13" xfId="0" applyNumberFormat="1" applyFont="1" applyFill="1" applyBorder="1"/>
    <xf numFmtId="175" fontId="64" fillId="55" borderId="14" xfId="0" applyNumberFormat="1" applyFont="1" applyFill="1" applyBorder="1" applyAlignment="1">
      <alignment horizontal="right"/>
    </xf>
    <xf numFmtId="3" fontId="64" fillId="55" borderId="0" xfId="0" applyNumberFormat="1" applyFont="1" applyFill="1"/>
    <xf numFmtId="3" fontId="64" fillId="55" borderId="15" xfId="0" applyNumberFormat="1" applyFont="1" applyFill="1" applyBorder="1"/>
    <xf numFmtId="3" fontId="64" fillId="55" borderId="0" xfId="0" applyNumberFormat="1" applyFont="1" applyFill="1" applyBorder="1"/>
    <xf numFmtId="175" fontId="64" fillId="55" borderId="16" xfId="0" applyNumberFormat="1" applyFont="1" applyFill="1" applyBorder="1" applyAlignment="1">
      <alignment horizontal="right"/>
    </xf>
    <xf numFmtId="0" fontId="51" fillId="55" borderId="0" xfId="270" applyFont="1" applyFill="1"/>
    <xf numFmtId="175" fontId="1" fillId="55" borderId="0" xfId="344" applyNumberFormat="1" applyFont="1" applyFill="1" applyBorder="1"/>
    <xf numFmtId="0" fontId="1" fillId="55" borderId="0" xfId="344" applyFont="1" applyFill="1" applyBorder="1" applyAlignment="1"/>
    <xf numFmtId="0" fontId="24" fillId="55" borderId="0" xfId="344" applyFont="1" applyFill="1"/>
    <xf numFmtId="0" fontId="25" fillId="55" borderId="0" xfId="344" applyFont="1" applyFill="1"/>
    <xf numFmtId="3" fontId="1" fillId="55" borderId="0" xfId="344" applyNumberFormat="1" applyFont="1" applyFill="1" applyBorder="1"/>
    <xf numFmtId="3" fontId="1" fillId="55" borderId="0" xfId="344" applyNumberFormat="1" applyFont="1" applyFill="1"/>
    <xf numFmtId="179" fontId="1" fillId="55" borderId="0" xfId="344" applyNumberFormat="1" applyFont="1" applyFill="1"/>
    <xf numFmtId="178" fontId="1" fillId="55" borderId="0" xfId="344" applyNumberFormat="1" applyFont="1" applyFill="1"/>
    <xf numFmtId="3" fontId="65" fillId="0" borderId="0" xfId="0" applyNumberFormat="1" applyFont="1"/>
    <xf numFmtId="0" fontId="66" fillId="55" borderId="0" xfId="0" applyFont="1" applyFill="1"/>
    <xf numFmtId="14" fontId="64" fillId="55" borderId="11" xfId="0" applyNumberFormat="1" applyFont="1" applyFill="1" applyBorder="1" applyAlignment="1">
      <alignment horizontal="left"/>
    </xf>
    <xf numFmtId="0" fontId="64" fillId="55" borderId="0" xfId="0" applyFont="1" applyFill="1" applyAlignment="1">
      <alignment horizontal="center"/>
    </xf>
    <xf numFmtId="0" fontId="63" fillId="55" borderId="10" xfId="0" applyFont="1" applyFill="1" applyBorder="1" applyAlignment="1">
      <alignment vertical="center"/>
    </xf>
    <xf numFmtId="0" fontId="63" fillId="55" borderId="10" xfId="0" applyFont="1" applyFill="1" applyBorder="1" applyAlignment="1">
      <alignment horizontal="center" vertical="center"/>
    </xf>
    <xf numFmtId="0" fontId="67" fillId="55" borderId="0" xfId="0" applyFont="1" applyFill="1" applyAlignment="1">
      <alignment horizontal="center" vertical="center" readingOrder="1"/>
    </xf>
    <xf numFmtId="0" fontId="1" fillId="55" borderId="15" xfId="344" applyFont="1" applyFill="1" applyBorder="1"/>
    <xf numFmtId="3" fontId="63" fillId="55" borderId="17" xfId="0" applyNumberFormat="1" applyFont="1" applyFill="1" applyBorder="1"/>
    <xf numFmtId="3" fontId="63" fillId="55" borderId="10" xfId="0" applyNumberFormat="1" applyFont="1" applyFill="1" applyBorder="1"/>
    <xf numFmtId="175" fontId="63" fillId="55" borderId="18" xfId="0" applyNumberFormat="1" applyFont="1" applyFill="1" applyBorder="1" applyAlignment="1">
      <alignment horizontal="right"/>
    </xf>
    <xf numFmtId="3" fontId="63" fillId="55" borderId="12" xfId="0" applyNumberFormat="1" applyFont="1" applyFill="1" applyBorder="1"/>
    <xf numFmtId="3" fontId="63" fillId="55" borderId="13" xfId="0" applyNumberFormat="1" applyFont="1" applyFill="1" applyBorder="1"/>
    <xf numFmtId="175" fontId="63" fillId="55" borderId="14" xfId="0" applyNumberFormat="1" applyFont="1" applyFill="1" applyBorder="1" applyAlignment="1">
      <alignment horizontal="right"/>
    </xf>
    <xf numFmtId="0" fontId="64" fillId="55" borderId="13" xfId="0" applyFont="1" applyFill="1" applyBorder="1"/>
    <xf numFmtId="0" fontId="64" fillId="55" borderId="0" xfId="0" applyFont="1" applyFill="1" applyBorder="1"/>
    <xf numFmtId="0" fontId="68" fillId="55" borderId="0" xfId="270" applyFont="1" applyFill="1"/>
    <xf numFmtId="0" fontId="28" fillId="55" borderId="13" xfId="344" applyFont="1" applyFill="1" applyBorder="1" applyAlignment="1">
      <alignment horizontal="center" vertical="center" wrapText="1"/>
    </xf>
    <xf numFmtId="0" fontId="28" fillId="55" borderId="11" xfId="344" applyFont="1" applyFill="1" applyBorder="1" applyAlignment="1">
      <alignment horizontal="center" vertical="center" wrapText="1"/>
    </xf>
    <xf numFmtId="3" fontId="1" fillId="55" borderId="0" xfId="344" applyNumberFormat="1" applyFont="1" applyFill="1" applyBorder="1" applyAlignment="1">
      <alignment horizontal="center"/>
    </xf>
    <xf numFmtId="0" fontId="1" fillId="55" borderId="0" xfId="344" applyFont="1" applyFill="1" applyBorder="1" applyAlignment="1">
      <alignment horizontal="center"/>
    </xf>
    <xf numFmtId="3" fontId="1" fillId="55" borderId="0" xfId="348" applyNumberFormat="1" applyFont="1" applyFill="1" applyBorder="1" applyAlignment="1">
      <alignment horizontal="center"/>
    </xf>
    <xf numFmtId="3" fontId="1" fillId="55" borderId="11" xfId="344" applyNumberFormat="1" applyFont="1" applyFill="1" applyBorder="1" applyAlignment="1">
      <alignment horizontal="center"/>
    </xf>
    <xf numFmtId="0" fontId="0" fillId="55" borderId="0" xfId="0" applyFill="1"/>
    <xf numFmtId="0" fontId="69" fillId="55" borderId="0" xfId="0" applyFont="1" applyFill="1"/>
    <xf numFmtId="0" fontId="69" fillId="55" borderId="0" xfId="340" applyFont="1" applyFill="1"/>
    <xf numFmtId="0" fontId="0" fillId="55" borderId="0" xfId="0" applyFill="1" applyAlignment="1">
      <alignment horizontal="center" vertical="center"/>
    </xf>
    <xf numFmtId="0" fontId="70" fillId="55" borderId="0" xfId="340" applyFont="1" applyFill="1" applyAlignment="1">
      <alignment vertical="top"/>
    </xf>
    <xf numFmtId="0" fontId="71" fillId="55" borderId="0" xfId="340" applyFont="1" applyFill="1" applyAlignment="1">
      <alignment horizontal="left" vertical="top"/>
    </xf>
    <xf numFmtId="17" fontId="72" fillId="55" borderId="0" xfId="340" quotePrefix="1" applyNumberFormat="1" applyFont="1" applyFill="1" applyAlignment="1">
      <alignment vertical="center"/>
    </xf>
    <xf numFmtId="0" fontId="72" fillId="55" borderId="0" xfId="340" applyFont="1" applyFill="1" applyAlignment="1">
      <alignment vertical="center"/>
    </xf>
    <xf numFmtId="0" fontId="73" fillId="55" borderId="0" xfId="340" applyFont="1" applyFill="1" applyAlignment="1">
      <alignment horizontal="left" vertical="center"/>
    </xf>
    <xf numFmtId="3" fontId="1" fillId="55" borderId="15" xfId="344" applyNumberFormat="1" applyFont="1" applyFill="1" applyBorder="1" applyAlignment="1">
      <alignment horizontal="center"/>
    </xf>
    <xf numFmtId="174" fontId="1" fillId="55" borderId="0" xfId="344" applyNumberFormat="1" applyFont="1" applyFill="1" applyBorder="1" applyAlignment="1">
      <alignment horizontal="center"/>
    </xf>
    <xf numFmtId="174" fontId="1" fillId="55" borderId="16" xfId="344" applyNumberFormat="1" applyFont="1" applyFill="1" applyBorder="1" applyAlignment="1">
      <alignment horizontal="center"/>
    </xf>
    <xf numFmtId="0" fontId="22" fillId="55" borderId="17" xfId="344" applyFont="1" applyFill="1" applyBorder="1" applyAlignment="1">
      <alignment horizontal="center"/>
    </xf>
    <xf numFmtId="0" fontId="22" fillId="55" borderId="10" xfId="344" applyFont="1" applyFill="1" applyBorder="1" applyAlignment="1">
      <alignment horizontal="center"/>
    </xf>
    <xf numFmtId="0" fontId="22" fillId="55" borderId="18" xfId="344" applyFont="1" applyFill="1" applyBorder="1" applyAlignment="1">
      <alignment horizontal="center"/>
    </xf>
    <xf numFmtId="3" fontId="1" fillId="55" borderId="0" xfId="288" applyNumberFormat="1" applyFont="1" applyFill="1" applyBorder="1" applyAlignment="1">
      <alignment horizontal="center" vertical="center"/>
    </xf>
    <xf numFmtId="3" fontId="1" fillId="55" borderId="35" xfId="288" applyNumberFormat="1" applyFont="1" applyFill="1" applyBorder="1" applyAlignment="1">
      <alignment horizontal="center" vertical="center" wrapText="1"/>
    </xf>
    <xf numFmtId="175" fontId="1" fillId="55" borderId="0" xfId="288" applyNumberFormat="1" applyFont="1" applyFill="1" applyBorder="1" applyAlignment="1">
      <alignment horizontal="center" vertical="center" wrapText="1"/>
    </xf>
    <xf numFmtId="175" fontId="1" fillId="55" borderId="0" xfId="344" applyNumberFormat="1" applyFont="1" applyFill="1" applyBorder="1" applyAlignment="1">
      <alignment horizontal="center"/>
    </xf>
    <xf numFmtId="0" fontId="1" fillId="55" borderId="0" xfId="332" applyFont="1" applyFill="1" applyBorder="1"/>
    <xf numFmtId="0" fontId="63" fillId="55" borderId="10" xfId="0" applyFont="1" applyFill="1" applyBorder="1" applyAlignment="1">
      <alignment horizontal="center" vertical="center" wrapText="1"/>
    </xf>
    <xf numFmtId="175" fontId="1" fillId="55" borderId="0" xfId="288" applyNumberFormat="1" applyFont="1" applyFill="1" applyBorder="1" applyAlignment="1">
      <alignment horizontal="center" vertical="center"/>
    </xf>
    <xf numFmtId="180" fontId="64" fillId="55" borderId="0" xfId="0" applyNumberFormat="1" applyFont="1" applyFill="1" applyAlignment="1">
      <alignment horizontal="left"/>
    </xf>
    <xf numFmtId="3" fontId="63" fillId="0" borderId="13" xfId="0" applyNumberFormat="1" applyFont="1" applyFill="1" applyBorder="1"/>
    <xf numFmtId="14" fontId="64" fillId="55" borderId="37" xfId="0" applyNumberFormat="1" applyFont="1" applyFill="1" applyBorder="1" applyAlignment="1">
      <alignment horizontal="left"/>
    </xf>
    <xf numFmtId="3" fontId="64" fillId="55" borderId="37" xfId="0" applyNumberFormat="1" applyFont="1" applyFill="1" applyBorder="1" applyAlignment="1">
      <alignment horizontal="center"/>
    </xf>
    <xf numFmtId="14" fontId="64" fillId="55" borderId="38" xfId="0" applyNumberFormat="1" applyFont="1" applyFill="1" applyBorder="1" applyAlignment="1">
      <alignment horizontal="left"/>
    </xf>
    <xf numFmtId="3" fontId="64" fillId="55" borderId="38" xfId="0" applyNumberFormat="1" applyFont="1" applyFill="1" applyBorder="1" applyAlignment="1">
      <alignment horizontal="center"/>
    </xf>
    <xf numFmtId="180" fontId="64" fillId="55" borderId="39" xfId="0" applyNumberFormat="1" applyFont="1" applyFill="1" applyBorder="1" applyAlignment="1">
      <alignment horizontal="left"/>
    </xf>
    <xf numFmtId="180" fontId="64" fillId="55" borderId="37" xfId="0" applyNumberFormat="1" applyFont="1" applyFill="1" applyBorder="1" applyAlignment="1">
      <alignment horizontal="left"/>
    </xf>
    <xf numFmtId="0" fontId="1" fillId="55" borderId="40" xfId="344" applyFont="1" applyFill="1" applyBorder="1"/>
    <xf numFmtId="0" fontId="1" fillId="55" borderId="38" xfId="344" applyFont="1" applyFill="1" applyBorder="1"/>
    <xf numFmtId="0" fontId="26" fillId="55" borderId="0" xfId="0" applyFont="1" applyFill="1"/>
    <xf numFmtId="0" fontId="1" fillId="55" borderId="11" xfId="344" applyFont="1" applyFill="1" applyBorder="1" applyAlignment="1">
      <alignment horizontal="center"/>
    </xf>
    <xf numFmtId="0" fontId="63" fillId="55" borderId="0" xfId="340" applyFont="1" applyFill="1" applyAlignment="1">
      <alignment horizontal="center"/>
    </xf>
    <xf numFmtId="0" fontId="22" fillId="55" borderId="0" xfId="344" applyFont="1" applyFill="1" applyBorder="1" applyAlignment="1">
      <alignment horizontal="center"/>
    </xf>
    <xf numFmtId="0" fontId="24" fillId="55" borderId="0" xfId="344" applyFont="1" applyFill="1" applyBorder="1" applyAlignment="1">
      <alignment vertical="center" wrapText="1"/>
    </xf>
    <xf numFmtId="0" fontId="22" fillId="55" borderId="35" xfId="344" applyFont="1" applyFill="1" applyBorder="1" applyAlignment="1">
      <alignment horizontal="center" vertical="center" wrapText="1"/>
    </xf>
    <xf numFmtId="0" fontId="22" fillId="55" borderId="34" xfId="344" applyFont="1" applyFill="1" applyBorder="1" applyAlignment="1">
      <alignment horizontal="center" vertical="center" wrapText="1"/>
    </xf>
    <xf numFmtId="17" fontId="74" fillId="55" borderId="0" xfId="340" applyNumberFormat="1" applyFont="1" applyFill="1" applyAlignment="1">
      <alignment vertical="center"/>
    </xf>
    <xf numFmtId="0" fontId="0" fillId="55" borderId="0" xfId="0" applyFont="1" applyFill="1"/>
    <xf numFmtId="0" fontId="75" fillId="55" borderId="0" xfId="340" applyFont="1" applyFill="1" applyAlignment="1">
      <alignment horizontal="center"/>
    </xf>
    <xf numFmtId="0" fontId="69" fillId="55" borderId="0" xfId="340" applyFont="1" applyFill="1" applyAlignment="1">
      <alignment horizontal="center"/>
    </xf>
    <xf numFmtId="0" fontId="75" fillId="55" borderId="0" xfId="340" applyFont="1" applyFill="1" applyAlignment="1"/>
    <xf numFmtId="0" fontId="69" fillId="55" borderId="0" xfId="340" applyFont="1" applyFill="1" applyAlignment="1"/>
    <xf numFmtId="0" fontId="29" fillId="55" borderId="0" xfId="270" applyFont="1" applyFill="1" applyAlignment="1">
      <alignment vertical="center"/>
    </xf>
    <xf numFmtId="0" fontId="29" fillId="55" borderId="0" xfId="270" applyFont="1" applyFill="1" applyAlignment="1">
      <alignment horizontal="center" vertical="center"/>
    </xf>
    <xf numFmtId="0" fontId="75" fillId="55" borderId="0" xfId="340" applyFont="1" applyFill="1" applyAlignment="1">
      <alignment vertical="center"/>
    </xf>
    <xf numFmtId="0" fontId="63" fillId="55" borderId="0" xfId="0" applyFont="1" applyFill="1" applyBorder="1" applyAlignment="1">
      <alignment horizontal="center"/>
    </xf>
    <xf numFmtId="175" fontId="63" fillId="55" borderId="0" xfId="0" applyNumberFormat="1" applyFont="1" applyFill="1" applyBorder="1" applyAlignment="1">
      <alignment horizontal="center" vertical="center" wrapText="1"/>
    </xf>
    <xf numFmtId="175" fontId="64" fillId="55" borderId="0" xfId="0" applyNumberFormat="1" applyFont="1" applyFill="1" applyBorder="1" applyAlignment="1">
      <alignment horizontal="right"/>
    </xf>
    <xf numFmtId="175" fontId="63" fillId="55" borderId="0" xfId="0" applyNumberFormat="1" applyFont="1" applyFill="1" applyBorder="1" applyAlignment="1">
      <alignment horizontal="right"/>
    </xf>
    <xf numFmtId="0" fontId="66" fillId="55" borderId="0" xfId="0" applyFont="1" applyFill="1" applyBorder="1" applyAlignment="1">
      <alignment horizontal="left"/>
    </xf>
    <xf numFmtId="0" fontId="24" fillId="55" borderId="0" xfId="0" applyFont="1" applyFill="1" applyBorder="1" applyAlignment="1">
      <alignment horizontal="left" vertical="center" wrapText="1"/>
    </xf>
    <xf numFmtId="0" fontId="63" fillId="56" borderId="0" xfId="0" applyFont="1" applyFill="1" applyBorder="1" applyAlignment="1">
      <alignment horizontal="center" vertical="center" wrapText="1"/>
    </xf>
    <xf numFmtId="3" fontId="64" fillId="55" borderId="0" xfId="0" applyNumberFormat="1" applyFont="1" applyFill="1" applyBorder="1" applyAlignment="1">
      <alignment horizontal="center"/>
    </xf>
    <xf numFmtId="0" fontId="28" fillId="55" borderId="0" xfId="344" applyFont="1" applyFill="1" applyBorder="1" applyAlignment="1">
      <alignment horizontal="center" vertical="center" wrapText="1"/>
    </xf>
    <xf numFmtId="0" fontId="1" fillId="55" borderId="0" xfId="344" applyFont="1" applyFill="1" applyBorder="1" applyAlignment="1">
      <alignment wrapText="1"/>
    </xf>
    <xf numFmtId="3" fontId="1" fillId="55" borderId="0" xfId="344" applyNumberFormat="1" applyFont="1" applyFill="1" applyBorder="1" applyAlignment="1">
      <alignment wrapText="1"/>
    </xf>
    <xf numFmtId="0" fontId="1" fillId="55" borderId="0" xfId="344" applyFont="1" applyFill="1" applyAlignment="1">
      <alignment wrapText="1"/>
    </xf>
    <xf numFmtId="0" fontId="1" fillId="55" borderId="35" xfId="344" applyFont="1" applyFill="1" applyBorder="1" applyAlignment="1">
      <alignment horizontal="center" wrapText="1"/>
    </xf>
    <xf numFmtId="3" fontId="1" fillId="55" borderId="35" xfId="344" applyNumberFormat="1" applyFont="1" applyFill="1" applyBorder="1" applyAlignment="1">
      <alignment horizontal="center" wrapText="1"/>
    </xf>
    <xf numFmtId="0" fontId="1" fillId="55" borderId="0" xfId="344" applyFont="1" applyFill="1" applyBorder="1" applyAlignment="1">
      <alignment horizontal="center" wrapText="1"/>
    </xf>
    <xf numFmtId="3" fontId="1" fillId="55" borderId="0" xfId="344" applyNumberFormat="1" applyFont="1" applyFill="1" applyBorder="1" applyAlignment="1">
      <alignment horizontal="center" wrapText="1"/>
    </xf>
    <xf numFmtId="0" fontId="1" fillId="55" borderId="11" xfId="344" applyFont="1" applyFill="1" applyBorder="1" applyAlignment="1">
      <alignment horizontal="center" wrapText="1"/>
    </xf>
    <xf numFmtId="3" fontId="1" fillId="55" borderId="11" xfId="344" applyNumberFormat="1" applyFont="1" applyFill="1" applyBorder="1" applyAlignment="1">
      <alignment horizontal="center" wrapText="1"/>
    </xf>
    <xf numFmtId="0" fontId="75" fillId="55" borderId="0" xfId="340" applyFont="1" applyFill="1" applyAlignment="1">
      <alignment horizontal="center"/>
    </xf>
    <xf numFmtId="0" fontId="63" fillId="55" borderId="17" xfId="0" applyFont="1" applyFill="1" applyBorder="1" applyAlignment="1"/>
    <xf numFmtId="0" fontId="63" fillId="55" borderId="18" xfId="0" applyFont="1" applyFill="1" applyBorder="1" applyAlignment="1"/>
    <xf numFmtId="0" fontId="63" fillId="55" borderId="17" xfId="0" applyFont="1" applyFill="1" applyBorder="1" applyAlignment="1">
      <alignment horizontal="left" vertical="center"/>
    </xf>
    <xf numFmtId="0" fontId="63" fillId="55" borderId="18" xfId="0" applyFont="1" applyFill="1" applyBorder="1" applyAlignment="1">
      <alignment horizontal="left" vertical="center"/>
    </xf>
    <xf numFmtId="0" fontId="1" fillId="0" borderId="0" xfId="344" applyFont="1" applyFill="1"/>
    <xf numFmtId="3" fontId="1" fillId="0" borderId="0" xfId="344" applyNumberFormat="1" applyFont="1" applyFill="1"/>
    <xf numFmtId="17" fontId="1" fillId="0" borderId="0" xfId="344" applyNumberFormat="1" applyFont="1" applyFill="1"/>
    <xf numFmtId="181" fontId="1" fillId="55" borderId="0" xfId="364" applyNumberFormat="1" applyFont="1" applyFill="1"/>
    <xf numFmtId="0" fontId="24" fillId="55" borderId="0" xfId="344" applyNumberFormat="1" applyFont="1" applyFill="1" applyBorder="1" applyAlignment="1"/>
    <xf numFmtId="0" fontId="69" fillId="55" borderId="0" xfId="340" applyFont="1" applyFill="1" applyAlignment="1">
      <alignment wrapText="1"/>
    </xf>
    <xf numFmtId="17" fontId="69" fillId="55" borderId="0" xfId="340" quotePrefix="1" applyNumberFormat="1" applyFont="1" applyFill="1" applyAlignment="1">
      <alignment horizontal="center"/>
    </xf>
    <xf numFmtId="175" fontId="1" fillId="55" borderId="11" xfId="344" applyNumberFormat="1" applyFont="1" applyFill="1" applyBorder="1" applyAlignment="1">
      <alignment horizontal="center"/>
    </xf>
    <xf numFmtId="0" fontId="22" fillId="55" borderId="12" xfId="344" applyFont="1" applyFill="1" applyBorder="1"/>
    <xf numFmtId="0" fontId="22" fillId="55" borderId="19" xfId="344" applyFont="1" applyFill="1" applyBorder="1"/>
    <xf numFmtId="3" fontId="22" fillId="55" borderId="12" xfId="344" applyNumberFormat="1" applyFont="1" applyFill="1" applyBorder="1" applyAlignment="1">
      <alignment horizontal="center"/>
    </xf>
    <xf numFmtId="3" fontId="22" fillId="55" borderId="13" xfId="344" applyNumberFormat="1" applyFont="1" applyFill="1" applyBorder="1" applyAlignment="1">
      <alignment horizontal="center"/>
    </xf>
    <xf numFmtId="177" fontId="22" fillId="55" borderId="13" xfId="344" applyNumberFormat="1" applyFont="1" applyFill="1" applyBorder="1" applyAlignment="1">
      <alignment horizontal="center"/>
    </xf>
    <xf numFmtId="174" fontId="22" fillId="55" borderId="14" xfId="344" applyNumberFormat="1" applyFont="1" applyFill="1" applyBorder="1" applyAlignment="1">
      <alignment horizontal="center"/>
    </xf>
    <xf numFmtId="174" fontId="22" fillId="55" borderId="13" xfId="344" applyNumberFormat="1" applyFont="1" applyFill="1" applyBorder="1" applyAlignment="1">
      <alignment horizontal="center"/>
    </xf>
    <xf numFmtId="3" fontId="22" fillId="55" borderId="19" xfId="344" applyNumberFormat="1" applyFont="1" applyFill="1" applyBorder="1" applyAlignment="1">
      <alignment horizontal="center"/>
    </xf>
    <xf numFmtId="3" fontId="22" fillId="55" borderId="11" xfId="344" applyNumberFormat="1" applyFont="1" applyFill="1" applyBorder="1" applyAlignment="1">
      <alignment horizontal="center"/>
    </xf>
    <xf numFmtId="177" fontId="22" fillId="55" borderId="11" xfId="344" applyNumberFormat="1" applyFont="1" applyFill="1" applyBorder="1" applyAlignment="1">
      <alignment horizontal="center"/>
    </xf>
    <xf numFmtId="174" fontId="22" fillId="55" borderId="20" xfId="344" applyNumberFormat="1" applyFont="1" applyFill="1" applyBorder="1" applyAlignment="1">
      <alignment horizontal="center"/>
    </xf>
    <xf numFmtId="174" fontId="22" fillId="55" borderId="11" xfId="344" applyNumberFormat="1" applyFont="1" applyFill="1" applyBorder="1" applyAlignment="1">
      <alignment horizontal="center"/>
    </xf>
    <xf numFmtId="0" fontId="22" fillId="55" borderId="0" xfId="344" applyFont="1" applyFill="1" applyBorder="1" applyAlignment="1">
      <alignment horizontal="center" vertical="center"/>
    </xf>
    <xf numFmtId="0" fontId="64" fillId="55" borderId="14" xfId="0" applyFont="1" applyFill="1" applyBorder="1"/>
    <xf numFmtId="0" fontId="64" fillId="55" borderId="16" xfId="0" applyFont="1" applyFill="1" applyBorder="1"/>
    <xf numFmtId="0" fontId="22" fillId="55" borderId="0" xfId="344" applyFont="1" applyFill="1" applyBorder="1" applyAlignment="1"/>
    <xf numFmtId="182" fontId="1" fillId="55" borderId="0" xfId="344" applyNumberFormat="1" applyFont="1" applyFill="1"/>
    <xf numFmtId="0" fontId="24" fillId="55" borderId="0" xfId="348" applyFont="1" applyFill="1" applyBorder="1" applyAlignment="1">
      <alignment vertical="center" wrapText="1"/>
    </xf>
    <xf numFmtId="0" fontId="76" fillId="55" borderId="0" xfId="0" quotePrefix="1" applyFont="1" applyFill="1" applyAlignment="1">
      <alignment horizontal="center"/>
    </xf>
    <xf numFmtId="183" fontId="1" fillId="55" borderId="0" xfId="344" applyNumberFormat="1" applyFont="1" applyFill="1"/>
    <xf numFmtId="0" fontId="22" fillId="55" borderId="0" xfId="344" applyFont="1" applyFill="1" applyBorder="1" applyAlignment="1">
      <alignment horizontal="center"/>
    </xf>
    <xf numFmtId="9" fontId="1" fillId="55" borderId="0" xfId="364" applyFont="1" applyFill="1"/>
    <xf numFmtId="0" fontId="77" fillId="55" borderId="0" xfId="344" applyFont="1" applyFill="1"/>
    <xf numFmtId="3" fontId="78" fillId="55" borderId="0" xfId="344" applyNumberFormat="1" applyFont="1" applyFill="1"/>
    <xf numFmtId="0" fontId="24" fillId="55" borderId="13" xfId="348" applyFont="1" applyFill="1" applyBorder="1" applyAlignment="1">
      <alignment horizontal="left" vertical="center" wrapText="1"/>
    </xf>
    <xf numFmtId="0" fontId="24" fillId="55" borderId="13" xfId="344" applyFont="1" applyFill="1" applyBorder="1"/>
    <xf numFmtId="3" fontId="64" fillId="55" borderId="39" xfId="0" applyNumberFormat="1" applyFont="1" applyFill="1" applyBorder="1" applyAlignment="1">
      <alignment horizontal="center"/>
    </xf>
    <xf numFmtId="3" fontId="64" fillId="55" borderId="0" xfId="0" applyNumberFormat="1" applyFont="1" applyFill="1" applyAlignment="1">
      <alignment horizontal="center"/>
    </xf>
    <xf numFmtId="0" fontId="79" fillId="55" borderId="0" xfId="0" applyFont="1" applyFill="1"/>
    <xf numFmtId="181" fontId="79" fillId="55" borderId="0" xfId="364" applyNumberFormat="1" applyFont="1" applyFill="1"/>
    <xf numFmtId="0" fontId="80" fillId="55" borderId="0" xfId="270" applyFont="1" applyFill="1"/>
    <xf numFmtId="0" fontId="79" fillId="55" borderId="0" xfId="344" applyFont="1" applyFill="1"/>
    <xf numFmtId="178" fontId="79" fillId="55" borderId="0" xfId="344" applyNumberFormat="1" applyFont="1" applyFill="1"/>
    <xf numFmtId="0" fontId="22" fillId="55" borderId="0" xfId="344" applyFont="1" applyFill="1" applyBorder="1" applyAlignment="1">
      <alignment horizontal="center" vertical="center"/>
    </xf>
    <xf numFmtId="0" fontId="22" fillId="55" borderId="0" xfId="344" applyFont="1" applyFill="1" applyBorder="1" applyAlignment="1">
      <alignment horizontal="center"/>
    </xf>
    <xf numFmtId="0" fontId="64" fillId="55" borderId="21" xfId="0" applyFont="1" applyFill="1" applyBorder="1" applyAlignment="1">
      <alignment horizontal="left" vertical="center" wrapText="1"/>
    </xf>
    <xf numFmtId="184" fontId="1" fillId="55" borderId="0" xfId="283" applyNumberFormat="1" applyFont="1" applyFill="1"/>
    <xf numFmtId="175" fontId="1" fillId="55" borderId="40" xfId="333" applyNumberFormat="1" applyFont="1" applyFill="1" applyBorder="1" applyAlignment="1">
      <alignment horizontal="center" vertical="center" wrapText="1"/>
    </xf>
    <xf numFmtId="175" fontId="1" fillId="55" borderId="38" xfId="333" applyNumberFormat="1" applyFont="1" applyFill="1" applyBorder="1" applyAlignment="1">
      <alignment horizontal="center" vertical="center" wrapText="1"/>
    </xf>
    <xf numFmtId="175" fontId="1" fillId="0" borderId="38" xfId="333" applyNumberFormat="1" applyFont="1" applyFill="1" applyBorder="1" applyAlignment="1">
      <alignment horizontal="center" vertical="center" wrapText="1"/>
    </xf>
    <xf numFmtId="175" fontId="1" fillId="55" borderId="0" xfId="333" applyNumberFormat="1" applyFont="1" applyFill="1" applyBorder="1" applyAlignment="1">
      <alignment horizontal="center" vertical="center" wrapText="1"/>
    </xf>
    <xf numFmtId="175" fontId="22" fillId="55" borderId="36" xfId="333" applyNumberFormat="1" applyFont="1" applyFill="1" applyBorder="1" applyAlignment="1">
      <alignment horizontal="center" vertical="center" wrapText="1"/>
    </xf>
    <xf numFmtId="175" fontId="22" fillId="0" borderId="36" xfId="333" applyNumberFormat="1" applyFont="1" applyFill="1" applyBorder="1" applyAlignment="1">
      <alignment horizontal="center" vertical="center" wrapText="1"/>
    </xf>
    <xf numFmtId="175" fontId="22" fillId="55" borderId="34" xfId="333" applyNumberFormat="1" applyFont="1" applyFill="1" applyBorder="1" applyAlignment="1">
      <alignment horizontal="center" vertical="center" wrapText="1"/>
    </xf>
    <xf numFmtId="17" fontId="1" fillId="55" borderId="0" xfId="344" applyNumberFormat="1" applyFont="1" applyFill="1"/>
    <xf numFmtId="0" fontId="64" fillId="55" borderId="21" xfId="0" applyFont="1" applyFill="1" applyBorder="1" applyAlignment="1">
      <alignment horizontal="left" vertical="center"/>
    </xf>
    <xf numFmtId="3" fontId="64" fillId="55" borderId="0" xfId="0" applyNumberFormat="1" applyFont="1" applyFill="1" applyBorder="1" applyAlignment="1">
      <alignment horizontal="right" vertical="center"/>
    </xf>
    <xf numFmtId="175" fontId="64" fillId="55" borderId="16" xfId="0" applyNumberFormat="1" applyFont="1" applyFill="1" applyBorder="1" applyAlignment="1">
      <alignment horizontal="right" vertical="center"/>
    </xf>
    <xf numFmtId="181" fontId="64" fillId="55" borderId="0" xfId="364" applyNumberFormat="1" applyFont="1" applyFill="1"/>
    <xf numFmtId="175" fontId="79" fillId="55" borderId="0" xfId="344" applyNumberFormat="1" applyFont="1" applyFill="1"/>
    <xf numFmtId="0" fontId="22" fillId="55" borderId="0" xfId="344" applyFont="1" applyFill="1" applyBorder="1" applyAlignment="1">
      <alignment horizontal="center" vertical="center"/>
    </xf>
    <xf numFmtId="0" fontId="1" fillId="55" borderId="0" xfId="344" applyFont="1" applyFill="1" applyBorder="1" applyAlignment="1">
      <alignment horizontal="left" vertical="top" wrapText="1"/>
    </xf>
    <xf numFmtId="0" fontId="22" fillId="55" borderId="0" xfId="344" applyFont="1" applyFill="1" applyBorder="1" applyAlignment="1">
      <alignment horizontal="center"/>
    </xf>
    <xf numFmtId="3" fontId="79" fillId="55" borderId="0" xfId="0" applyNumberFormat="1" applyFont="1" applyFill="1"/>
    <xf numFmtId="0" fontId="1" fillId="55" borderId="0" xfId="0" applyFont="1" applyFill="1"/>
    <xf numFmtId="181" fontId="77" fillId="55" borderId="0" xfId="364" applyNumberFormat="1" applyFont="1" applyFill="1"/>
    <xf numFmtId="0" fontId="25" fillId="55" borderId="0" xfId="344" applyFont="1" applyFill="1" applyAlignment="1"/>
    <xf numFmtId="0" fontId="24" fillId="55" borderId="0" xfId="344" applyFont="1" applyFill="1" applyAlignment="1"/>
    <xf numFmtId="0" fontId="1" fillId="55" borderId="16" xfId="344" applyFont="1" applyFill="1" applyBorder="1"/>
    <xf numFmtId="0" fontId="63" fillId="56" borderId="0" xfId="0" applyFont="1" applyFill="1" applyBorder="1" applyAlignment="1">
      <alignment horizontal="center"/>
    </xf>
    <xf numFmtId="0" fontId="63" fillId="56" borderId="22" xfId="0" applyFont="1" applyFill="1" applyBorder="1" applyAlignment="1">
      <alignment vertical="center"/>
    </xf>
    <xf numFmtId="0" fontId="63" fillId="56" borderId="19" xfId="0" applyFont="1" applyFill="1" applyBorder="1" applyAlignment="1">
      <alignment horizontal="center" vertical="center" wrapText="1"/>
    </xf>
    <xf numFmtId="0" fontId="63" fillId="56" borderId="11" xfId="0" applyFont="1" applyFill="1" applyBorder="1" applyAlignment="1">
      <alignment horizontal="center" vertical="center" wrapText="1"/>
    </xf>
    <xf numFmtId="0" fontId="63" fillId="56" borderId="20" xfId="0" applyFont="1" applyFill="1" applyBorder="1" applyAlignment="1">
      <alignment horizontal="center" vertical="center" wrapText="1"/>
    </xf>
    <xf numFmtId="180" fontId="64" fillId="55" borderId="41" xfId="0" applyNumberFormat="1" applyFont="1" applyFill="1" applyBorder="1" applyAlignment="1">
      <alignment horizontal="left"/>
    </xf>
    <xf numFmtId="3" fontId="64" fillId="55" borderId="42" xfId="0" applyNumberFormat="1" applyFont="1" applyFill="1" applyBorder="1" applyAlignment="1">
      <alignment horizontal="center"/>
    </xf>
    <xf numFmtId="3" fontId="64" fillId="55" borderId="43" xfId="0" applyNumberFormat="1" applyFont="1" applyFill="1" applyBorder="1" applyAlignment="1">
      <alignment horizontal="center"/>
    </xf>
    <xf numFmtId="180" fontId="64" fillId="55" borderId="23" xfId="0" applyNumberFormat="1" applyFont="1" applyFill="1" applyBorder="1" applyAlignment="1">
      <alignment horizontal="left"/>
    </xf>
    <xf numFmtId="3" fontId="64" fillId="55" borderId="19" xfId="0" applyNumberFormat="1" applyFont="1" applyFill="1" applyBorder="1" applyAlignment="1">
      <alignment horizontal="center"/>
    </xf>
    <xf numFmtId="3" fontId="64" fillId="55" borderId="20" xfId="0" applyNumberFormat="1" applyFont="1" applyFill="1" applyBorder="1" applyAlignment="1">
      <alignment horizontal="center"/>
    </xf>
    <xf numFmtId="3" fontId="1" fillId="55" borderId="0" xfId="0" applyNumberFormat="1" applyFont="1" applyFill="1"/>
    <xf numFmtId="0" fontId="50" fillId="55" borderId="0" xfId="270" applyFill="1" applyBorder="1" applyAlignment="1" applyProtection="1">
      <alignment horizontal="right"/>
    </xf>
    <xf numFmtId="0" fontId="22" fillId="55" borderId="22" xfId="0" applyFont="1" applyFill="1" applyBorder="1" applyAlignment="1">
      <alignment horizontal="center" vertical="center" wrapText="1"/>
    </xf>
    <xf numFmtId="0" fontId="22" fillId="55" borderId="22" xfId="0" applyFont="1" applyFill="1" applyBorder="1" applyAlignment="1">
      <alignment vertical="center" wrapText="1"/>
    </xf>
    <xf numFmtId="186" fontId="1" fillId="55" borderId="22" xfId="284" applyNumberFormat="1" applyFont="1" applyFill="1" applyBorder="1" applyAlignment="1">
      <alignment horizontal="center" vertical="center" wrapText="1"/>
    </xf>
    <xf numFmtId="5" fontId="1" fillId="55" borderId="22" xfId="318" applyNumberFormat="1" applyFont="1" applyFill="1" applyBorder="1" applyAlignment="1">
      <alignment horizontal="center" vertical="center" wrapText="1"/>
    </xf>
    <xf numFmtId="0" fontId="22" fillId="55" borderId="22" xfId="0" applyFont="1" applyFill="1" applyBorder="1" applyAlignment="1">
      <alignment vertical="center"/>
    </xf>
    <xf numFmtId="0" fontId="34" fillId="55" borderId="22" xfId="0" applyFont="1" applyFill="1" applyBorder="1" applyAlignment="1">
      <alignment horizontal="right" vertical="center" wrapText="1"/>
    </xf>
    <xf numFmtId="5" fontId="35" fillId="55" borderId="22" xfId="318" applyNumberFormat="1" applyFont="1" applyFill="1" applyBorder="1" applyAlignment="1">
      <alignment horizontal="right" vertical="center" wrapText="1"/>
    </xf>
    <xf numFmtId="0" fontId="34" fillId="55" borderId="22" xfId="0" applyFont="1" applyFill="1" applyBorder="1" applyAlignment="1">
      <alignment horizontal="right"/>
    </xf>
    <xf numFmtId="5" fontId="34" fillId="55" borderId="22" xfId="318" applyNumberFormat="1" applyFont="1" applyFill="1" applyBorder="1" applyAlignment="1">
      <alignment horizontal="right" vertical="center" wrapText="1"/>
    </xf>
    <xf numFmtId="0" fontId="22" fillId="55" borderId="0" xfId="0" applyFont="1" applyFill="1" applyBorder="1" applyAlignment="1"/>
    <xf numFmtId="5" fontId="35" fillId="55" borderId="0" xfId="318" applyNumberFormat="1" applyFont="1" applyFill="1" applyBorder="1" applyAlignment="1">
      <alignment vertical="center" wrapText="1"/>
    </xf>
    <xf numFmtId="3" fontId="22" fillId="55" borderId="22" xfId="283" applyNumberFormat="1" applyFont="1" applyFill="1" applyBorder="1" applyAlignment="1">
      <alignment horizontal="center" vertical="center"/>
    </xf>
    <xf numFmtId="0" fontId="1" fillId="55" borderId="0" xfId="0" applyFont="1" applyFill="1" applyBorder="1" applyAlignment="1">
      <alignment vertical="center"/>
    </xf>
    <xf numFmtId="0" fontId="64" fillId="55" borderId="0" xfId="0" applyFont="1" applyFill="1" applyBorder="1" applyAlignment="1"/>
    <xf numFmtId="3" fontId="22" fillId="55" borderId="0" xfId="283" applyNumberFormat="1" applyFont="1" applyFill="1" applyBorder="1" applyAlignment="1">
      <alignment horizontal="center" vertical="center"/>
    </xf>
    <xf numFmtId="5" fontId="1" fillId="55" borderId="0" xfId="318" applyNumberFormat="1" applyFont="1" applyFill="1" applyBorder="1" applyAlignment="1">
      <alignment horizontal="center" vertical="center" wrapText="1"/>
    </xf>
    <xf numFmtId="5" fontId="35" fillId="55" borderId="22" xfId="318" applyNumberFormat="1" applyFont="1" applyFill="1" applyBorder="1" applyAlignment="1">
      <alignment horizontal="center" vertical="center" wrapText="1"/>
    </xf>
    <xf numFmtId="0" fontId="22" fillId="55" borderId="22" xfId="0" applyFont="1" applyFill="1" applyBorder="1" applyAlignment="1">
      <alignment horizontal="left"/>
    </xf>
    <xf numFmtId="0" fontId="81" fillId="55" borderId="0" xfId="340" applyFont="1" applyFill="1" applyAlignment="1">
      <alignment horizontal="center"/>
    </xf>
    <xf numFmtId="0" fontId="63" fillId="55" borderId="0" xfId="340" applyFont="1" applyFill="1" applyAlignment="1">
      <alignment horizontal="center" vertical="center"/>
    </xf>
    <xf numFmtId="0" fontId="38" fillId="55" borderId="0" xfId="344" applyFont="1" applyFill="1" applyBorder="1" applyAlignment="1">
      <alignment horizontal="center" vertical="center"/>
    </xf>
    <xf numFmtId="0" fontId="39" fillId="55" borderId="0" xfId="344" applyFont="1" applyFill="1"/>
    <xf numFmtId="0" fontId="39" fillId="55" borderId="0" xfId="344" applyFont="1" applyFill="1" applyBorder="1"/>
    <xf numFmtId="0" fontId="39" fillId="55" borderId="0" xfId="344" applyFont="1" applyFill="1" applyBorder="1" applyAlignment="1">
      <alignment horizontal="left" vertical="top" wrapText="1"/>
    </xf>
    <xf numFmtId="16" fontId="64" fillId="55" borderId="0" xfId="0" applyNumberFormat="1" applyFont="1" applyFill="1"/>
    <xf numFmtId="0" fontId="1" fillId="55" borderId="0" xfId="344" applyNumberFormat="1" applyFont="1" applyFill="1"/>
    <xf numFmtId="5" fontId="82" fillId="55" borderId="22" xfId="318" applyNumberFormat="1" applyFont="1" applyFill="1" applyBorder="1" applyAlignment="1">
      <alignment horizontal="center" vertical="center" wrapText="1"/>
    </xf>
    <xf numFmtId="0" fontId="79" fillId="55" borderId="0" xfId="344" applyNumberFormat="1" applyFont="1" applyFill="1"/>
    <xf numFmtId="0" fontId="64" fillId="55" borderId="21" xfId="0" applyFont="1" applyFill="1" applyBorder="1" applyAlignment="1">
      <alignment horizontal="left" vertical="center" wrapText="1"/>
    </xf>
    <xf numFmtId="3" fontId="63" fillId="55" borderId="17" xfId="0" quotePrefix="1" applyNumberFormat="1" applyFont="1" applyFill="1" applyBorder="1" applyAlignment="1">
      <alignment horizontal="center" vertical="center" wrapText="1"/>
    </xf>
    <xf numFmtId="3" fontId="63" fillId="55" borderId="10" xfId="0" quotePrefix="1" applyNumberFormat="1" applyFont="1" applyFill="1" applyBorder="1" applyAlignment="1">
      <alignment horizontal="center" vertical="center" wrapText="1"/>
    </xf>
    <xf numFmtId="175" fontId="63" fillId="55" borderId="10" xfId="0" applyNumberFormat="1" applyFont="1" applyFill="1" applyBorder="1" applyAlignment="1">
      <alignment horizontal="center" vertical="center" wrapText="1"/>
    </xf>
    <xf numFmtId="3" fontId="63" fillId="55" borderId="10" xfId="0" applyNumberFormat="1" applyFont="1" applyFill="1" applyBorder="1" applyAlignment="1">
      <alignment horizontal="center" vertical="center" wrapText="1"/>
    </xf>
    <xf numFmtId="175" fontId="63" fillId="55" borderId="18" xfId="0" applyNumberFormat="1" applyFont="1" applyFill="1" applyBorder="1" applyAlignment="1">
      <alignment horizontal="center" vertical="center" wrapText="1"/>
    </xf>
    <xf numFmtId="0" fontId="63" fillId="55" borderId="0" xfId="0" applyFont="1" applyFill="1" applyBorder="1" applyAlignment="1"/>
    <xf numFmtId="3" fontId="63" fillId="55" borderId="0" xfId="0" applyNumberFormat="1" applyFont="1" applyFill="1" applyBorder="1"/>
    <xf numFmtId="0" fontId="83" fillId="55" borderId="0" xfId="0" applyFont="1" applyFill="1"/>
    <xf numFmtId="0" fontId="77" fillId="55" borderId="0" xfId="344" applyFont="1" applyFill="1" applyAlignment="1">
      <alignment horizontal="center"/>
    </xf>
    <xf numFmtId="3" fontId="77" fillId="55" borderId="0" xfId="344" applyNumberFormat="1" applyFont="1" applyFill="1"/>
    <xf numFmtId="0" fontId="84" fillId="55" borderId="0" xfId="344" applyFont="1" applyFill="1" applyBorder="1" applyAlignment="1">
      <alignment horizontal="center"/>
    </xf>
    <xf numFmtId="0" fontId="77" fillId="55" borderId="0" xfId="344" applyFont="1" applyFill="1" applyBorder="1"/>
    <xf numFmtId="0" fontId="84" fillId="55" borderId="0" xfId="344" applyFont="1" applyFill="1" applyBorder="1" applyAlignment="1">
      <alignment horizontal="center" vertical="center" wrapText="1"/>
    </xf>
    <xf numFmtId="17" fontId="85" fillId="0" borderId="0" xfId="0" applyNumberFormat="1" applyFont="1" applyAlignment="1">
      <alignment horizontal="center" vertical="center"/>
    </xf>
    <xf numFmtId="175" fontId="35" fillId="55" borderId="0" xfId="288" applyNumberFormat="1" applyFont="1" applyFill="1" applyBorder="1" applyAlignment="1">
      <alignment horizontal="center" vertical="center"/>
    </xf>
    <xf numFmtId="3" fontId="35" fillId="55" borderId="0" xfId="288" applyNumberFormat="1" applyFont="1" applyFill="1" applyBorder="1" applyAlignment="1">
      <alignment horizontal="center" vertical="center"/>
    </xf>
    <xf numFmtId="0" fontId="1" fillId="55" borderId="0" xfId="348" applyFont="1" applyFill="1" applyBorder="1" applyAlignment="1">
      <alignment horizontal="center"/>
    </xf>
    <xf numFmtId="0" fontId="64" fillId="55" borderId="0" xfId="0" applyFont="1" applyFill="1"/>
    <xf numFmtId="3" fontId="64" fillId="55" borderId="12" xfId="0" applyNumberFormat="1" applyFont="1" applyFill="1" applyBorder="1"/>
    <xf numFmtId="3" fontId="64" fillId="55" borderId="13" xfId="0" applyNumberFormat="1" applyFont="1" applyFill="1" applyBorder="1"/>
    <xf numFmtId="175" fontId="64" fillId="55" borderId="14" xfId="0" applyNumberFormat="1" applyFont="1" applyFill="1" applyBorder="1" applyAlignment="1">
      <alignment horizontal="right"/>
    </xf>
    <xf numFmtId="3" fontId="64" fillId="55" borderId="15" xfId="0" applyNumberFormat="1" applyFont="1" applyFill="1" applyBorder="1"/>
    <xf numFmtId="3" fontId="64" fillId="55" borderId="0" xfId="0" applyNumberFormat="1" applyFont="1" applyFill="1" applyBorder="1"/>
    <xf numFmtId="175" fontId="64" fillId="55" borderId="16" xfId="0" applyNumberFormat="1" applyFont="1" applyFill="1" applyBorder="1" applyAlignment="1">
      <alignment horizontal="right"/>
    </xf>
    <xf numFmtId="3" fontId="63" fillId="55" borderId="12" xfId="0" applyNumberFormat="1" applyFont="1" applyFill="1" applyBorder="1"/>
    <xf numFmtId="3" fontId="63" fillId="55" borderId="13" xfId="0" applyNumberFormat="1" applyFont="1" applyFill="1" applyBorder="1"/>
    <xf numFmtId="0" fontId="64" fillId="55" borderId="13" xfId="0" applyFont="1" applyFill="1" applyBorder="1"/>
    <xf numFmtId="0" fontId="64" fillId="55" borderId="0" xfId="0" applyFont="1" applyFill="1" applyBorder="1"/>
    <xf numFmtId="175" fontId="64" fillId="55" borderId="0" xfId="0" applyNumberFormat="1" applyFont="1" applyFill="1" applyBorder="1" applyAlignment="1">
      <alignment horizontal="right"/>
    </xf>
    <xf numFmtId="0" fontId="63" fillId="55" borderId="17" xfId="0" applyFont="1" applyFill="1" applyBorder="1" applyAlignment="1"/>
    <xf numFmtId="0" fontId="63" fillId="55" borderId="18" xfId="0" applyFont="1" applyFill="1" applyBorder="1" applyAlignment="1"/>
    <xf numFmtId="0" fontId="64" fillId="55" borderId="16" xfId="0" applyFont="1" applyFill="1" applyBorder="1"/>
    <xf numFmtId="0" fontId="24" fillId="55" borderId="0" xfId="348" applyFont="1" applyFill="1" applyBorder="1" applyAlignment="1">
      <alignment vertical="center" wrapText="1"/>
    </xf>
    <xf numFmtId="0" fontId="64" fillId="55" borderId="21" xfId="0" applyFont="1" applyFill="1" applyBorder="1" applyAlignment="1">
      <alignment horizontal="left" vertical="center" wrapText="1"/>
    </xf>
    <xf numFmtId="0" fontId="22" fillId="55" borderId="23" xfId="0" applyFont="1" applyFill="1" applyBorder="1" applyAlignment="1">
      <alignment horizontal="left"/>
    </xf>
    <xf numFmtId="3" fontId="1" fillId="55" borderId="23" xfId="283" applyNumberFormat="1" applyFont="1" applyFill="1" applyBorder="1" applyAlignment="1">
      <alignment horizontal="center" vertical="center"/>
    </xf>
    <xf numFmtId="3" fontId="22" fillId="55" borderId="23" xfId="0" applyNumberFormat="1" applyFont="1" applyFill="1" applyBorder="1" applyAlignment="1">
      <alignment horizontal="center"/>
    </xf>
    <xf numFmtId="3" fontId="64" fillId="55" borderId="19" xfId="0" applyNumberFormat="1" applyFont="1" applyFill="1" applyBorder="1"/>
    <xf numFmtId="3" fontId="64" fillId="55" borderId="11" xfId="0" applyNumberFormat="1" applyFont="1" applyFill="1" applyBorder="1"/>
    <xf numFmtId="175" fontId="64" fillId="55" borderId="20" xfId="0" applyNumberFormat="1" applyFont="1" applyFill="1" applyBorder="1" applyAlignment="1">
      <alignment horizontal="right"/>
    </xf>
    <xf numFmtId="0" fontId="86" fillId="55" borderId="0" xfId="344" applyFont="1" applyFill="1" applyBorder="1" applyAlignment="1">
      <alignment horizontal="center"/>
    </xf>
    <xf numFmtId="0" fontId="87" fillId="55" borderId="0" xfId="0" applyFont="1" applyFill="1" applyBorder="1" applyAlignment="1">
      <alignment horizontal="left" vertical="center" wrapText="1"/>
    </xf>
    <xf numFmtId="0" fontId="64" fillId="55" borderId="21" xfId="0" applyFont="1" applyFill="1" applyBorder="1" applyAlignment="1">
      <alignment horizontal="left" vertical="center" wrapText="1"/>
    </xf>
    <xf numFmtId="9" fontId="79" fillId="55" borderId="0" xfId="364" applyFont="1" applyFill="1"/>
    <xf numFmtId="0" fontId="64" fillId="55" borderId="20" xfId="0" applyFont="1" applyFill="1" applyBorder="1"/>
    <xf numFmtId="0" fontId="77" fillId="55" borderId="0" xfId="0" applyFont="1" applyFill="1"/>
    <xf numFmtId="0" fontId="84" fillId="55" borderId="0" xfId="0" applyFont="1" applyFill="1" applyAlignment="1">
      <alignment horizontal="center" vertical="center" wrapText="1"/>
    </xf>
    <xf numFmtId="3" fontId="77" fillId="55" borderId="0" xfId="0" applyNumberFormat="1" applyFont="1" applyFill="1"/>
    <xf numFmtId="171" fontId="77" fillId="55" borderId="0" xfId="283" applyFont="1" applyFill="1"/>
    <xf numFmtId="0" fontId="84" fillId="55" borderId="0" xfId="0" applyFont="1" applyFill="1" applyAlignment="1">
      <alignment horizontal="center" vertical="center"/>
    </xf>
    <xf numFmtId="0" fontId="42" fillId="55" borderId="0" xfId="0" applyFont="1" applyFill="1"/>
    <xf numFmtId="9" fontId="42" fillId="55" borderId="0" xfId="364" applyFont="1" applyFill="1"/>
    <xf numFmtId="1" fontId="42" fillId="55" borderId="0" xfId="0" applyNumberFormat="1" applyFont="1" applyFill="1"/>
    <xf numFmtId="9" fontId="42" fillId="55" borderId="0" xfId="364" applyFont="1" applyFill="1" applyAlignment="1">
      <alignment horizontal="center"/>
    </xf>
    <xf numFmtId="3" fontId="0" fillId="0" borderId="0" xfId="0" applyNumberFormat="1"/>
    <xf numFmtId="9" fontId="77" fillId="55" borderId="0" xfId="364" applyFont="1" applyFill="1"/>
    <xf numFmtId="9" fontId="77" fillId="55" borderId="0" xfId="364" applyFont="1" applyFill="1" applyAlignment="1">
      <alignment horizontal="center"/>
    </xf>
    <xf numFmtId="9" fontId="84" fillId="55" borderId="0" xfId="0" applyNumberFormat="1" applyFont="1" applyFill="1" applyAlignment="1">
      <alignment horizontal="center"/>
    </xf>
    <xf numFmtId="0" fontId="84" fillId="56" borderId="0" xfId="0" applyFont="1" applyFill="1" applyBorder="1" applyAlignment="1">
      <alignment horizontal="center" vertical="center"/>
    </xf>
    <xf numFmtId="3" fontId="84" fillId="55" borderId="0" xfId="0" applyNumberFormat="1" applyFont="1" applyFill="1" applyAlignment="1">
      <alignment horizontal="right"/>
    </xf>
    <xf numFmtId="0" fontId="84" fillId="55" borderId="0" xfId="0" applyFont="1" applyFill="1" applyAlignment="1">
      <alignment horizontal="right"/>
    </xf>
    <xf numFmtId="0" fontId="42" fillId="0" borderId="0" xfId="0" applyFont="1"/>
    <xf numFmtId="0" fontId="84" fillId="55" borderId="0" xfId="0" applyFont="1" applyFill="1" applyBorder="1" applyAlignment="1">
      <alignment horizontal="center" vertical="center" wrapText="1"/>
    </xf>
    <xf numFmtId="181" fontId="77" fillId="55" borderId="0" xfId="364" applyNumberFormat="1" applyFont="1" applyFill="1" applyAlignment="1">
      <alignment horizontal="center"/>
    </xf>
    <xf numFmtId="0" fontId="77" fillId="55" borderId="0" xfId="0" applyFont="1" applyFill="1" applyAlignment="1">
      <alignment horizontal="center"/>
    </xf>
    <xf numFmtId="0" fontId="77" fillId="55" borderId="0" xfId="0" applyFont="1" applyFill="1" applyAlignment="1">
      <alignment horizontal="right"/>
    </xf>
    <xf numFmtId="3" fontId="77" fillId="55" borderId="0" xfId="0" applyNumberFormat="1" applyFont="1" applyFill="1" applyAlignment="1">
      <alignment horizontal="center"/>
    </xf>
    <xf numFmtId="0" fontId="88" fillId="55" borderId="0" xfId="270" applyFont="1" applyFill="1"/>
    <xf numFmtId="185" fontId="77" fillId="55" borderId="0" xfId="283" applyNumberFormat="1" applyFont="1" applyFill="1" applyAlignment="1">
      <alignment horizontal="center"/>
    </xf>
    <xf numFmtId="181" fontId="84" fillId="55" borderId="0" xfId="0" applyNumberFormat="1" applyFont="1" applyFill="1" applyAlignment="1">
      <alignment horizontal="center"/>
    </xf>
    <xf numFmtId="17" fontId="81" fillId="55" borderId="0" xfId="0" quotePrefix="1" applyNumberFormat="1" applyFont="1" applyFill="1" applyAlignment="1">
      <alignment horizontal="center"/>
    </xf>
    <xf numFmtId="0" fontId="81" fillId="55" borderId="0" xfId="0" applyFont="1" applyFill="1" applyAlignment="1">
      <alignment horizontal="center"/>
    </xf>
    <xf numFmtId="0" fontId="39" fillId="55" borderId="0" xfId="344" applyFont="1" applyFill="1" applyBorder="1" applyAlignment="1">
      <alignment horizontal="left" vertical="top" wrapText="1" indent="3"/>
    </xf>
    <xf numFmtId="0" fontId="38" fillId="55" borderId="0" xfId="344" applyFont="1" applyFill="1" applyBorder="1" applyAlignment="1">
      <alignment horizontal="center" vertical="center"/>
    </xf>
    <xf numFmtId="0" fontId="39" fillId="55" borderId="0" xfId="344" applyFont="1" applyFill="1" applyBorder="1" applyAlignment="1">
      <alignment horizontal="left" vertical="top" wrapText="1"/>
    </xf>
    <xf numFmtId="0" fontId="22" fillId="55" borderId="0" xfId="354" applyFont="1" applyFill="1" applyBorder="1" applyAlignment="1" applyProtection="1">
      <alignment horizontal="center" vertical="center"/>
    </xf>
    <xf numFmtId="0" fontId="22" fillId="55" borderId="12" xfId="344" applyFont="1" applyFill="1" applyBorder="1" applyAlignment="1">
      <alignment horizontal="center" vertical="center"/>
    </xf>
    <xf numFmtId="0" fontId="22" fillId="55" borderId="13" xfId="344" applyFont="1" applyFill="1" applyBorder="1" applyAlignment="1">
      <alignment horizontal="center" vertical="center"/>
    </xf>
    <xf numFmtId="0" fontId="22" fillId="55" borderId="14" xfId="344" applyFont="1" applyFill="1" applyBorder="1" applyAlignment="1">
      <alignment horizontal="center" vertical="center"/>
    </xf>
    <xf numFmtId="0" fontId="1" fillId="55" borderId="15" xfId="348" applyFont="1" applyFill="1" applyBorder="1" applyAlignment="1">
      <alignment horizontal="left" vertical="top" wrapText="1"/>
    </xf>
    <xf numFmtId="0" fontId="1" fillId="55" borderId="0" xfId="348" applyFont="1" applyFill="1" applyBorder="1" applyAlignment="1">
      <alignment horizontal="left" vertical="top" wrapText="1"/>
    </xf>
    <xf numFmtId="0" fontId="1" fillId="55" borderId="16" xfId="348" applyFont="1" applyFill="1" applyBorder="1" applyAlignment="1">
      <alignment horizontal="left" vertical="top" wrapText="1"/>
    </xf>
    <xf numFmtId="0" fontId="1" fillId="55" borderId="15" xfId="344" applyFont="1" applyFill="1" applyBorder="1" applyAlignment="1">
      <alignment horizontal="left" vertical="top" wrapText="1"/>
    </xf>
    <xf numFmtId="0" fontId="1" fillId="55" borderId="0" xfId="344" applyFont="1" applyFill="1" applyBorder="1" applyAlignment="1">
      <alignment horizontal="left" vertical="top" wrapText="1"/>
    </xf>
    <xf numFmtId="0" fontId="1" fillId="55" borderId="16" xfId="344" applyFont="1" applyFill="1" applyBorder="1" applyAlignment="1">
      <alignment horizontal="left" vertical="top" wrapText="1"/>
    </xf>
    <xf numFmtId="0" fontId="1" fillId="55" borderId="19" xfId="344" applyFont="1" applyFill="1" applyBorder="1" applyAlignment="1">
      <alignment horizontal="left" vertical="top" wrapText="1"/>
    </xf>
    <xf numFmtId="0" fontId="1" fillId="55" borderId="11" xfId="344" applyFont="1" applyFill="1" applyBorder="1" applyAlignment="1">
      <alignment horizontal="left" vertical="top" wrapText="1"/>
    </xf>
    <xf numFmtId="0" fontId="1" fillId="55" borderId="20" xfId="344" applyFont="1" applyFill="1" applyBorder="1" applyAlignment="1">
      <alignment horizontal="left" vertical="top" wrapText="1"/>
    </xf>
    <xf numFmtId="0" fontId="24" fillId="55" borderId="35" xfId="344" applyFont="1" applyFill="1" applyBorder="1" applyAlignment="1">
      <alignment horizontal="left" vertical="center" wrapText="1"/>
    </xf>
    <xf numFmtId="0" fontId="22" fillId="55" borderId="36" xfId="344" applyFont="1" applyFill="1" applyBorder="1" applyAlignment="1">
      <alignment horizontal="center"/>
    </xf>
    <xf numFmtId="0" fontId="22" fillId="55" borderId="35" xfId="344" applyFont="1" applyFill="1" applyBorder="1" applyAlignment="1">
      <alignment horizontal="left" vertical="center"/>
    </xf>
    <xf numFmtId="0" fontId="22" fillId="55" borderId="34" xfId="344" applyFont="1" applyFill="1" applyBorder="1" applyAlignment="1">
      <alignment horizontal="left" vertical="center"/>
    </xf>
    <xf numFmtId="0" fontId="22" fillId="55" borderId="0" xfId="344" applyFont="1" applyFill="1" applyBorder="1" applyAlignment="1">
      <alignment horizontal="center"/>
    </xf>
    <xf numFmtId="0" fontId="24" fillId="55" borderId="13" xfId="0" applyFont="1" applyFill="1" applyBorder="1" applyAlignment="1">
      <alignment horizontal="left" vertical="center" wrapText="1"/>
    </xf>
    <xf numFmtId="0" fontId="24" fillId="55" borderId="0" xfId="0" applyFont="1" applyFill="1" applyBorder="1" applyAlignment="1">
      <alignment horizontal="left" vertical="center" wrapText="1"/>
    </xf>
    <xf numFmtId="0" fontId="22" fillId="55" borderId="0" xfId="344" applyFont="1" applyFill="1" applyBorder="1" applyAlignment="1">
      <alignment horizontal="center" vertical="center"/>
    </xf>
    <xf numFmtId="0" fontId="22" fillId="55" borderId="10" xfId="344" applyFont="1" applyFill="1" applyBorder="1" applyAlignment="1">
      <alignment horizontal="center"/>
    </xf>
    <xf numFmtId="0" fontId="22" fillId="55" borderId="18" xfId="344" applyFont="1" applyFill="1" applyBorder="1" applyAlignment="1">
      <alignment horizontal="center"/>
    </xf>
    <xf numFmtId="0" fontId="24" fillId="55" borderId="0" xfId="344" applyFont="1" applyFill="1" applyBorder="1" applyAlignment="1">
      <alignment vertical="center" wrapText="1"/>
    </xf>
    <xf numFmtId="0" fontId="22" fillId="55" borderId="21" xfId="344" applyFont="1" applyFill="1" applyBorder="1" applyAlignment="1">
      <alignment horizontal="center" vertical="center"/>
    </xf>
    <xf numFmtId="0" fontId="22" fillId="55" borderId="24" xfId="344" applyFont="1" applyFill="1" applyBorder="1" applyAlignment="1">
      <alignment horizontal="center" vertical="center"/>
    </xf>
    <xf numFmtId="0" fontId="22" fillId="55" borderId="23" xfId="344" applyFont="1" applyFill="1" applyBorder="1" applyAlignment="1">
      <alignment horizontal="center" vertical="center"/>
    </xf>
    <xf numFmtId="0" fontId="22" fillId="55" borderId="17" xfId="344" applyFont="1" applyFill="1" applyBorder="1" applyAlignment="1">
      <alignment horizontal="center"/>
    </xf>
    <xf numFmtId="0" fontId="63" fillId="56" borderId="22" xfId="0" applyFont="1" applyFill="1" applyBorder="1" applyAlignment="1">
      <alignment horizontal="center"/>
    </xf>
    <xf numFmtId="0" fontId="24" fillId="55" borderId="0" xfId="344" applyFont="1" applyFill="1" applyAlignment="1">
      <alignment horizontal="left" wrapText="1"/>
    </xf>
    <xf numFmtId="0" fontId="22" fillId="55" borderId="0" xfId="348" applyFont="1" applyFill="1" applyBorder="1" applyAlignment="1">
      <alignment horizontal="center"/>
    </xf>
    <xf numFmtId="0" fontId="22" fillId="55" borderId="35" xfId="348" applyFont="1" applyFill="1" applyBorder="1" applyAlignment="1">
      <alignment horizontal="left" vertical="center" wrapText="1"/>
    </xf>
    <xf numFmtId="0" fontId="22" fillId="55" borderId="34" xfId="348" applyFont="1" applyFill="1" applyBorder="1" applyAlignment="1">
      <alignment horizontal="left" vertical="center" wrapText="1"/>
    </xf>
    <xf numFmtId="0" fontId="22" fillId="55" borderId="35" xfId="348" applyFont="1" applyFill="1" applyBorder="1" applyAlignment="1">
      <alignment horizontal="center" vertical="center" wrapText="1"/>
    </xf>
    <xf numFmtId="0" fontId="22" fillId="55" borderId="34" xfId="348" applyFont="1" applyFill="1" applyBorder="1" applyAlignment="1">
      <alignment horizontal="center" vertical="center" wrapText="1"/>
    </xf>
    <xf numFmtId="0" fontId="24" fillId="55" borderId="0" xfId="348" applyFont="1" applyFill="1" applyAlignment="1">
      <alignment horizontal="left" wrapText="1"/>
    </xf>
    <xf numFmtId="0" fontId="28" fillId="55" borderId="13" xfId="344" applyFont="1" applyFill="1" applyBorder="1" applyAlignment="1">
      <alignment horizontal="center" vertical="center" wrapText="1"/>
    </xf>
    <xf numFmtId="0" fontId="28" fillId="55" borderId="11" xfId="344" applyFont="1" applyFill="1" applyBorder="1" applyAlignment="1">
      <alignment horizontal="center" vertical="center" wrapText="1"/>
    </xf>
    <xf numFmtId="0" fontId="22" fillId="55" borderId="35" xfId="344" applyFont="1" applyFill="1" applyBorder="1" applyAlignment="1">
      <alignment horizontal="center" vertical="center" wrapText="1"/>
    </xf>
    <xf numFmtId="0" fontId="22" fillId="55" borderId="34" xfId="344" applyFont="1" applyFill="1" applyBorder="1" applyAlignment="1">
      <alignment horizontal="center" vertical="center" wrapText="1"/>
    </xf>
    <xf numFmtId="0" fontId="22" fillId="55" borderId="0" xfId="344" applyFont="1" applyFill="1" applyBorder="1" applyAlignment="1">
      <alignment horizontal="center" wrapText="1"/>
    </xf>
    <xf numFmtId="177" fontId="22" fillId="55" borderId="24" xfId="283" applyNumberFormat="1" applyFont="1" applyFill="1" applyBorder="1" applyAlignment="1">
      <alignment horizontal="center" vertical="center"/>
    </xf>
    <xf numFmtId="177" fontId="22" fillId="55" borderId="23" xfId="283" applyNumberFormat="1" applyFont="1" applyFill="1" applyBorder="1" applyAlignment="1">
      <alignment horizontal="center" vertical="center"/>
    </xf>
    <xf numFmtId="0" fontId="84" fillId="57" borderId="17" xfId="0" applyFont="1" applyFill="1" applyBorder="1" applyAlignment="1">
      <alignment horizontal="center" wrapText="1"/>
    </xf>
    <xf numFmtId="0" fontId="84" fillId="57" borderId="10" xfId="0" applyFont="1" applyFill="1" applyBorder="1" applyAlignment="1">
      <alignment horizontal="center" wrapText="1"/>
    </xf>
    <xf numFmtId="0" fontId="84" fillId="57" borderId="18" xfId="0" applyFont="1" applyFill="1" applyBorder="1" applyAlignment="1">
      <alignment horizontal="center" wrapText="1"/>
    </xf>
    <xf numFmtId="0" fontId="22" fillId="55" borderId="0" xfId="0" applyFont="1" applyFill="1" applyBorder="1" applyAlignment="1">
      <alignment horizontal="center" vertical="center" wrapText="1"/>
    </xf>
    <xf numFmtId="0" fontId="22" fillId="55" borderId="17" xfId="0" applyFont="1" applyFill="1" applyBorder="1" applyAlignment="1">
      <alignment horizontal="center"/>
    </xf>
    <xf numFmtId="0" fontId="22" fillId="55" borderId="10" xfId="0" applyFont="1" applyFill="1" applyBorder="1" applyAlignment="1">
      <alignment horizontal="center"/>
    </xf>
    <xf numFmtId="0" fontId="22" fillId="55" borderId="18" xfId="0" applyFont="1" applyFill="1" applyBorder="1" applyAlignment="1">
      <alignment horizontal="center"/>
    </xf>
    <xf numFmtId="0" fontId="64" fillId="55" borderId="0" xfId="0" applyFont="1" applyFill="1" applyBorder="1" applyAlignment="1">
      <alignment horizontal="left"/>
    </xf>
    <xf numFmtId="0" fontId="64" fillId="55" borderId="0" xfId="0" applyFont="1" applyFill="1" applyBorder="1" applyAlignment="1">
      <alignment horizontal="left" wrapText="1"/>
    </xf>
    <xf numFmtId="0" fontId="63" fillId="55" borderId="0" xfId="0" applyFont="1" applyFill="1" applyBorder="1" applyAlignment="1">
      <alignment horizontal="center"/>
    </xf>
    <xf numFmtId="0" fontId="63" fillId="55" borderId="17" xfId="0" applyFont="1" applyFill="1" applyBorder="1" applyAlignment="1">
      <alignment horizontal="center"/>
    </xf>
    <xf numFmtId="0" fontId="63" fillId="55" borderId="10" xfId="0" applyFont="1" applyFill="1" applyBorder="1" applyAlignment="1">
      <alignment horizontal="center"/>
    </xf>
    <xf numFmtId="0" fontId="63" fillId="55" borderId="18" xfId="0" applyFont="1" applyFill="1" applyBorder="1" applyAlignment="1">
      <alignment horizontal="center"/>
    </xf>
    <xf numFmtId="0" fontId="63" fillId="55" borderId="21" xfId="0" applyFont="1" applyFill="1" applyBorder="1" applyAlignment="1">
      <alignment horizontal="left" vertical="center"/>
    </xf>
    <xf numFmtId="0" fontId="63" fillId="55" borderId="23" xfId="0" applyFont="1" applyFill="1" applyBorder="1" applyAlignment="1">
      <alignment horizontal="left" vertical="center"/>
    </xf>
    <xf numFmtId="0" fontId="63" fillId="55" borderId="14" xfId="0" applyFont="1" applyFill="1" applyBorder="1" applyAlignment="1">
      <alignment horizontal="left" vertical="center"/>
    </xf>
    <xf numFmtId="0" fontId="63" fillId="55" borderId="20" xfId="0" applyFont="1" applyFill="1" applyBorder="1" applyAlignment="1">
      <alignment horizontal="left" vertical="center"/>
    </xf>
    <xf numFmtId="0" fontId="64" fillId="55" borderId="21" xfId="0" applyFont="1" applyFill="1" applyBorder="1" applyAlignment="1">
      <alignment horizontal="left" vertical="center" wrapText="1"/>
    </xf>
    <xf numFmtId="0" fontId="64" fillId="55" borderId="24" xfId="0" applyFont="1" applyFill="1" applyBorder="1" applyAlignment="1">
      <alignment horizontal="left" vertical="center" wrapText="1"/>
    </xf>
    <xf numFmtId="0" fontId="66" fillId="55" borderId="0" xfId="0" applyFont="1" applyFill="1" applyBorder="1" applyAlignment="1">
      <alignment horizontal="left"/>
    </xf>
    <xf numFmtId="0" fontId="64" fillId="55" borderId="23" xfId="0" applyFont="1" applyFill="1" applyBorder="1" applyAlignment="1">
      <alignment horizontal="left" vertical="center" wrapText="1"/>
    </xf>
    <xf numFmtId="0" fontId="64" fillId="55" borderId="22" xfId="0" applyFont="1" applyFill="1" applyBorder="1" applyAlignment="1">
      <alignment horizontal="left" vertical="center" wrapText="1"/>
    </xf>
    <xf numFmtId="0" fontId="63" fillId="55" borderId="21" xfId="0" applyFont="1" applyFill="1" applyBorder="1" applyAlignment="1">
      <alignment horizontal="center" vertical="center"/>
    </xf>
    <xf numFmtId="0" fontId="63" fillId="55" borderId="24" xfId="0" applyFont="1" applyFill="1" applyBorder="1" applyAlignment="1">
      <alignment horizontal="center" vertical="center"/>
    </xf>
  </cellXfs>
  <cellStyles count="444">
    <cellStyle name="20% - Énfasis1" xfId="1" builtinId="30" customBuiltin="1"/>
    <cellStyle name="20% - Énfasis1 2 2" xfId="2"/>
    <cellStyle name="20% - Énfasis1 2 2 2" xfId="3"/>
    <cellStyle name="20% - Énfasis1 2 2 3" xfId="4"/>
    <cellStyle name="20% - Énfasis1 2 3" xfId="5"/>
    <cellStyle name="20% - Énfasis1 2 4" xfId="6"/>
    <cellStyle name="20% - Énfasis1 3 2" xfId="7"/>
    <cellStyle name="20% - Énfasis1 3 3" xfId="8"/>
    <cellStyle name="20% - Énfasis1 4" xfId="9"/>
    <cellStyle name="20% - Énfasis2" xfId="10" builtinId="34" customBuiltin="1"/>
    <cellStyle name="20% - Énfasis2 2 2" xfId="11"/>
    <cellStyle name="20% - Énfasis2 2 2 2" xfId="12"/>
    <cellStyle name="20% - Énfasis2 2 2 3" xfId="13"/>
    <cellStyle name="20% - Énfasis2 2 3" xfId="14"/>
    <cellStyle name="20% - Énfasis2 2 4" xfId="15"/>
    <cellStyle name="20% - Énfasis2 3 2" xfId="16"/>
    <cellStyle name="20% - Énfasis2 3 3" xfId="17"/>
    <cellStyle name="20% - Énfasis2 4" xfId="18"/>
    <cellStyle name="20% - Énfasis3" xfId="19" builtinId="38" customBuiltin="1"/>
    <cellStyle name="20% - Énfasis3 2 2" xfId="20"/>
    <cellStyle name="20% - Énfasis3 2 2 2" xfId="21"/>
    <cellStyle name="20% - Énfasis3 2 2 3" xfId="22"/>
    <cellStyle name="20% - Énfasis3 2 3" xfId="23"/>
    <cellStyle name="20% - Énfasis3 2 4" xfId="24"/>
    <cellStyle name="20% - Énfasis3 3 2" xfId="25"/>
    <cellStyle name="20% - Énfasis3 3 3" xfId="26"/>
    <cellStyle name="20% - Énfasis3 4" xfId="27"/>
    <cellStyle name="20% - Énfasis4" xfId="28" builtinId="42" customBuiltin="1"/>
    <cellStyle name="20% - Énfasis4 2 2" xfId="29"/>
    <cellStyle name="20% - Énfasis4 2 2 2" xfId="30"/>
    <cellStyle name="20% - Énfasis4 2 2 3" xfId="31"/>
    <cellStyle name="20% - Énfasis4 2 3" xfId="32"/>
    <cellStyle name="20% - Énfasis4 2 4" xfId="33"/>
    <cellStyle name="20% - Énfasis4 3 2" xfId="34"/>
    <cellStyle name="20% - Énfasis4 3 3" xfId="35"/>
    <cellStyle name="20% - Énfasis4 4" xfId="36"/>
    <cellStyle name="20% - Énfasis5" xfId="37" builtinId="46" customBuiltin="1"/>
    <cellStyle name="20% - Énfasis5 2 2" xfId="38"/>
    <cellStyle name="20% - Énfasis5 2 2 2" xfId="39"/>
    <cellStyle name="20% - Énfasis5 2 2 3" xfId="40"/>
    <cellStyle name="20% - Énfasis5 2 3" xfId="41"/>
    <cellStyle name="20% - Énfasis5 2 4" xfId="42"/>
    <cellStyle name="20% - Énfasis5 3 2" xfId="43"/>
    <cellStyle name="20% - Énfasis5 3 3" xfId="44"/>
    <cellStyle name="20% - Énfasis5 4" xfId="45"/>
    <cellStyle name="20% - Énfasis6" xfId="46" builtinId="50" customBuiltin="1"/>
    <cellStyle name="20% - Énfasis6 2 2" xfId="47"/>
    <cellStyle name="20% - Énfasis6 2 2 2" xfId="48"/>
    <cellStyle name="20% - Énfasis6 2 2 3" xfId="49"/>
    <cellStyle name="20% - Énfasis6 2 3" xfId="50"/>
    <cellStyle name="20% - Énfasis6 2 4" xfId="51"/>
    <cellStyle name="20% - Énfasis6 3 2" xfId="52"/>
    <cellStyle name="20% - Énfasis6 3 3" xfId="53"/>
    <cellStyle name="20% - Énfasis6 4" xfId="54"/>
    <cellStyle name="40% - Énfasis1" xfId="55" builtinId="31" customBuiltin="1"/>
    <cellStyle name="40% - Énfasis1 2 2" xfId="56"/>
    <cellStyle name="40% - Énfasis1 2 2 2" xfId="57"/>
    <cellStyle name="40% - Énfasis1 2 2 3" xfId="58"/>
    <cellStyle name="40% - Énfasis1 2 3" xfId="59"/>
    <cellStyle name="40% - Énfasis1 2 4" xfId="60"/>
    <cellStyle name="40% - Énfasis1 3 2" xfId="61"/>
    <cellStyle name="40% - Énfasis1 3 3" xfId="62"/>
    <cellStyle name="40% - Énfasis1 4" xfId="63"/>
    <cellStyle name="40% - Énfasis2" xfId="64" builtinId="35" customBuiltin="1"/>
    <cellStyle name="40% - Énfasis2 2 2" xfId="65"/>
    <cellStyle name="40% - Énfasis2 2 2 2" xfId="66"/>
    <cellStyle name="40% - Énfasis2 2 2 3" xfId="67"/>
    <cellStyle name="40% - Énfasis2 2 3" xfId="68"/>
    <cellStyle name="40% - Énfasis2 2 4" xfId="69"/>
    <cellStyle name="40% - Énfasis2 3 2" xfId="70"/>
    <cellStyle name="40% - Énfasis2 3 3" xfId="71"/>
    <cellStyle name="40% - Énfasis2 4" xfId="72"/>
    <cellStyle name="40% - Énfasis3" xfId="73" builtinId="39" customBuiltin="1"/>
    <cellStyle name="40% - Énfasis3 2 2" xfId="74"/>
    <cellStyle name="40% - Énfasis3 2 2 2" xfId="75"/>
    <cellStyle name="40% - Énfasis3 2 2 3" xfId="76"/>
    <cellStyle name="40% - Énfasis3 2 3" xfId="77"/>
    <cellStyle name="40% - Énfasis3 2 4" xfId="78"/>
    <cellStyle name="40% - Énfasis3 3 2" xfId="79"/>
    <cellStyle name="40% - Énfasis3 3 3" xfId="80"/>
    <cellStyle name="40% - Énfasis3 4" xfId="81"/>
    <cellStyle name="40% - Énfasis4" xfId="82" builtinId="43" customBuiltin="1"/>
    <cellStyle name="40% - Énfasis4 2 2" xfId="83"/>
    <cellStyle name="40% - Énfasis4 2 2 2" xfId="84"/>
    <cellStyle name="40% - Énfasis4 2 2 3" xfId="85"/>
    <cellStyle name="40% - Énfasis4 2 3" xfId="86"/>
    <cellStyle name="40% - Énfasis4 2 4" xfId="87"/>
    <cellStyle name="40% - Énfasis4 3 2" xfId="88"/>
    <cellStyle name="40% - Énfasis4 3 3" xfId="89"/>
    <cellStyle name="40% - Énfasis4 4" xfId="90"/>
    <cellStyle name="40% - Énfasis5" xfId="91" builtinId="47" customBuiltin="1"/>
    <cellStyle name="40% - Énfasis5 2 2" xfId="92"/>
    <cellStyle name="40% - Énfasis5 2 2 2" xfId="93"/>
    <cellStyle name="40% - Énfasis5 2 2 3" xfId="94"/>
    <cellStyle name="40% - Énfasis5 2 3" xfId="95"/>
    <cellStyle name="40% - Énfasis5 2 4" xfId="96"/>
    <cellStyle name="40% - Énfasis5 3 2" xfId="97"/>
    <cellStyle name="40% - Énfasis5 3 3" xfId="98"/>
    <cellStyle name="40% - Énfasis5 4" xfId="99"/>
    <cellStyle name="40% - Énfasis6" xfId="100" builtinId="51" customBuiltin="1"/>
    <cellStyle name="40% - Énfasis6 2 2" xfId="101"/>
    <cellStyle name="40% - Énfasis6 2 2 2" xfId="102"/>
    <cellStyle name="40% - Énfasis6 2 2 3" xfId="103"/>
    <cellStyle name="40% - Énfasis6 2 3" xfId="104"/>
    <cellStyle name="40% - Énfasis6 2 4" xfId="105"/>
    <cellStyle name="40% - Énfasis6 3 2" xfId="106"/>
    <cellStyle name="40% - Énfasis6 3 3" xfId="107"/>
    <cellStyle name="40% - Énfasis6 4" xfId="108"/>
    <cellStyle name="60% - Énfasis1" xfId="109" builtinId="32" customBuiltin="1"/>
    <cellStyle name="60% - Énfasis1 2 2" xfId="110"/>
    <cellStyle name="60% - Énfasis1 2 2 2" xfId="111"/>
    <cellStyle name="60% - Énfasis1 2 2 3" xfId="112"/>
    <cellStyle name="60% - Énfasis1 2 3" xfId="113"/>
    <cellStyle name="60% - Énfasis1 2 4" xfId="114"/>
    <cellStyle name="60% - Énfasis1 3 2" xfId="115"/>
    <cellStyle name="60% - Énfasis1 3 3" xfId="116"/>
    <cellStyle name="60% - Énfasis1 4" xfId="117"/>
    <cellStyle name="60% - Énfasis2" xfId="118" builtinId="36" customBuiltin="1"/>
    <cellStyle name="60% - Énfasis2 2 2" xfId="119"/>
    <cellStyle name="60% - Énfasis2 2 2 2" xfId="120"/>
    <cellStyle name="60% - Énfasis2 2 2 3" xfId="121"/>
    <cellStyle name="60% - Énfasis2 2 3" xfId="122"/>
    <cellStyle name="60% - Énfasis2 2 4" xfId="123"/>
    <cellStyle name="60% - Énfasis2 3 2" xfId="124"/>
    <cellStyle name="60% - Énfasis2 3 3" xfId="125"/>
    <cellStyle name="60% - Énfasis2 4" xfId="126"/>
    <cellStyle name="60% - Énfasis3" xfId="127" builtinId="40" customBuiltin="1"/>
    <cellStyle name="60% - Énfasis3 2 2" xfId="128"/>
    <cellStyle name="60% - Énfasis3 2 2 2" xfId="129"/>
    <cellStyle name="60% - Énfasis3 2 2 3" xfId="130"/>
    <cellStyle name="60% - Énfasis3 2 3" xfId="131"/>
    <cellStyle name="60% - Énfasis3 2 4" xfId="132"/>
    <cellStyle name="60% - Énfasis3 3 2" xfId="133"/>
    <cellStyle name="60% - Énfasis3 3 3" xfId="134"/>
    <cellStyle name="60% - Énfasis3 4" xfId="135"/>
    <cellStyle name="60% - Énfasis4" xfId="136" builtinId="44" customBuiltin="1"/>
    <cellStyle name="60% - Énfasis4 2 2" xfId="137"/>
    <cellStyle name="60% - Énfasis4 2 2 2" xfId="138"/>
    <cellStyle name="60% - Énfasis4 2 2 3" xfId="139"/>
    <cellStyle name="60% - Énfasis4 2 3" xfId="140"/>
    <cellStyle name="60% - Énfasis4 2 4" xfId="141"/>
    <cellStyle name="60% - Énfasis4 3 2" xfId="142"/>
    <cellStyle name="60% - Énfasis4 3 3" xfId="143"/>
    <cellStyle name="60% - Énfasis4 4" xfId="144"/>
    <cellStyle name="60% - Énfasis5" xfId="145" builtinId="48" customBuiltin="1"/>
    <cellStyle name="60% - Énfasis5 2 2" xfId="146"/>
    <cellStyle name="60% - Énfasis5 2 2 2" xfId="147"/>
    <cellStyle name="60% - Énfasis5 2 2 3" xfId="148"/>
    <cellStyle name="60% - Énfasis5 2 3" xfId="149"/>
    <cellStyle name="60% - Énfasis5 2 4" xfId="150"/>
    <cellStyle name="60% - Énfasis5 3 2" xfId="151"/>
    <cellStyle name="60% - Énfasis5 3 3" xfId="152"/>
    <cellStyle name="60% - Énfasis5 4" xfId="153"/>
    <cellStyle name="60% - Énfasis6" xfId="154" builtinId="52" customBuiltin="1"/>
    <cellStyle name="60% - Énfasis6 2 2" xfId="155"/>
    <cellStyle name="60% - Énfasis6 2 2 2" xfId="156"/>
    <cellStyle name="60% - Énfasis6 2 2 3" xfId="157"/>
    <cellStyle name="60% - Énfasis6 2 3" xfId="158"/>
    <cellStyle name="60% - Énfasis6 2 4" xfId="159"/>
    <cellStyle name="60% - Énfasis6 3 2" xfId="160"/>
    <cellStyle name="60% - Énfasis6 3 3" xfId="161"/>
    <cellStyle name="60% - Énfasis6 4" xfId="162"/>
    <cellStyle name="Buena 2 2" xfId="163"/>
    <cellStyle name="Buena 2 2 2" xfId="164"/>
    <cellStyle name="Buena 2 2 3" xfId="165"/>
    <cellStyle name="Buena 2 3" xfId="166"/>
    <cellStyle name="Buena 2 4" xfId="167"/>
    <cellStyle name="Buena 3 2" xfId="168"/>
    <cellStyle name="Buena 3 3" xfId="169"/>
    <cellStyle name="Buena 4" xfId="170"/>
    <cellStyle name="Cálculo" xfId="171" builtinId="22" customBuiltin="1"/>
    <cellStyle name="Cálculo 2 2" xfId="172"/>
    <cellStyle name="Cálculo 2 2 2" xfId="173"/>
    <cellStyle name="Cálculo 2 2 3" xfId="174"/>
    <cellStyle name="Cálculo 2 3" xfId="175"/>
    <cellStyle name="Cálculo 2 4" xfId="176"/>
    <cellStyle name="Cálculo 3 2" xfId="177"/>
    <cellStyle name="Cálculo 3 3" xfId="178"/>
    <cellStyle name="Cálculo 4" xfId="179"/>
    <cellStyle name="Celda de comprobación" xfId="180" builtinId="23" customBuiltin="1"/>
    <cellStyle name="Celda de comprobación 2 2" xfId="181"/>
    <cellStyle name="Celda de comprobación 2 2 2" xfId="182"/>
    <cellStyle name="Celda de comprobación 2 2 3" xfId="183"/>
    <cellStyle name="Celda de comprobación 2 3" xfId="184"/>
    <cellStyle name="Celda de comprobación 2 4" xfId="185"/>
    <cellStyle name="Celda de comprobación 3 2" xfId="186"/>
    <cellStyle name="Celda de comprobación 3 3" xfId="187"/>
    <cellStyle name="Celda de comprobación 4" xfId="188"/>
    <cellStyle name="Celda vinculada" xfId="189" builtinId="24" customBuiltin="1"/>
    <cellStyle name="Celda vinculada 2 2" xfId="190"/>
    <cellStyle name="Celda vinculada 2 2 2" xfId="191"/>
    <cellStyle name="Celda vinculada 2 2 3" xfId="192"/>
    <cellStyle name="Celda vinculada 2 3" xfId="193"/>
    <cellStyle name="Celda vinculada 2 4" xfId="194"/>
    <cellStyle name="Celda vinculada 3 2" xfId="195"/>
    <cellStyle name="Celda vinculada 3 3" xfId="196"/>
    <cellStyle name="Celda vinculada 4" xfId="197"/>
    <cellStyle name="Encabezado 4" xfId="198" builtinId="19" customBuiltin="1"/>
    <cellStyle name="Encabezado 4 2 2" xfId="199"/>
    <cellStyle name="Encabezado 4 2 2 2" xfId="200"/>
    <cellStyle name="Encabezado 4 2 2 3" xfId="201"/>
    <cellStyle name="Encabezado 4 2 3" xfId="202"/>
    <cellStyle name="Encabezado 4 2 4" xfId="203"/>
    <cellStyle name="Encabezado 4 3 2" xfId="204"/>
    <cellStyle name="Encabezado 4 3 3" xfId="205"/>
    <cellStyle name="Encabezado 4 4" xfId="206"/>
    <cellStyle name="Énfasis1" xfId="207" builtinId="29" customBuiltin="1"/>
    <cellStyle name="Énfasis1 2 2" xfId="208"/>
    <cellStyle name="Énfasis1 2 2 2" xfId="209"/>
    <cellStyle name="Énfasis1 2 2 3" xfId="210"/>
    <cellStyle name="Énfasis1 2 3" xfId="211"/>
    <cellStyle name="Énfasis1 2 4" xfId="212"/>
    <cellStyle name="Énfasis1 3 2" xfId="213"/>
    <cellStyle name="Énfasis1 3 3" xfId="214"/>
    <cellStyle name="Énfasis1 4" xfId="215"/>
    <cellStyle name="Énfasis2" xfId="216" builtinId="33" customBuiltin="1"/>
    <cellStyle name="Énfasis2 2 2" xfId="217"/>
    <cellStyle name="Énfasis2 2 2 2" xfId="218"/>
    <cellStyle name="Énfasis2 2 2 3" xfId="219"/>
    <cellStyle name="Énfasis2 2 3" xfId="220"/>
    <cellStyle name="Énfasis2 2 4" xfId="221"/>
    <cellStyle name="Énfasis2 3 2" xfId="222"/>
    <cellStyle name="Énfasis2 3 3" xfId="223"/>
    <cellStyle name="Énfasis2 4" xfId="224"/>
    <cellStyle name="Énfasis3" xfId="225" builtinId="37" customBuiltin="1"/>
    <cellStyle name="Énfasis3 2 2" xfId="226"/>
    <cellStyle name="Énfasis3 2 2 2" xfId="227"/>
    <cellStyle name="Énfasis3 2 2 3" xfId="228"/>
    <cellStyle name="Énfasis3 2 3" xfId="229"/>
    <cellStyle name="Énfasis3 2 4" xfId="230"/>
    <cellStyle name="Énfasis3 3 2" xfId="231"/>
    <cellStyle name="Énfasis3 3 3" xfId="232"/>
    <cellStyle name="Énfasis3 4" xfId="233"/>
    <cellStyle name="Énfasis4" xfId="234" builtinId="41" customBuiltin="1"/>
    <cellStyle name="Énfasis4 2 2" xfId="235"/>
    <cellStyle name="Énfasis4 2 2 2" xfId="236"/>
    <cellStyle name="Énfasis4 2 2 3" xfId="237"/>
    <cellStyle name="Énfasis4 2 3" xfId="238"/>
    <cellStyle name="Énfasis4 2 4" xfId="239"/>
    <cellStyle name="Énfasis4 3 2" xfId="240"/>
    <cellStyle name="Énfasis4 3 3" xfId="241"/>
    <cellStyle name="Énfasis4 4" xfId="242"/>
    <cellStyle name="Énfasis5" xfId="243" builtinId="45" customBuiltin="1"/>
    <cellStyle name="Énfasis5 2 2" xfId="244"/>
    <cellStyle name="Énfasis5 2 2 2" xfId="245"/>
    <cellStyle name="Énfasis5 2 2 3" xfId="246"/>
    <cellStyle name="Énfasis5 2 3" xfId="247"/>
    <cellStyle name="Énfasis5 2 4" xfId="248"/>
    <cellStyle name="Énfasis5 3 2" xfId="249"/>
    <cellStyle name="Énfasis5 3 3" xfId="250"/>
    <cellStyle name="Énfasis5 4" xfId="251"/>
    <cellStyle name="Énfasis6" xfId="252" builtinId="49" customBuiltin="1"/>
    <cellStyle name="Énfasis6 2 2" xfId="253"/>
    <cellStyle name="Énfasis6 2 2 2" xfId="254"/>
    <cellStyle name="Énfasis6 2 2 3" xfId="255"/>
    <cellStyle name="Énfasis6 2 3" xfId="256"/>
    <cellStyle name="Énfasis6 2 4" xfId="257"/>
    <cellStyle name="Énfasis6 3 2" xfId="258"/>
    <cellStyle name="Énfasis6 3 3" xfId="259"/>
    <cellStyle name="Énfasis6 4" xfId="260"/>
    <cellStyle name="Entrada" xfId="261" builtinId="20" customBuiltin="1"/>
    <cellStyle name="Entrada 2 2" xfId="262"/>
    <cellStyle name="Entrada 2 2 2" xfId="263"/>
    <cellStyle name="Entrada 2 2 3" xfId="264"/>
    <cellStyle name="Entrada 2 3" xfId="265"/>
    <cellStyle name="Entrada 2 4" xfId="266"/>
    <cellStyle name="Entrada 3 2" xfId="267"/>
    <cellStyle name="Entrada 3 3" xfId="268"/>
    <cellStyle name="Entrada 4" xfId="269"/>
    <cellStyle name="Hipervínculo" xfId="270" builtinId="8"/>
    <cellStyle name="Hipervínculo 2" xfId="271"/>
    <cellStyle name="Hipervínculo 2 2" xfId="272"/>
    <cellStyle name="Hipervínculo 3" xfId="273"/>
    <cellStyle name="Incorrecto" xfId="274" builtinId="27" customBuiltin="1"/>
    <cellStyle name="Incorrecto 2 2" xfId="275"/>
    <cellStyle name="Incorrecto 2 2 2" xfId="276"/>
    <cellStyle name="Incorrecto 2 2 3" xfId="277"/>
    <cellStyle name="Incorrecto 2 3" xfId="278"/>
    <cellStyle name="Incorrecto 2 4" xfId="279"/>
    <cellStyle name="Incorrecto 3 2" xfId="280"/>
    <cellStyle name="Incorrecto 3 3" xfId="281"/>
    <cellStyle name="Incorrecto 4" xfId="282"/>
    <cellStyle name="Millares" xfId="283" builtinId="3"/>
    <cellStyle name="Millares [0]" xfId="284" builtinId="6"/>
    <cellStyle name="Millares [0] 2" xfId="285"/>
    <cellStyle name="Millares [0] 2 2" xfId="286"/>
    <cellStyle name="Millares [0] 2 3" xfId="287"/>
    <cellStyle name="Millares [0] 3" xfId="288"/>
    <cellStyle name="Millares [0] 3 2" xfId="289"/>
    <cellStyle name="Millares [0] 4" xfId="290"/>
    <cellStyle name="Millares 2" xfId="291"/>
    <cellStyle name="Millares 2 2" xfId="292"/>
    <cellStyle name="Millares 2 3" xfId="293"/>
    <cellStyle name="Millares 2 4" xfId="294"/>
    <cellStyle name="Millares 2 5" xfId="295"/>
    <cellStyle name="Millares 2 5 2" xfId="296"/>
    <cellStyle name="Millares 2 5 2 2" xfId="297"/>
    <cellStyle name="Millares 3" xfId="298"/>
    <cellStyle name="Millares 3 2" xfId="299"/>
    <cellStyle name="Millares 3 2 2" xfId="300"/>
    <cellStyle name="Millares 4" xfId="301"/>
    <cellStyle name="Millares 4 2" xfId="302"/>
    <cellStyle name="Millares 4 2 2" xfId="303"/>
    <cellStyle name="Millares 4 3" xfId="304"/>
    <cellStyle name="Millares 5" xfId="305"/>
    <cellStyle name="Millares 5 2" xfId="306"/>
    <cellStyle name="Millares 5 2 2" xfId="307"/>
    <cellStyle name="Millares 6" xfId="308"/>
    <cellStyle name="Millares 6 2" xfId="309"/>
    <cellStyle name="Millares 6 2 2" xfId="310"/>
    <cellStyle name="Millares 7" xfId="311"/>
    <cellStyle name="Millares 7 2" xfId="312"/>
    <cellStyle name="Millares 8" xfId="313"/>
    <cellStyle name="Millares 8 2" xfId="314"/>
    <cellStyle name="Millares 8 2 2" xfId="315"/>
    <cellStyle name="Millares 8 3" xfId="316"/>
    <cellStyle name="Millares 9" xfId="317"/>
    <cellStyle name="Moneda [0]" xfId="318" builtinId="7"/>
    <cellStyle name="Neutral" xfId="319" builtinId="28" customBuiltin="1"/>
    <cellStyle name="Neutral 2 2" xfId="320"/>
    <cellStyle name="Neutral 2 2 2" xfId="321"/>
    <cellStyle name="Neutral 2 2 3" xfId="322"/>
    <cellStyle name="Neutral 2 3" xfId="323"/>
    <cellStyle name="Neutral 2 4" xfId="324"/>
    <cellStyle name="Neutral 3 2" xfId="325"/>
    <cellStyle name="Neutral 3 3" xfId="326"/>
    <cellStyle name="Neutral 4" xfId="327"/>
    <cellStyle name="Normal" xfId="0" builtinId="0"/>
    <cellStyle name="Normal 10" xfId="328"/>
    <cellStyle name="Normal 2" xfId="329"/>
    <cellStyle name="Normal 2 2" xfId="330"/>
    <cellStyle name="Normal 2 2 2" xfId="331"/>
    <cellStyle name="Normal 2 2 2 2" xfId="332"/>
    <cellStyle name="Normal 2 2 2 2 2" xfId="333"/>
    <cellStyle name="Normal 2 2 3" xfId="334"/>
    <cellStyle name="Normal 2 3" xfId="335"/>
    <cellStyle name="Normal 2 4" xfId="336"/>
    <cellStyle name="Normal 2 4 2" xfId="337"/>
    <cellStyle name="Normal 2 5" xfId="338"/>
    <cellStyle name="Normal 3" xfId="339"/>
    <cellStyle name="Normal 3 2" xfId="340"/>
    <cellStyle name="Normal 3 3" xfId="341"/>
    <cellStyle name="Normal 3 4" xfId="342"/>
    <cellStyle name="Normal 3 5" xfId="343"/>
    <cellStyle name="Normal 4" xfId="344"/>
    <cellStyle name="Normal 4 2" xfId="345"/>
    <cellStyle name="Normal 4 2 2" xfId="346"/>
    <cellStyle name="Normal 4 3" xfId="347"/>
    <cellStyle name="Normal 4 4" xfId="348"/>
    <cellStyle name="Normal 5" xfId="349"/>
    <cellStyle name="Normal 5 2" xfId="350"/>
    <cellStyle name="Normal 5 2 2" xfId="351"/>
    <cellStyle name="Normal 5 2 2 2" xfId="352"/>
    <cellStyle name="Normal 9" xfId="353"/>
    <cellStyle name="Normal_indice" xfId="354"/>
    <cellStyle name="Notas" xfId="355" builtinId="10" customBuiltin="1"/>
    <cellStyle name="Notas 2 2" xfId="356"/>
    <cellStyle name="Notas 2 2 2" xfId="357"/>
    <cellStyle name="Notas 2 2 3" xfId="358"/>
    <cellStyle name="Notas 2 3" xfId="359"/>
    <cellStyle name="Notas 2 4" xfId="360"/>
    <cellStyle name="Notas 3 2" xfId="361"/>
    <cellStyle name="Notas 3 3" xfId="362"/>
    <cellStyle name="Notas 4" xfId="363"/>
    <cellStyle name="Porcentaje" xfId="364" builtinId="5"/>
    <cellStyle name="Porcentaje 2" xfId="365"/>
    <cellStyle name="Porcentaje 3" xfId="366"/>
    <cellStyle name="Porcentual 2" xfId="367"/>
    <cellStyle name="Porcentual 2 2" xfId="368"/>
    <cellStyle name="Porcentual 2 3" xfId="369"/>
    <cellStyle name="Porcentual 2 4" xfId="370"/>
    <cellStyle name="Porcentual 2 4 2" xfId="371"/>
    <cellStyle name="Porcentual 2 5" xfId="372"/>
    <cellStyle name="Salida" xfId="373" builtinId="21" customBuiltin="1"/>
    <cellStyle name="Salida 2 2" xfId="374"/>
    <cellStyle name="Salida 2 2 2" xfId="375"/>
    <cellStyle name="Salida 2 2 3" xfId="376"/>
    <cellStyle name="Salida 2 3" xfId="377"/>
    <cellStyle name="Salida 2 4" xfId="378"/>
    <cellStyle name="Salida 3 2" xfId="379"/>
    <cellStyle name="Salida 3 3" xfId="380"/>
    <cellStyle name="Salida 4" xfId="381"/>
    <cellStyle name="Texto de advertencia" xfId="382" builtinId="11" customBuiltin="1"/>
    <cellStyle name="Texto de advertencia 2 2" xfId="383"/>
    <cellStyle name="Texto de advertencia 2 2 2" xfId="384"/>
    <cellStyle name="Texto de advertencia 2 2 3" xfId="385"/>
    <cellStyle name="Texto de advertencia 2 3" xfId="386"/>
    <cellStyle name="Texto de advertencia 2 4" xfId="387"/>
    <cellStyle name="Texto de advertencia 3 2" xfId="388"/>
    <cellStyle name="Texto de advertencia 3 3" xfId="389"/>
    <cellStyle name="Texto de advertencia 4" xfId="390"/>
    <cellStyle name="Texto explicativo" xfId="391" builtinId="53" customBuiltin="1"/>
    <cellStyle name="Texto explicativo 2 2" xfId="392"/>
    <cellStyle name="Texto explicativo 2 2 2" xfId="393"/>
    <cellStyle name="Texto explicativo 2 2 3" xfId="394"/>
    <cellStyle name="Texto explicativo 2 3" xfId="395"/>
    <cellStyle name="Texto explicativo 2 4" xfId="396"/>
    <cellStyle name="Texto explicativo 3 2" xfId="397"/>
    <cellStyle name="Texto explicativo 3 3" xfId="398"/>
    <cellStyle name="Texto explicativo 4" xfId="399"/>
    <cellStyle name="Título" xfId="400" builtinId="15" customBuiltin="1"/>
    <cellStyle name="Título 1 2 2" xfId="401"/>
    <cellStyle name="Título 1 2 2 2" xfId="402"/>
    <cellStyle name="Título 1 2 2 3" xfId="403"/>
    <cellStyle name="Título 1 2 3" xfId="404"/>
    <cellStyle name="Título 1 2 4" xfId="405"/>
    <cellStyle name="Título 1 3 2" xfId="406"/>
    <cellStyle name="Título 1 3 3" xfId="407"/>
    <cellStyle name="Título 1 4" xfId="408"/>
    <cellStyle name="Título 2" xfId="409" builtinId="17" customBuiltin="1"/>
    <cellStyle name="Título 2 2 2" xfId="410"/>
    <cellStyle name="Título 2 2 2 2" xfId="411"/>
    <cellStyle name="Título 2 2 2 3" xfId="412"/>
    <cellStyle name="Título 2 2 3" xfId="413"/>
    <cellStyle name="Título 2 2 4" xfId="414"/>
    <cellStyle name="Título 2 3 2" xfId="415"/>
    <cellStyle name="Título 2 3 3" xfId="416"/>
    <cellStyle name="Título 2 4" xfId="417"/>
    <cellStyle name="Título 3" xfId="418" builtinId="18" customBuiltin="1"/>
    <cellStyle name="Título 3 2 2" xfId="419"/>
    <cellStyle name="Título 3 2 2 2" xfId="420"/>
    <cellStyle name="Título 3 2 2 3" xfId="421"/>
    <cellStyle name="Título 3 2 3" xfId="422"/>
    <cellStyle name="Título 3 2 4" xfId="423"/>
    <cellStyle name="Título 3 3 2" xfId="424"/>
    <cellStyle name="Título 3 3 3" xfId="425"/>
    <cellStyle name="Título 3 4" xfId="426"/>
    <cellStyle name="Título 4 2" xfId="427"/>
    <cellStyle name="Título 4 2 2" xfId="428"/>
    <cellStyle name="Título 4 2 3" xfId="429"/>
    <cellStyle name="Título 4 3" xfId="430"/>
    <cellStyle name="Título 4 4" xfId="431"/>
    <cellStyle name="Título 5 2" xfId="432"/>
    <cellStyle name="Título 5 3" xfId="433"/>
    <cellStyle name="Título 6" xfId="434"/>
    <cellStyle name="Total" xfId="435" builtinId="25" customBuiltin="1"/>
    <cellStyle name="Total 2 2" xfId="436"/>
    <cellStyle name="Total 2 2 2" xfId="437"/>
    <cellStyle name="Total 2 2 3" xfId="438"/>
    <cellStyle name="Total 2 3" xfId="439"/>
    <cellStyle name="Total 2 4" xfId="440"/>
    <cellStyle name="Total 3 2" xfId="441"/>
    <cellStyle name="Total 3 3" xfId="442"/>
    <cellStyle name="Total 4" xfId="443"/>
  </cellStyles>
  <dxfs count="11">
    <dxf>
      <fill>
        <patternFill patternType="solid">
          <fgColor rgb="FFDCE6F1"/>
          <bgColor rgb="FFDCE6F1"/>
        </patternFill>
      </fill>
      <border>
        <bottom style="thin">
          <color rgb="FF95B3D7"/>
        </bottom>
      </border>
    </dxf>
    <dxf>
      <fill>
        <patternFill patternType="solid">
          <fgColor rgb="FFDCE6F1"/>
          <bgColor rgb="FFDCE6F1"/>
        </patternFill>
      </fill>
      <border>
        <bottom style="thin">
          <color rgb="FF95B3D7"/>
        </bottom>
      </border>
    </dxf>
    <dxf>
      <font>
        <b/>
        <color rgb="FF000000"/>
      </font>
    </dxf>
    <dxf>
      <font>
        <b/>
        <color rgb="FF000000"/>
      </font>
      <border>
        <bottom style="thin">
          <color rgb="FF95B3D7"/>
        </bottom>
      </border>
    </dxf>
    <dxf>
      <font>
        <b/>
        <color rgb="FF000000"/>
      </font>
    </dxf>
    <dxf>
      <font>
        <b/>
        <color rgb="FF000000"/>
      </font>
      <border>
        <top style="thin">
          <color rgb="FF4F81BD"/>
        </top>
        <bottom style="thin">
          <color rgb="FF4F81BD"/>
        </bottom>
      </border>
    </dxf>
    <dxf>
      <fill>
        <patternFill patternType="solid">
          <fgColor rgb="FFD9D9D9"/>
          <bgColor rgb="FFD9D9D9"/>
        </patternFill>
      </fill>
    </dxf>
    <dxf>
      <fill>
        <patternFill patternType="solid">
          <fgColor rgb="FFD9D9D9"/>
          <bgColor rgb="FFD9D9D9"/>
        </patternFill>
      </fill>
      <border>
        <left style="thin">
          <color rgb="FFBFBFBF"/>
        </left>
        <right style="thin">
          <color rgb="FFBFBFBF"/>
        </right>
      </border>
    </dxf>
    <dxf>
      <fill>
        <patternFill patternType="solid">
          <fgColor rgb="FFD9D9D9"/>
          <bgColor rgb="FFD9D9D9"/>
        </patternFill>
      </fill>
    </dxf>
    <dxf>
      <font>
        <b/>
        <color rgb="FF000000"/>
      </font>
      <fill>
        <patternFill patternType="solid">
          <fgColor rgb="FFDCE6F1"/>
          <bgColor rgb="FFDCE6F1"/>
        </patternFill>
      </fill>
      <border>
        <top style="thin">
          <color rgb="FF95B3D7"/>
        </top>
      </border>
    </dxf>
    <dxf>
      <font>
        <b/>
        <color rgb="FF000000"/>
      </font>
      <fill>
        <patternFill patternType="solid">
          <fgColor rgb="FFDCE6F1"/>
          <bgColor rgb="FFDCE6F1"/>
        </patternFill>
      </fill>
      <border>
        <bottom style="thin">
          <color rgb="FF95B3D7"/>
        </bottom>
      </border>
    </dxf>
  </dxfs>
  <tableStyles count="1" defaultTableStyle="TableStyleMedium2" defaultPivotStyle="PivotStyleLight16">
    <tableStyle name="PivotStyleLight16 2" table="0" count="11">
      <tableStyleElement type="headerRow" dxfId="10"/>
      <tableStyleElement type="totalRow" dxfId="9"/>
      <tableStyleElement type="firstRowStripe" dxfId="8"/>
      <tableStyleElement type="firstColumnStripe" dxfId="7"/>
      <tableStyleElement type="firstSubtotalColumn"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s-CL"/>
              <a:t>Gráfico 1. Precio promedio mensual de papa en los mercados mayoristas</a:t>
            </a:r>
          </a:p>
        </c:rich>
      </c:tx>
      <c:overlay val="0"/>
      <c:spPr>
        <a:noFill/>
        <a:ln w="25400">
          <a:noFill/>
        </a:ln>
      </c:spPr>
    </c:title>
    <c:autoTitleDeleted val="0"/>
    <c:plotArea>
      <c:layout>
        <c:manualLayout>
          <c:layoutTarget val="inner"/>
          <c:xMode val="edge"/>
          <c:yMode val="edge"/>
          <c:x val="0.12185490771779151"/>
          <c:y val="0.13428065445581511"/>
          <c:w val="0.81030828773521957"/>
          <c:h val="0.61601002682592165"/>
        </c:manualLayout>
      </c:layout>
      <c:lineChart>
        <c:grouping val="standard"/>
        <c:varyColors val="0"/>
        <c:ser>
          <c:idx val="0"/>
          <c:order val="0"/>
          <c:tx>
            <c:strRef>
              <c:f>'precio mayorista'!$C$7</c:f>
              <c:strCache>
                <c:ptCount val="1"/>
                <c:pt idx="0">
                  <c:v>2014</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'precio mayorista'!$B$8:$B$19</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'precio mayorista'!$C$8:$C$19</c:f>
              <c:numCache>
                <c:formatCode>#,##0.0</c:formatCode>
                <c:ptCount val="12"/>
                <c:pt idx="0">
                  <c:v>184.19</c:v>
                </c:pt>
                <c:pt idx="1">
                  <c:v>244.16</c:v>
                </c:pt>
                <c:pt idx="2">
                  <c:v>208.75</c:v>
                </c:pt>
                <c:pt idx="3">
                  <c:v>203.36</c:v>
                </c:pt>
                <c:pt idx="4">
                  <c:v>199.75</c:v>
                </c:pt>
                <c:pt idx="5">
                  <c:v>210.52</c:v>
                </c:pt>
                <c:pt idx="6">
                  <c:v>222.21</c:v>
                </c:pt>
                <c:pt idx="7">
                  <c:v>226.64</c:v>
                </c:pt>
                <c:pt idx="8">
                  <c:v>227.61</c:v>
                </c:pt>
                <c:pt idx="9">
                  <c:v>214.22</c:v>
                </c:pt>
                <c:pt idx="10">
                  <c:v>197.11</c:v>
                </c:pt>
                <c:pt idx="11">
                  <c:v>192.42</c:v>
                </c:pt>
              </c:numCache>
            </c:numRef>
          </c:val>
          <c:smooth val="0"/>
          <c:extLst>
            <c:ext xmlns:c16="http://schemas.microsoft.com/office/drawing/2014/chart" uri="{C3380CC4-5D6E-409C-BE32-E72D297353CC}">
              <c16:uniqueId val="{00000000-3FD1-46A2-A623-352DEA16687E}"/>
            </c:ext>
          </c:extLst>
        </c:ser>
        <c:ser>
          <c:idx val="1"/>
          <c:order val="1"/>
          <c:tx>
            <c:strRef>
              <c:f>'precio mayorista'!$D$7</c:f>
              <c:strCache>
                <c:ptCount val="1"/>
                <c:pt idx="0">
                  <c:v>2015</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'precio mayorista'!$B$8:$B$19</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'precio mayorista'!$D$8:$D$19</c:f>
              <c:numCache>
                <c:formatCode>#,##0.0</c:formatCode>
                <c:ptCount val="12"/>
                <c:pt idx="0">
                  <c:v>212.69</c:v>
                </c:pt>
                <c:pt idx="1">
                  <c:v>200.61</c:v>
                </c:pt>
                <c:pt idx="2">
                  <c:v>210.48</c:v>
                </c:pt>
                <c:pt idx="3">
                  <c:v>252.76</c:v>
                </c:pt>
                <c:pt idx="4">
                  <c:v>235.08</c:v>
                </c:pt>
                <c:pt idx="5">
                  <c:v>228.59</c:v>
                </c:pt>
                <c:pt idx="6">
                  <c:v>268.58999999999997</c:v>
                </c:pt>
                <c:pt idx="7">
                  <c:v>374.35</c:v>
                </c:pt>
                <c:pt idx="8">
                  <c:v>344.46</c:v>
                </c:pt>
                <c:pt idx="9">
                  <c:v>386.05</c:v>
                </c:pt>
                <c:pt idx="10">
                  <c:v>396.11</c:v>
                </c:pt>
                <c:pt idx="11">
                  <c:v>277.5</c:v>
                </c:pt>
              </c:numCache>
            </c:numRef>
          </c:val>
          <c:smooth val="0"/>
          <c:extLst>
            <c:ext xmlns:c16="http://schemas.microsoft.com/office/drawing/2014/chart" uri="{C3380CC4-5D6E-409C-BE32-E72D297353CC}">
              <c16:uniqueId val="{00000001-3FD1-46A2-A623-352DEA16687E}"/>
            </c:ext>
          </c:extLst>
        </c:ser>
        <c:ser>
          <c:idx val="2"/>
          <c:order val="2"/>
          <c:tx>
            <c:strRef>
              <c:f>'precio mayorista'!$E$7</c:f>
              <c:strCache>
                <c:ptCount val="1"/>
                <c:pt idx="0">
                  <c:v>2016</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'precio mayorista'!$B$8:$B$19</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'precio mayorista'!$E$8:$E$19</c:f>
              <c:numCache>
                <c:formatCode>#,##0.0</c:formatCode>
                <c:ptCount val="12"/>
                <c:pt idx="0">
                  <c:v>196.24</c:v>
                </c:pt>
                <c:pt idx="1">
                  <c:v>180.84</c:v>
                </c:pt>
                <c:pt idx="2">
                  <c:v>181.1</c:v>
                </c:pt>
                <c:pt idx="3">
                  <c:v>174.37</c:v>
                </c:pt>
                <c:pt idx="4">
                  <c:v>217.98</c:v>
                </c:pt>
                <c:pt idx="5">
                  <c:v>243.56</c:v>
                </c:pt>
                <c:pt idx="6">
                  <c:v>245.19</c:v>
                </c:pt>
                <c:pt idx="7">
                  <c:v>266.75</c:v>
                </c:pt>
                <c:pt idx="8">
                  <c:v>232.53</c:v>
                </c:pt>
                <c:pt idx="9">
                  <c:v>231.59</c:v>
                </c:pt>
                <c:pt idx="10">
                  <c:v>210.93</c:v>
                </c:pt>
                <c:pt idx="11">
                  <c:v>137.88999999999999</c:v>
                </c:pt>
              </c:numCache>
            </c:numRef>
          </c:val>
          <c:smooth val="0"/>
          <c:extLst>
            <c:ext xmlns:c16="http://schemas.microsoft.com/office/drawing/2014/chart" uri="{C3380CC4-5D6E-409C-BE32-E72D297353CC}">
              <c16:uniqueId val="{00000002-3FD1-46A2-A623-352DEA16687E}"/>
            </c:ext>
          </c:extLst>
        </c:ser>
        <c:dLbls>
          <c:showLegendKey val="0"/>
          <c:showVal val="0"/>
          <c:showCatName val="0"/>
          <c:showSerName val="0"/>
          <c:showPercent val="0"/>
          <c:showBubbleSize val="0"/>
        </c:dLbls>
        <c:marker val="1"/>
        <c:smooth val="0"/>
        <c:axId val="1735595792"/>
        <c:axId val="1"/>
      </c:lineChart>
      <c:catAx>
        <c:axId val="1735595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vert="horz"/>
          <a:lstStyle/>
          <a:p>
            <a:pPr>
              <a:defRPr sz="900" b="0" i="0" u="none" strike="noStrike" baseline="0">
                <a:solidFill>
                  <a:srgbClr val="000000"/>
                </a:solidFill>
                <a:latin typeface="Arial"/>
                <a:ea typeface="Arial"/>
                <a:cs typeface="Arial"/>
              </a:defRPr>
            </a:pPr>
            <a:endParaRPr lang="es-CL"/>
          </a:p>
        </c:txPr>
        <c:crossAx val="1"/>
        <c:crosses val="autoZero"/>
        <c:auto val="1"/>
        <c:lblAlgn val="ctr"/>
        <c:lblOffset val="100"/>
        <c:noMultiLvlLbl val="0"/>
      </c:catAx>
      <c:valAx>
        <c:axId val="1"/>
        <c:scaling>
          <c:orientation val="minMax"/>
          <c:min val="120"/>
        </c:scaling>
        <c:delete val="0"/>
        <c:axPos val="l"/>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000000"/>
                    </a:solidFill>
                    <a:latin typeface="Arial"/>
                    <a:ea typeface="Arial"/>
                    <a:cs typeface="Arial"/>
                  </a:defRPr>
                </a:pPr>
                <a:r>
                  <a:rPr lang="es-CL"/>
                  <a:t>$ / kg</a:t>
                </a:r>
              </a:p>
            </c:rich>
          </c:tx>
          <c:overlay val="0"/>
          <c:spPr>
            <a:noFill/>
            <a:ln w="25400">
              <a:noFill/>
            </a:ln>
          </c:spPr>
        </c:title>
        <c:numFmt formatCode="#,##0.0" sourceLinked="1"/>
        <c:majorTickMark val="none"/>
        <c:minorTickMark val="none"/>
        <c:tickLblPos val="nextTo"/>
        <c:spPr>
          <a:ln w="9525">
            <a:noFill/>
          </a:ln>
        </c:spPr>
        <c:txPr>
          <a:bodyPr rot="0" vert="horz"/>
          <a:lstStyle/>
          <a:p>
            <a:pPr>
              <a:defRPr sz="1000" b="0" i="0" u="none" strike="noStrike" baseline="0">
                <a:solidFill>
                  <a:srgbClr val="000000"/>
                </a:solidFill>
                <a:latin typeface="Arial"/>
                <a:ea typeface="Arial"/>
                <a:cs typeface="Arial"/>
              </a:defRPr>
            </a:pPr>
            <a:endParaRPr lang="es-CL"/>
          </a:p>
        </c:txPr>
        <c:crossAx val="1735595792"/>
        <c:crosses val="autoZero"/>
        <c:crossBetween val="between"/>
      </c:valAx>
      <c:spPr>
        <a:noFill/>
        <a:ln w="25400">
          <a:noFill/>
        </a:ln>
      </c:spPr>
    </c:plotArea>
    <c:legend>
      <c:legendPos val="r"/>
      <c:layout>
        <c:manualLayout>
          <c:xMode val="edge"/>
          <c:yMode val="edge"/>
          <c:x val="0.23189159285055178"/>
          <c:y val="0.891056494492658"/>
          <c:w val="0.39808056772678052"/>
          <c:h val="9.6157175664675326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s-CL"/>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s-CL"/>
              <a:t>Gráfico 10. Rendimiento regional de papa entre las regiones de Coquimbo y Los Lagos (ton/ha)</a:t>
            </a:r>
          </a:p>
        </c:rich>
      </c:tx>
      <c:overlay val="0"/>
      <c:spPr>
        <a:noFill/>
        <a:ln w="25400">
          <a:noFill/>
        </a:ln>
      </c:spPr>
    </c:title>
    <c:autoTitleDeleted val="0"/>
    <c:plotArea>
      <c:layout>
        <c:manualLayout>
          <c:layoutTarget val="inner"/>
          <c:xMode val="edge"/>
          <c:yMode val="edge"/>
          <c:x val="7.4922499548532959E-2"/>
          <c:y val="0.11634349030470914"/>
          <c:w val="0.90820192387826171"/>
          <c:h val="0.71348703295744542"/>
        </c:manualLayout>
      </c:layout>
      <c:barChart>
        <c:barDir val="col"/>
        <c:grouping val="clustered"/>
        <c:varyColors val="0"/>
        <c:ser>
          <c:idx val="0"/>
          <c:order val="0"/>
          <c:tx>
            <c:strRef>
              <c:f>'rend región'!$B$20</c:f>
              <c:strCache>
                <c:ptCount val="1"/>
                <c:pt idx="0">
                  <c:v>2013/14</c:v>
                </c:pt>
              </c:strCache>
            </c:strRef>
          </c:tx>
          <c:spPr>
            <a:solidFill>
              <a:srgbClr val="4F81BD"/>
            </a:solidFill>
            <a:ln w="25400">
              <a:noFill/>
            </a:ln>
          </c:spPr>
          <c:invertIfNegative val="0"/>
          <c:cat>
            <c:strRef>
              <c:f>'rend región'!$C$7:$K$7</c:f>
              <c:strCache>
                <c:ptCount val="9"/>
                <c:pt idx="0">
                  <c:v>Coquimbo</c:v>
                </c:pt>
                <c:pt idx="1">
                  <c:v>Valparaíso</c:v>
                </c:pt>
                <c:pt idx="2">
                  <c:v>Metropolitana</c:v>
                </c:pt>
                <c:pt idx="3">
                  <c:v>O´Higgins</c:v>
                </c:pt>
                <c:pt idx="4">
                  <c:v>Maule</c:v>
                </c:pt>
                <c:pt idx="5">
                  <c:v>Bío Bío</c:v>
                </c:pt>
                <c:pt idx="6">
                  <c:v>La Araucanía</c:v>
                </c:pt>
                <c:pt idx="7">
                  <c:v>Los Ríos</c:v>
                </c:pt>
                <c:pt idx="8">
                  <c:v>Los Lagos</c:v>
                </c:pt>
              </c:strCache>
            </c:strRef>
          </c:cat>
          <c:val>
            <c:numRef>
              <c:f>'rend región'!$C$20:$K$20</c:f>
              <c:numCache>
                <c:formatCode>#,##0.0</c:formatCode>
                <c:ptCount val="9"/>
                <c:pt idx="0">
                  <c:v>21.5</c:v>
                </c:pt>
                <c:pt idx="1">
                  <c:v>12.209999999999999</c:v>
                </c:pt>
                <c:pt idx="2">
                  <c:v>23.61</c:v>
                </c:pt>
                <c:pt idx="3">
                  <c:v>12.64</c:v>
                </c:pt>
                <c:pt idx="4">
                  <c:v>12.79</c:v>
                </c:pt>
                <c:pt idx="5">
                  <c:v>15.45</c:v>
                </c:pt>
                <c:pt idx="6">
                  <c:v>20.84</c:v>
                </c:pt>
                <c:pt idx="7">
                  <c:v>25.14</c:v>
                </c:pt>
                <c:pt idx="8">
                  <c:v>31.990000000000002</c:v>
                </c:pt>
              </c:numCache>
            </c:numRef>
          </c:val>
          <c:extLst>
            <c:ext xmlns:c16="http://schemas.microsoft.com/office/drawing/2014/chart" uri="{C3380CC4-5D6E-409C-BE32-E72D297353CC}">
              <c16:uniqueId val="{00000000-A7B5-465F-9CB9-D4F78D81F3F8}"/>
            </c:ext>
          </c:extLst>
        </c:ser>
        <c:ser>
          <c:idx val="1"/>
          <c:order val="1"/>
          <c:tx>
            <c:strRef>
              <c:f>'rend región'!$B$21</c:f>
              <c:strCache>
                <c:ptCount val="1"/>
                <c:pt idx="0">
                  <c:v>2014/15</c:v>
                </c:pt>
              </c:strCache>
            </c:strRef>
          </c:tx>
          <c:spPr>
            <a:solidFill>
              <a:srgbClr val="C0504D"/>
            </a:solidFill>
            <a:ln w="25400">
              <a:noFill/>
            </a:ln>
          </c:spPr>
          <c:invertIfNegative val="0"/>
          <c:cat>
            <c:strRef>
              <c:f>'rend región'!$C$7:$K$7</c:f>
              <c:strCache>
                <c:ptCount val="9"/>
                <c:pt idx="0">
                  <c:v>Coquimbo</c:v>
                </c:pt>
                <c:pt idx="1">
                  <c:v>Valparaíso</c:v>
                </c:pt>
                <c:pt idx="2">
                  <c:v>Metropolitana</c:v>
                </c:pt>
                <c:pt idx="3">
                  <c:v>O´Higgins</c:v>
                </c:pt>
                <c:pt idx="4">
                  <c:v>Maule</c:v>
                </c:pt>
                <c:pt idx="5">
                  <c:v>Bío Bío</c:v>
                </c:pt>
                <c:pt idx="6">
                  <c:v>La Araucanía</c:v>
                </c:pt>
                <c:pt idx="7">
                  <c:v>Los Ríos</c:v>
                </c:pt>
                <c:pt idx="8">
                  <c:v>Los Lagos</c:v>
                </c:pt>
              </c:strCache>
            </c:strRef>
          </c:cat>
          <c:val>
            <c:numRef>
              <c:f>'rend región'!$C$21:$K$21</c:f>
              <c:numCache>
                <c:formatCode>#,##0.0</c:formatCode>
                <c:ptCount val="9"/>
                <c:pt idx="0">
                  <c:v>23.15</c:v>
                </c:pt>
                <c:pt idx="1">
                  <c:v>15.08</c:v>
                </c:pt>
                <c:pt idx="2">
                  <c:v>22.86</c:v>
                </c:pt>
                <c:pt idx="3">
                  <c:v>16.309999999999999</c:v>
                </c:pt>
                <c:pt idx="4">
                  <c:v>16.440000000000001</c:v>
                </c:pt>
                <c:pt idx="5">
                  <c:v>15.78</c:v>
                </c:pt>
                <c:pt idx="6">
                  <c:v>18.21</c:v>
                </c:pt>
                <c:pt idx="7">
                  <c:v>17.8</c:v>
                </c:pt>
                <c:pt idx="8">
                  <c:v>25.64</c:v>
                </c:pt>
              </c:numCache>
            </c:numRef>
          </c:val>
          <c:extLst>
            <c:ext xmlns:c16="http://schemas.microsoft.com/office/drawing/2014/chart" uri="{C3380CC4-5D6E-409C-BE32-E72D297353CC}">
              <c16:uniqueId val="{00000001-A7B5-465F-9CB9-D4F78D81F3F8}"/>
            </c:ext>
          </c:extLst>
        </c:ser>
        <c:ser>
          <c:idx val="2"/>
          <c:order val="2"/>
          <c:tx>
            <c:strRef>
              <c:f>'rend región'!$B$22</c:f>
              <c:strCache>
                <c:ptCount val="1"/>
                <c:pt idx="0">
                  <c:v>2015/16</c:v>
                </c:pt>
              </c:strCache>
            </c:strRef>
          </c:tx>
          <c:invertIfNegative val="0"/>
          <c:cat>
            <c:strRef>
              <c:f>'rend región'!$C$7:$K$7</c:f>
              <c:strCache>
                <c:ptCount val="9"/>
                <c:pt idx="0">
                  <c:v>Coquimbo</c:v>
                </c:pt>
                <c:pt idx="1">
                  <c:v>Valparaíso</c:v>
                </c:pt>
                <c:pt idx="2">
                  <c:v>Metropolitana</c:v>
                </c:pt>
                <c:pt idx="3">
                  <c:v>O´Higgins</c:v>
                </c:pt>
                <c:pt idx="4">
                  <c:v>Maule</c:v>
                </c:pt>
                <c:pt idx="5">
                  <c:v>Bío Bío</c:v>
                </c:pt>
                <c:pt idx="6">
                  <c:v>La Araucanía</c:v>
                </c:pt>
                <c:pt idx="7">
                  <c:v>Los Ríos</c:v>
                </c:pt>
                <c:pt idx="8">
                  <c:v>Los Lagos</c:v>
                </c:pt>
              </c:strCache>
            </c:strRef>
          </c:cat>
          <c:val>
            <c:numRef>
              <c:f>'rend región'!$C$22:$K$22</c:f>
              <c:numCache>
                <c:formatCode>#,##0.0</c:formatCode>
                <c:ptCount val="9"/>
                <c:pt idx="0">
                  <c:v>24.23</c:v>
                </c:pt>
                <c:pt idx="1">
                  <c:v>17.809999999999999</c:v>
                </c:pt>
                <c:pt idx="2">
                  <c:v>17.2</c:v>
                </c:pt>
                <c:pt idx="3">
                  <c:v>13.73</c:v>
                </c:pt>
                <c:pt idx="4">
                  <c:v>16.919999999999998</c:v>
                </c:pt>
                <c:pt idx="5">
                  <c:v>14.809999999999999</c:v>
                </c:pt>
                <c:pt idx="6">
                  <c:v>22.619999999999997</c:v>
                </c:pt>
                <c:pt idx="7">
                  <c:v>22</c:v>
                </c:pt>
                <c:pt idx="8">
                  <c:v>33.200000000000003</c:v>
                </c:pt>
              </c:numCache>
            </c:numRef>
          </c:val>
          <c:extLst>
            <c:ext xmlns:c16="http://schemas.microsoft.com/office/drawing/2014/chart" uri="{C3380CC4-5D6E-409C-BE32-E72D297353CC}">
              <c16:uniqueId val="{00000002-A7B5-465F-9CB9-D4F78D81F3F8}"/>
            </c:ext>
          </c:extLst>
        </c:ser>
        <c:dLbls>
          <c:showLegendKey val="0"/>
          <c:showVal val="0"/>
          <c:showCatName val="0"/>
          <c:showSerName val="0"/>
          <c:showPercent val="0"/>
          <c:showBubbleSize val="0"/>
        </c:dLbls>
        <c:gapWidth val="219"/>
        <c:overlap val="-27"/>
        <c:axId val="1742615808"/>
        <c:axId val="1"/>
      </c:barChart>
      <c:catAx>
        <c:axId val="1742615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1000" b="0" i="0" u="none" strike="noStrike" baseline="0">
                <a:solidFill>
                  <a:srgbClr val="000000"/>
                </a:solidFill>
                <a:latin typeface="Arial"/>
                <a:ea typeface="Arial"/>
                <a:cs typeface="Arial"/>
              </a:defRPr>
            </a:pPr>
            <a:endParaRPr lang="es-CL"/>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000000"/>
                    </a:solidFill>
                    <a:latin typeface="Arial"/>
                    <a:ea typeface="Arial"/>
                    <a:cs typeface="Arial"/>
                  </a:defRPr>
                </a:pPr>
                <a:r>
                  <a:rPr lang="es-CL"/>
                  <a:t>Toneladas por hectárea</a:t>
                </a:r>
              </a:p>
            </c:rich>
          </c:tx>
          <c:layout>
            <c:manualLayout>
              <c:xMode val="edge"/>
              <c:yMode val="edge"/>
              <c:x val="1.2841221399787554E-2"/>
              <c:y val="0.26697442503064422"/>
            </c:manualLayout>
          </c:layout>
          <c:overlay val="0"/>
        </c:title>
        <c:numFmt formatCode="#,##0" sourceLinked="0"/>
        <c:majorTickMark val="none"/>
        <c:minorTickMark val="none"/>
        <c:tickLblPos val="nextTo"/>
        <c:spPr>
          <a:ln w="9525">
            <a:noFill/>
          </a:ln>
        </c:spPr>
        <c:txPr>
          <a:bodyPr rot="0" vert="horz"/>
          <a:lstStyle/>
          <a:p>
            <a:pPr>
              <a:defRPr sz="1000" b="0" i="0" u="none" strike="noStrike" baseline="0">
                <a:solidFill>
                  <a:srgbClr val="000000"/>
                </a:solidFill>
                <a:latin typeface="Arial"/>
                <a:ea typeface="Arial"/>
                <a:cs typeface="Arial"/>
              </a:defRPr>
            </a:pPr>
            <a:endParaRPr lang="es-CL"/>
          </a:p>
        </c:txPr>
        <c:crossAx val="1742615808"/>
        <c:crosses val="autoZero"/>
        <c:crossBetween val="between"/>
      </c:valAx>
      <c:spPr>
        <a:noFill/>
        <a:ln w="25400">
          <a:noFill/>
        </a:ln>
      </c:spPr>
    </c:plotArea>
    <c:legend>
      <c:legendPos val="r"/>
      <c:layout>
        <c:manualLayout>
          <c:xMode val="edge"/>
          <c:yMode val="edge"/>
          <c:x val="0.38750352902865698"/>
          <c:y val="0.91315346332438141"/>
          <c:w val="0.22434414838501193"/>
          <c:h val="6.10001301411024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s-C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CL" sz="1000" b="1" i="0" u="none" strike="noStrike" baseline="0">
                <a:solidFill>
                  <a:srgbClr val="000000"/>
                </a:solidFill>
                <a:latin typeface="Arial"/>
                <a:cs typeface="Arial"/>
              </a:rPr>
              <a:t>Gráfico 2. Precio diario de papa en los mercados mayoristas, desde el 1 de julio al 30 de diciembre de 2016 </a:t>
            </a:r>
          </a:p>
          <a:p>
            <a:pPr>
              <a:defRPr sz="1000" b="0" i="0" u="none" strike="noStrike" baseline="0">
                <a:solidFill>
                  <a:srgbClr val="000000"/>
                </a:solidFill>
                <a:latin typeface="Calibri"/>
                <a:ea typeface="Calibri"/>
                <a:cs typeface="Calibri"/>
              </a:defRPr>
            </a:pPr>
            <a:r>
              <a:rPr lang="es-CL" sz="1000" b="1" i="0" u="none" strike="noStrike" baseline="0">
                <a:solidFill>
                  <a:srgbClr val="000000"/>
                </a:solidFill>
                <a:latin typeface="Arial"/>
                <a:cs typeface="Arial"/>
              </a:rPr>
              <a:t>(en $/50 kilos sin IVA)</a:t>
            </a:r>
          </a:p>
        </c:rich>
      </c:tx>
      <c:overlay val="0"/>
      <c:spPr>
        <a:noFill/>
        <a:ln w="25400">
          <a:noFill/>
        </a:ln>
      </c:spPr>
    </c:title>
    <c:autoTitleDeleted val="0"/>
    <c:plotArea>
      <c:layout>
        <c:manualLayout>
          <c:layoutTarget val="inner"/>
          <c:xMode val="edge"/>
          <c:yMode val="edge"/>
          <c:x val="9.5795055548082167E-2"/>
          <c:y val="0.17133827921650602"/>
          <c:w val="0.89733129353430441"/>
          <c:h val="0.64124125010361288"/>
        </c:manualLayout>
      </c:layout>
      <c:lineChart>
        <c:grouping val="standard"/>
        <c:varyColors val="0"/>
        <c:ser>
          <c:idx val="0"/>
          <c:order val="0"/>
          <c:spPr>
            <a:ln w="28575" cap="rnd">
              <a:solidFill>
                <a:schemeClr val="accent1"/>
              </a:solidFill>
              <a:round/>
            </a:ln>
            <a:effectLst/>
          </c:spPr>
          <c:marker>
            <c:symbol val="none"/>
          </c:marker>
          <c:trendline>
            <c:spPr>
              <a:ln w="19050" cap="rnd">
                <a:solidFill>
                  <a:srgbClr val="FF0000"/>
                </a:solidFill>
                <a:prstDash val="sysDot"/>
              </a:ln>
              <a:effectLst/>
            </c:spPr>
            <c:trendlineType val="poly"/>
            <c:order val="5"/>
            <c:dispRSqr val="0"/>
            <c:dispEq val="0"/>
          </c:trendline>
          <c:cat>
            <c:numRef>
              <c:f>'[2]serie de precios'!$A$1126:$A$1258</c:f>
              <c:numCache>
                <c:formatCode>General</c:formatCode>
                <c:ptCount val="133"/>
                <c:pt idx="0">
                  <c:v>42552</c:v>
                </c:pt>
                <c:pt idx="1">
                  <c:v>42555</c:v>
                </c:pt>
                <c:pt idx="2">
                  <c:v>42556</c:v>
                </c:pt>
                <c:pt idx="3">
                  <c:v>42557</c:v>
                </c:pt>
                <c:pt idx="4">
                  <c:v>42558</c:v>
                </c:pt>
                <c:pt idx="5">
                  <c:v>42559</c:v>
                </c:pt>
                <c:pt idx="6">
                  <c:v>42562</c:v>
                </c:pt>
                <c:pt idx="7">
                  <c:v>42563</c:v>
                </c:pt>
                <c:pt idx="8">
                  <c:v>42564</c:v>
                </c:pt>
                <c:pt idx="9">
                  <c:v>42565</c:v>
                </c:pt>
                <c:pt idx="10">
                  <c:v>42566</c:v>
                </c:pt>
                <c:pt idx="11">
                  <c:v>42569</c:v>
                </c:pt>
                <c:pt idx="12">
                  <c:v>42570</c:v>
                </c:pt>
                <c:pt idx="13">
                  <c:v>42571</c:v>
                </c:pt>
                <c:pt idx="14">
                  <c:v>42572</c:v>
                </c:pt>
                <c:pt idx="15">
                  <c:v>42573</c:v>
                </c:pt>
                <c:pt idx="16">
                  <c:v>42576</c:v>
                </c:pt>
                <c:pt idx="17">
                  <c:v>42577</c:v>
                </c:pt>
                <c:pt idx="18">
                  <c:v>42578</c:v>
                </c:pt>
                <c:pt idx="19">
                  <c:v>42579</c:v>
                </c:pt>
                <c:pt idx="20">
                  <c:v>42580</c:v>
                </c:pt>
                <c:pt idx="21">
                  <c:v>42571</c:v>
                </c:pt>
                <c:pt idx="22">
                  <c:v>42572</c:v>
                </c:pt>
                <c:pt idx="23">
                  <c:v>42573</c:v>
                </c:pt>
                <c:pt idx="24">
                  <c:v>42576</c:v>
                </c:pt>
                <c:pt idx="25">
                  <c:v>42577</c:v>
                </c:pt>
                <c:pt idx="26">
                  <c:v>42578</c:v>
                </c:pt>
                <c:pt idx="27">
                  <c:v>42579</c:v>
                </c:pt>
                <c:pt idx="28">
                  <c:v>42580</c:v>
                </c:pt>
                <c:pt idx="29">
                  <c:v>42583</c:v>
                </c:pt>
                <c:pt idx="30">
                  <c:v>42584</c:v>
                </c:pt>
                <c:pt idx="31">
                  <c:v>42585</c:v>
                </c:pt>
                <c:pt idx="32">
                  <c:v>42586</c:v>
                </c:pt>
                <c:pt idx="33">
                  <c:v>42587</c:v>
                </c:pt>
                <c:pt idx="34">
                  <c:v>42590</c:v>
                </c:pt>
                <c:pt idx="35">
                  <c:v>42591</c:v>
                </c:pt>
                <c:pt idx="36">
                  <c:v>42592</c:v>
                </c:pt>
                <c:pt idx="37">
                  <c:v>42593</c:v>
                </c:pt>
                <c:pt idx="38">
                  <c:v>42594</c:v>
                </c:pt>
                <c:pt idx="39">
                  <c:v>42598</c:v>
                </c:pt>
                <c:pt idx="40">
                  <c:v>42599</c:v>
                </c:pt>
                <c:pt idx="41">
                  <c:v>42600</c:v>
                </c:pt>
                <c:pt idx="42">
                  <c:v>42601</c:v>
                </c:pt>
                <c:pt idx="43">
                  <c:v>42604</c:v>
                </c:pt>
                <c:pt idx="44">
                  <c:v>42605</c:v>
                </c:pt>
                <c:pt idx="45">
                  <c:v>42606</c:v>
                </c:pt>
                <c:pt idx="46">
                  <c:v>42607</c:v>
                </c:pt>
                <c:pt idx="47">
                  <c:v>42608</c:v>
                </c:pt>
                <c:pt idx="48">
                  <c:v>42611</c:v>
                </c:pt>
                <c:pt idx="49">
                  <c:v>42612</c:v>
                </c:pt>
                <c:pt idx="50">
                  <c:v>42613</c:v>
                </c:pt>
                <c:pt idx="51">
                  <c:v>42614</c:v>
                </c:pt>
                <c:pt idx="52">
                  <c:v>42615</c:v>
                </c:pt>
                <c:pt idx="53">
                  <c:v>42618</c:v>
                </c:pt>
                <c:pt idx="54">
                  <c:v>42619</c:v>
                </c:pt>
                <c:pt idx="55">
                  <c:v>42620</c:v>
                </c:pt>
                <c:pt idx="56">
                  <c:v>42621</c:v>
                </c:pt>
                <c:pt idx="57">
                  <c:v>42622</c:v>
                </c:pt>
                <c:pt idx="58">
                  <c:v>42625</c:v>
                </c:pt>
                <c:pt idx="59">
                  <c:v>42626</c:v>
                </c:pt>
                <c:pt idx="60">
                  <c:v>42627</c:v>
                </c:pt>
                <c:pt idx="61">
                  <c:v>42628</c:v>
                </c:pt>
                <c:pt idx="62">
                  <c:v>42629</c:v>
                </c:pt>
                <c:pt idx="63">
                  <c:v>42633</c:v>
                </c:pt>
                <c:pt idx="64">
                  <c:v>42634</c:v>
                </c:pt>
                <c:pt idx="65">
                  <c:v>42635</c:v>
                </c:pt>
                <c:pt idx="66">
                  <c:v>42636</c:v>
                </c:pt>
                <c:pt idx="67">
                  <c:v>42639</c:v>
                </c:pt>
                <c:pt idx="68">
                  <c:v>42640</c:v>
                </c:pt>
                <c:pt idx="69">
                  <c:v>42641</c:v>
                </c:pt>
                <c:pt idx="70">
                  <c:v>42642</c:v>
                </c:pt>
                <c:pt idx="71">
                  <c:v>42643</c:v>
                </c:pt>
                <c:pt idx="72">
                  <c:v>42646</c:v>
                </c:pt>
                <c:pt idx="73">
                  <c:v>42647</c:v>
                </c:pt>
                <c:pt idx="74">
                  <c:v>42648</c:v>
                </c:pt>
                <c:pt idx="75">
                  <c:v>42649</c:v>
                </c:pt>
                <c:pt idx="76">
                  <c:v>42650</c:v>
                </c:pt>
                <c:pt idx="77">
                  <c:v>42654</c:v>
                </c:pt>
                <c:pt idx="78">
                  <c:v>42655</c:v>
                </c:pt>
                <c:pt idx="79">
                  <c:v>42656</c:v>
                </c:pt>
                <c:pt idx="80">
                  <c:v>42657</c:v>
                </c:pt>
                <c:pt idx="81">
                  <c:v>42660</c:v>
                </c:pt>
                <c:pt idx="82">
                  <c:v>42661</c:v>
                </c:pt>
                <c:pt idx="83">
                  <c:v>42662</c:v>
                </c:pt>
                <c:pt idx="84">
                  <c:v>42663</c:v>
                </c:pt>
                <c:pt idx="85">
                  <c:v>42664</c:v>
                </c:pt>
                <c:pt idx="86">
                  <c:v>42667</c:v>
                </c:pt>
                <c:pt idx="87">
                  <c:v>42668</c:v>
                </c:pt>
                <c:pt idx="88">
                  <c:v>42669</c:v>
                </c:pt>
                <c:pt idx="89">
                  <c:v>42670</c:v>
                </c:pt>
                <c:pt idx="90">
                  <c:v>42671</c:v>
                </c:pt>
                <c:pt idx="91">
                  <c:v>42676</c:v>
                </c:pt>
                <c:pt idx="92">
                  <c:v>42677</c:v>
                </c:pt>
                <c:pt idx="93">
                  <c:v>42678</c:v>
                </c:pt>
                <c:pt idx="94">
                  <c:v>42681</c:v>
                </c:pt>
                <c:pt idx="95">
                  <c:v>42682</c:v>
                </c:pt>
                <c:pt idx="96">
                  <c:v>42683</c:v>
                </c:pt>
                <c:pt idx="97">
                  <c:v>42684</c:v>
                </c:pt>
                <c:pt idx="98">
                  <c:v>42685</c:v>
                </c:pt>
                <c:pt idx="99">
                  <c:v>42688</c:v>
                </c:pt>
                <c:pt idx="100">
                  <c:v>42689</c:v>
                </c:pt>
                <c:pt idx="101">
                  <c:v>42690</c:v>
                </c:pt>
                <c:pt idx="102">
                  <c:v>42691</c:v>
                </c:pt>
                <c:pt idx="103">
                  <c:v>42692</c:v>
                </c:pt>
                <c:pt idx="104">
                  <c:v>42695</c:v>
                </c:pt>
                <c:pt idx="105">
                  <c:v>42696</c:v>
                </c:pt>
                <c:pt idx="106">
                  <c:v>42697</c:v>
                </c:pt>
                <c:pt idx="107">
                  <c:v>42698</c:v>
                </c:pt>
                <c:pt idx="108">
                  <c:v>42699</c:v>
                </c:pt>
                <c:pt idx="109">
                  <c:v>42702</c:v>
                </c:pt>
                <c:pt idx="110">
                  <c:v>42703</c:v>
                </c:pt>
                <c:pt idx="111">
                  <c:v>42704</c:v>
                </c:pt>
                <c:pt idx="112">
                  <c:v>42705</c:v>
                </c:pt>
                <c:pt idx="113">
                  <c:v>42706</c:v>
                </c:pt>
                <c:pt idx="114">
                  <c:v>42709</c:v>
                </c:pt>
                <c:pt idx="115">
                  <c:v>42710</c:v>
                </c:pt>
                <c:pt idx="116">
                  <c:v>42711</c:v>
                </c:pt>
                <c:pt idx="117">
                  <c:v>42713</c:v>
                </c:pt>
                <c:pt idx="118">
                  <c:v>42716</c:v>
                </c:pt>
                <c:pt idx="119">
                  <c:v>42717</c:v>
                </c:pt>
                <c:pt idx="120">
                  <c:v>42718</c:v>
                </c:pt>
                <c:pt idx="121">
                  <c:v>42719</c:v>
                </c:pt>
                <c:pt idx="122">
                  <c:v>42720</c:v>
                </c:pt>
                <c:pt idx="123">
                  <c:v>42723</c:v>
                </c:pt>
                <c:pt idx="124">
                  <c:v>42724</c:v>
                </c:pt>
                <c:pt idx="125">
                  <c:v>42725</c:v>
                </c:pt>
                <c:pt idx="126">
                  <c:v>42726</c:v>
                </c:pt>
                <c:pt idx="127">
                  <c:v>42727</c:v>
                </c:pt>
                <c:pt idx="128">
                  <c:v>42730</c:v>
                </c:pt>
                <c:pt idx="129">
                  <c:v>42731</c:v>
                </c:pt>
                <c:pt idx="130">
                  <c:v>42732</c:v>
                </c:pt>
                <c:pt idx="131">
                  <c:v>42733</c:v>
                </c:pt>
                <c:pt idx="132">
                  <c:v>42734</c:v>
                </c:pt>
              </c:numCache>
            </c:numRef>
          </c:cat>
          <c:val>
            <c:numRef>
              <c:f>'[2]serie de precios'!$N$1126:$N$1258</c:f>
              <c:numCache>
                <c:formatCode>General</c:formatCode>
                <c:ptCount val="133"/>
                <c:pt idx="0">
                  <c:v>12603.914736842104</c:v>
                </c:pt>
                <c:pt idx="1">
                  <c:v>11629.161249999999</c:v>
                </c:pt>
                <c:pt idx="2">
                  <c:v>11384.399473684209</c:v>
                </c:pt>
                <c:pt idx="3">
                  <c:v>11955.32117647059</c:v>
                </c:pt>
                <c:pt idx="4">
                  <c:v>11599.922941176472</c:v>
                </c:pt>
                <c:pt idx="5">
                  <c:v>11508.85294117647</c:v>
                </c:pt>
                <c:pt idx="6">
                  <c:v>12326.644705882352</c:v>
                </c:pt>
                <c:pt idx="7">
                  <c:v>11441.592777777776</c:v>
                </c:pt>
                <c:pt idx="8">
                  <c:v>11187.738666666666</c:v>
                </c:pt>
                <c:pt idx="9">
                  <c:v>12522.747500000001</c:v>
                </c:pt>
                <c:pt idx="10">
                  <c:v>12211.282941176471</c:v>
                </c:pt>
                <c:pt idx="11">
                  <c:v>11745.666666666666</c:v>
                </c:pt>
                <c:pt idx="12">
                  <c:v>12815.539444444445</c:v>
                </c:pt>
                <c:pt idx="13">
                  <c:v>13016.917142857141</c:v>
                </c:pt>
                <c:pt idx="14">
                  <c:v>12612.756470588234</c:v>
                </c:pt>
                <c:pt idx="15">
                  <c:v>11732.395384615384</c:v>
                </c:pt>
                <c:pt idx="16">
                  <c:v>12719.812857142857</c:v>
                </c:pt>
                <c:pt idx="17">
                  <c:v>12259.151875000001</c:v>
                </c:pt>
                <c:pt idx="18">
                  <c:v>12664.446923076923</c:v>
                </c:pt>
                <c:pt idx="19">
                  <c:v>13954.436842105262</c:v>
                </c:pt>
                <c:pt idx="20">
                  <c:v>12277.783157894737</c:v>
                </c:pt>
                <c:pt idx="21">
                  <c:v>13016.917142857141</c:v>
                </c:pt>
                <c:pt idx="22">
                  <c:v>12612.756470588234</c:v>
                </c:pt>
                <c:pt idx="23">
                  <c:v>11732.395384615384</c:v>
                </c:pt>
                <c:pt idx="24">
                  <c:v>12719.812857142857</c:v>
                </c:pt>
                <c:pt idx="25">
                  <c:v>12259.151875000001</c:v>
                </c:pt>
                <c:pt idx="26">
                  <c:v>12664.446923076923</c:v>
                </c:pt>
                <c:pt idx="27">
                  <c:v>13954.436842105262</c:v>
                </c:pt>
                <c:pt idx="28">
                  <c:v>12277.783157894737</c:v>
                </c:pt>
                <c:pt idx="29">
                  <c:v>13322.054000000002</c:v>
                </c:pt>
                <c:pt idx="30">
                  <c:v>13175.628571428571</c:v>
                </c:pt>
                <c:pt idx="31">
                  <c:v>12843.014285714287</c:v>
                </c:pt>
                <c:pt idx="32">
                  <c:v>13533.377500000002</c:v>
                </c:pt>
                <c:pt idx="33">
                  <c:v>12605.044999999998</c:v>
                </c:pt>
                <c:pt idx="34">
                  <c:v>13073.872352941178</c:v>
                </c:pt>
                <c:pt idx="35">
                  <c:v>13322.956666666665</c:v>
                </c:pt>
                <c:pt idx="36">
                  <c:v>13805.365714285717</c:v>
                </c:pt>
                <c:pt idx="37">
                  <c:v>13037.696666666667</c:v>
                </c:pt>
                <c:pt idx="38">
                  <c:v>13180.218000000003</c:v>
                </c:pt>
                <c:pt idx="39">
                  <c:v>13776.420400000003</c:v>
                </c:pt>
                <c:pt idx="40">
                  <c:v>13079.028333333334</c:v>
                </c:pt>
                <c:pt idx="41">
                  <c:v>13347.648181818182</c:v>
                </c:pt>
                <c:pt idx="42">
                  <c:v>12585.710869565219</c:v>
                </c:pt>
                <c:pt idx="43">
                  <c:v>13668.706666666669</c:v>
                </c:pt>
                <c:pt idx="44">
                  <c:v>13153.682608695655</c:v>
                </c:pt>
                <c:pt idx="45">
                  <c:v>13068.702352941176</c:v>
                </c:pt>
                <c:pt idx="46">
                  <c:v>14193.095500000001</c:v>
                </c:pt>
                <c:pt idx="47">
                  <c:v>12712.490909090906</c:v>
                </c:pt>
                <c:pt idx="48">
                  <c:v>13119.215625000003</c:v>
                </c:pt>
                <c:pt idx="49">
                  <c:v>13144.108181818185</c:v>
                </c:pt>
                <c:pt idx="50">
                  <c:v>12394.188125000001</c:v>
                </c:pt>
                <c:pt idx="51">
                  <c:v>12800.534500000002</c:v>
                </c:pt>
                <c:pt idx="52">
                  <c:v>11740.618695652176</c:v>
                </c:pt>
                <c:pt idx="53">
                  <c:v>12746.368999999999</c:v>
                </c:pt>
                <c:pt idx="54">
                  <c:v>11922.868750000001</c:v>
                </c:pt>
                <c:pt idx="55">
                  <c:v>11367.87</c:v>
                </c:pt>
                <c:pt idx="56">
                  <c:v>11273.563</c:v>
                </c:pt>
                <c:pt idx="57">
                  <c:v>11739.045</c:v>
                </c:pt>
                <c:pt idx="58">
                  <c:v>11846.430499999999</c:v>
                </c:pt>
                <c:pt idx="59">
                  <c:v>11286.070869565219</c:v>
                </c:pt>
                <c:pt idx="60">
                  <c:v>11225.882777777781</c:v>
                </c:pt>
                <c:pt idx="61">
                  <c:v>12292.6975</c:v>
                </c:pt>
                <c:pt idx="62">
                  <c:v>10846.71411764706</c:v>
                </c:pt>
                <c:pt idx="63">
                  <c:v>10909.665833333333</c:v>
                </c:pt>
                <c:pt idx="64">
                  <c:v>11126.110588235297</c:v>
                </c:pt>
                <c:pt idx="65">
                  <c:v>10829.448124999999</c:v>
                </c:pt>
                <c:pt idx="66">
                  <c:v>11198.668500000002</c:v>
                </c:pt>
                <c:pt idx="67">
                  <c:v>11059.76947368421</c:v>
                </c:pt>
                <c:pt idx="68">
                  <c:v>11860.072608695655</c:v>
                </c:pt>
                <c:pt idx="69">
                  <c:v>11593.721499999998</c:v>
                </c:pt>
                <c:pt idx="70">
                  <c:v>10999.501999999999</c:v>
                </c:pt>
                <c:pt idx="71">
                  <c:v>11252.285416666666</c:v>
                </c:pt>
                <c:pt idx="72">
                  <c:v>10803.231428571429</c:v>
                </c:pt>
                <c:pt idx="73">
                  <c:v>10944.638666666666</c:v>
                </c:pt>
                <c:pt idx="74">
                  <c:v>11628.929999999997</c:v>
                </c:pt>
                <c:pt idx="75">
                  <c:v>11310.477777777776</c:v>
                </c:pt>
                <c:pt idx="76">
                  <c:v>12115.084705882353</c:v>
                </c:pt>
                <c:pt idx="77">
                  <c:v>11626.400526315789</c:v>
                </c:pt>
                <c:pt idx="78">
                  <c:v>12075.538125000001</c:v>
                </c:pt>
                <c:pt idx="79">
                  <c:v>10748.021176470587</c:v>
                </c:pt>
                <c:pt idx="80">
                  <c:v>10438.700000000001</c:v>
                </c:pt>
                <c:pt idx="81">
                  <c:v>11663.339999999997</c:v>
                </c:pt>
                <c:pt idx="82">
                  <c:v>10620.037777777779</c:v>
                </c:pt>
                <c:pt idx="83">
                  <c:v>10833.171666666667</c:v>
                </c:pt>
                <c:pt idx="84">
                  <c:v>12918.866249999999</c:v>
                </c:pt>
                <c:pt idx="85">
                  <c:v>11408.485000000002</c:v>
                </c:pt>
                <c:pt idx="86">
                  <c:v>11300.930666666665</c:v>
                </c:pt>
                <c:pt idx="87">
                  <c:v>11943.237500000001</c:v>
                </c:pt>
                <c:pt idx="88">
                  <c:v>11292.632222222222</c:v>
                </c:pt>
                <c:pt idx="89">
                  <c:v>11944.809375000001</c:v>
                </c:pt>
                <c:pt idx="90">
                  <c:v>11033.556153846155</c:v>
                </c:pt>
                <c:pt idx="91">
                  <c:v>11371.276428571427</c:v>
                </c:pt>
                <c:pt idx="92">
                  <c:v>10601.485000000001</c:v>
                </c:pt>
                <c:pt idx="93">
                  <c:v>12506.156470588232</c:v>
                </c:pt>
                <c:pt idx="94">
                  <c:v>12594.148461538463</c:v>
                </c:pt>
                <c:pt idx="95">
                  <c:v>11383.920588235293</c:v>
                </c:pt>
                <c:pt idx="96">
                  <c:v>12628.185333333333</c:v>
                </c:pt>
                <c:pt idx="97">
                  <c:v>11920.376666666667</c:v>
                </c:pt>
                <c:pt idx="98">
                  <c:v>10821.984705882351</c:v>
                </c:pt>
                <c:pt idx="99">
                  <c:v>11036.156923076922</c:v>
                </c:pt>
                <c:pt idx="100">
                  <c:v>11459.387999999999</c:v>
                </c:pt>
                <c:pt idx="101">
                  <c:v>11176.292307692309</c:v>
                </c:pt>
                <c:pt idx="102">
                  <c:v>9770.0228571428579</c:v>
                </c:pt>
                <c:pt idx="103">
                  <c:v>10443.101875000002</c:v>
                </c:pt>
                <c:pt idx="104">
                  <c:v>9662.6923076923085</c:v>
                </c:pt>
                <c:pt idx="105">
                  <c:v>11090.54642857143</c:v>
                </c:pt>
                <c:pt idx="106">
                  <c:v>9622.9671428571419</c:v>
                </c:pt>
                <c:pt idx="107">
                  <c:v>9752.8007142857132</c:v>
                </c:pt>
                <c:pt idx="108">
                  <c:v>10702.920000000002</c:v>
                </c:pt>
                <c:pt idx="109">
                  <c:v>8106.704285714286</c:v>
                </c:pt>
                <c:pt idx="110">
                  <c:v>9844.3031578947393</c:v>
                </c:pt>
                <c:pt idx="111">
                  <c:v>8669.9438461538466</c:v>
                </c:pt>
                <c:pt idx="112">
                  <c:v>9342.1024999999991</c:v>
                </c:pt>
                <c:pt idx="113">
                  <c:v>8007.0947058823558</c:v>
                </c:pt>
                <c:pt idx="114">
                  <c:v>7267.3266666666668</c:v>
                </c:pt>
                <c:pt idx="115">
                  <c:v>7565.2613333333311</c:v>
                </c:pt>
                <c:pt idx="116">
                  <c:v>8363.9541176470593</c:v>
                </c:pt>
                <c:pt idx="117">
                  <c:v>7597.2913333333327</c:v>
                </c:pt>
                <c:pt idx="118">
                  <c:v>6990.3563636363633</c:v>
                </c:pt>
                <c:pt idx="119">
                  <c:v>8278.1649999999991</c:v>
                </c:pt>
                <c:pt idx="120">
                  <c:v>6747.3169230769226</c:v>
                </c:pt>
                <c:pt idx="121">
                  <c:v>7892.2787500000013</c:v>
                </c:pt>
                <c:pt idx="122">
                  <c:v>6409.6264285714296</c:v>
                </c:pt>
                <c:pt idx="123">
                  <c:v>6687.568181818182</c:v>
                </c:pt>
                <c:pt idx="124">
                  <c:v>6086.739285714285</c:v>
                </c:pt>
                <c:pt idx="125">
                  <c:v>6485.2871428571434</c:v>
                </c:pt>
                <c:pt idx="126">
                  <c:v>7318.7864705882348</c:v>
                </c:pt>
                <c:pt idx="127">
                  <c:v>5925.3728571428583</c:v>
                </c:pt>
                <c:pt idx="128">
                  <c:v>8232.7700000000023</c:v>
                </c:pt>
                <c:pt idx="129">
                  <c:v>7533.0493749999996</c:v>
                </c:pt>
                <c:pt idx="130">
                  <c:v>7222.2645454545454</c:v>
                </c:pt>
                <c:pt idx="131">
                  <c:v>7783.1161538461538</c:v>
                </c:pt>
                <c:pt idx="132">
                  <c:v>5852.01</c:v>
                </c:pt>
              </c:numCache>
            </c:numRef>
          </c:val>
          <c:smooth val="0"/>
          <c:extLst>
            <c:ext xmlns:c16="http://schemas.microsoft.com/office/drawing/2014/chart" uri="{C3380CC4-5D6E-409C-BE32-E72D297353CC}">
              <c16:uniqueId val="{00000001-EAA5-408D-B9C5-A98A87B4F4D9}"/>
            </c:ext>
          </c:extLst>
        </c:ser>
        <c:dLbls>
          <c:showLegendKey val="0"/>
          <c:showVal val="0"/>
          <c:showCatName val="0"/>
          <c:showSerName val="0"/>
          <c:showPercent val="0"/>
          <c:showBubbleSize val="0"/>
        </c:dLbls>
        <c:smooth val="0"/>
        <c:axId val="1739946576"/>
        <c:axId val="1"/>
      </c:lineChart>
      <c:catAx>
        <c:axId val="1739946576"/>
        <c:scaling>
          <c:orientation val="minMax"/>
        </c:scaling>
        <c:delete val="0"/>
        <c:axPos val="b"/>
        <c:numFmt formatCode="dd/mm" sourceLinked="0"/>
        <c:majorTickMark val="out"/>
        <c:minorTickMark val="none"/>
        <c:tickLblPos val="nextTo"/>
        <c:spPr>
          <a:noFill/>
          <a:ln w="9525" cap="flat" cmpd="sng" algn="ctr">
            <a:solidFill>
              <a:schemeClr val="tx1">
                <a:lumMod val="15000"/>
                <a:lumOff val="85000"/>
              </a:schemeClr>
            </a:solidFill>
            <a:round/>
          </a:ln>
          <a:effectLst/>
        </c:spPr>
        <c:txPr>
          <a:bodyPr rot="-5400000" vert="horz"/>
          <a:lstStyle/>
          <a:p>
            <a:pPr>
              <a:defRPr sz="900" b="0" i="0" u="none" strike="noStrike" baseline="0">
                <a:solidFill>
                  <a:srgbClr val="000000"/>
                </a:solidFill>
                <a:latin typeface="Arial"/>
                <a:ea typeface="Arial"/>
                <a:cs typeface="Arial"/>
              </a:defRPr>
            </a:pPr>
            <a:endParaRPr lang="es-CL"/>
          </a:p>
        </c:txPr>
        <c:crossAx val="1"/>
        <c:crosses val="autoZero"/>
        <c:auto val="0"/>
        <c:lblAlgn val="ctr"/>
        <c:lblOffset val="100"/>
        <c:noMultiLvlLbl val="1"/>
      </c:catAx>
      <c:valAx>
        <c:axId val="1"/>
        <c:scaling>
          <c:orientation val="minMax"/>
          <c:max val="15000"/>
          <c:min val="5000"/>
        </c:scaling>
        <c:delete val="0"/>
        <c:axPos val="l"/>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000000"/>
                    </a:solidFill>
                    <a:latin typeface="Arial"/>
                    <a:ea typeface="Arial"/>
                    <a:cs typeface="Arial"/>
                  </a:defRPr>
                </a:pPr>
                <a:r>
                  <a:rPr lang="es-CL"/>
                  <a:t>$ / Bolsa 50 kg</a:t>
                </a:r>
              </a:p>
            </c:rich>
          </c:tx>
          <c:overlay val="0"/>
          <c:spPr>
            <a:noFill/>
            <a:ln w="25400">
              <a:noFill/>
            </a:ln>
          </c:spPr>
        </c:title>
        <c:numFmt formatCode="General" sourceLinked="1"/>
        <c:majorTickMark val="none"/>
        <c:minorTickMark val="none"/>
        <c:tickLblPos val="nextTo"/>
        <c:spPr>
          <a:ln w="9525">
            <a:noFill/>
          </a:ln>
        </c:spPr>
        <c:txPr>
          <a:bodyPr rot="0" vert="horz"/>
          <a:lstStyle/>
          <a:p>
            <a:pPr>
              <a:defRPr sz="900" b="0" i="0" u="none" strike="noStrike" baseline="0">
                <a:solidFill>
                  <a:srgbClr val="000000"/>
                </a:solidFill>
                <a:latin typeface="Arial"/>
                <a:ea typeface="Arial"/>
                <a:cs typeface="Arial"/>
              </a:defRPr>
            </a:pPr>
            <a:endParaRPr lang="es-CL"/>
          </a:p>
        </c:txPr>
        <c:crossAx val="1739946576"/>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s-C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CL" sz="1000" b="1" i="0" u="none" strike="noStrike" baseline="0">
                <a:solidFill>
                  <a:srgbClr val="000000"/>
                </a:solidFill>
                <a:latin typeface="Arial"/>
                <a:cs typeface="Arial"/>
              </a:rPr>
              <a:t>Gráfico 3. Precio diario de papa en los mercados mayoristas según mercado desde el 18 de noviembre al 30 de diciembre de 2016 </a:t>
            </a:r>
          </a:p>
          <a:p>
            <a:pPr>
              <a:defRPr sz="1000" b="0" i="0" u="none" strike="noStrike" baseline="0">
                <a:solidFill>
                  <a:srgbClr val="000000"/>
                </a:solidFill>
                <a:latin typeface="Calibri"/>
                <a:ea typeface="Calibri"/>
                <a:cs typeface="Calibri"/>
              </a:defRPr>
            </a:pPr>
            <a:r>
              <a:rPr lang="es-CL" sz="1000" b="1" i="0" u="none" strike="noStrike" baseline="0">
                <a:solidFill>
                  <a:srgbClr val="000000"/>
                </a:solidFill>
                <a:latin typeface="Arial"/>
                <a:cs typeface="Arial"/>
              </a:rPr>
              <a:t>(en $ por saco de 50 kilos, sin IVA)</a:t>
            </a:r>
          </a:p>
        </c:rich>
      </c:tx>
      <c:layout>
        <c:manualLayout>
          <c:xMode val="edge"/>
          <c:yMode val="edge"/>
          <c:x val="9.4180543816203763E-2"/>
          <c:y val="2.1848876930584682E-2"/>
        </c:manualLayout>
      </c:layout>
      <c:overlay val="0"/>
      <c:spPr>
        <a:noFill/>
        <a:ln w="25400">
          <a:noFill/>
        </a:ln>
      </c:spPr>
    </c:title>
    <c:autoTitleDeleted val="0"/>
    <c:plotArea>
      <c:layout>
        <c:manualLayout>
          <c:layoutTarget val="inner"/>
          <c:xMode val="edge"/>
          <c:yMode val="edge"/>
          <c:x val="6.9132764846238606E-2"/>
          <c:y val="0.14356942545995932"/>
          <c:w val="0.75837937887821827"/>
          <c:h val="0.64221216846671669"/>
        </c:manualLayout>
      </c:layout>
      <c:lineChart>
        <c:grouping val="standard"/>
        <c:varyColors val="0"/>
        <c:ser>
          <c:idx val="0"/>
          <c:order val="0"/>
          <c:tx>
            <c:strRef>
              <c:f>'precio mayorista3'!$C$5</c:f>
              <c:strCache>
                <c:ptCount val="1"/>
                <c:pt idx="0">
                  <c:v>Agrícola del Norte de Arica</c:v>
                </c:pt>
              </c:strCache>
            </c:strRef>
          </c:tx>
          <c:spPr>
            <a:ln w="28575" cap="rnd">
              <a:solidFill>
                <a:schemeClr val="tx2">
                  <a:lumMod val="40000"/>
                  <a:lumOff val="60000"/>
                </a:schemeClr>
              </a:solidFill>
              <a:round/>
            </a:ln>
            <a:effectLst/>
          </c:spPr>
          <c:marker>
            <c:symbol val="circle"/>
            <c:size val="5"/>
            <c:spPr>
              <a:solidFill>
                <a:schemeClr val="accent1">
                  <a:lumMod val="60000"/>
                  <a:lumOff val="40000"/>
                </a:schemeClr>
              </a:solidFill>
              <a:ln>
                <a:noFill/>
              </a:ln>
            </c:spPr>
          </c:marker>
          <c:cat>
            <c:numRef>
              <c:f>'precio mayorista3'!$B$6:$B$35</c:f>
              <c:numCache>
                <c:formatCode>m/d/yyyy</c:formatCode>
                <c:ptCount val="30"/>
                <c:pt idx="0">
                  <c:v>42692</c:v>
                </c:pt>
                <c:pt idx="1">
                  <c:v>42695</c:v>
                </c:pt>
                <c:pt idx="2">
                  <c:v>42696</c:v>
                </c:pt>
                <c:pt idx="3">
                  <c:v>42697</c:v>
                </c:pt>
                <c:pt idx="4">
                  <c:v>42698</c:v>
                </c:pt>
                <c:pt idx="5">
                  <c:v>42699</c:v>
                </c:pt>
                <c:pt idx="6">
                  <c:v>42702</c:v>
                </c:pt>
                <c:pt idx="7">
                  <c:v>42703</c:v>
                </c:pt>
                <c:pt idx="8">
                  <c:v>42704</c:v>
                </c:pt>
                <c:pt idx="9">
                  <c:v>42705</c:v>
                </c:pt>
                <c:pt idx="10">
                  <c:v>42706</c:v>
                </c:pt>
                <c:pt idx="11">
                  <c:v>42709</c:v>
                </c:pt>
                <c:pt idx="12">
                  <c:v>42710</c:v>
                </c:pt>
                <c:pt idx="13">
                  <c:v>42711</c:v>
                </c:pt>
                <c:pt idx="14">
                  <c:v>42713</c:v>
                </c:pt>
                <c:pt idx="15">
                  <c:v>42716</c:v>
                </c:pt>
                <c:pt idx="16">
                  <c:v>42717</c:v>
                </c:pt>
                <c:pt idx="17">
                  <c:v>42718</c:v>
                </c:pt>
                <c:pt idx="18">
                  <c:v>42719</c:v>
                </c:pt>
                <c:pt idx="19">
                  <c:v>42720</c:v>
                </c:pt>
                <c:pt idx="20">
                  <c:v>42723</c:v>
                </c:pt>
                <c:pt idx="21">
                  <c:v>42724</c:v>
                </c:pt>
                <c:pt idx="22">
                  <c:v>42725</c:v>
                </c:pt>
                <c:pt idx="23">
                  <c:v>42726</c:v>
                </c:pt>
                <c:pt idx="24">
                  <c:v>42727</c:v>
                </c:pt>
                <c:pt idx="25">
                  <c:v>42730</c:v>
                </c:pt>
                <c:pt idx="26">
                  <c:v>42731</c:v>
                </c:pt>
                <c:pt idx="27">
                  <c:v>42732</c:v>
                </c:pt>
                <c:pt idx="28">
                  <c:v>42733</c:v>
                </c:pt>
                <c:pt idx="29">
                  <c:v>42734</c:v>
                </c:pt>
              </c:numCache>
            </c:numRef>
          </c:cat>
          <c:val>
            <c:numRef>
              <c:f>'precio mayorista3'!$C$6:$C$35</c:f>
              <c:numCache>
                <c:formatCode>#,##0</c:formatCode>
                <c:ptCount val="30"/>
                <c:pt idx="0">
                  <c:v>18247.3</c:v>
                </c:pt>
                <c:pt idx="2">
                  <c:v>19397.754999999997</c:v>
                </c:pt>
                <c:pt idx="5">
                  <c:v>20848.870000000003</c:v>
                </c:pt>
                <c:pt idx="7">
                  <c:v>19485.794999999998</c:v>
                </c:pt>
                <c:pt idx="9">
                  <c:v>19719.885000000002</c:v>
                </c:pt>
                <c:pt idx="13">
                  <c:v>14705.880000000001</c:v>
                </c:pt>
                <c:pt idx="16">
                  <c:v>17243.699999999997</c:v>
                </c:pt>
                <c:pt idx="18">
                  <c:v>17226.89</c:v>
                </c:pt>
                <c:pt idx="23">
                  <c:v>18277.309999999998</c:v>
                </c:pt>
                <c:pt idx="25">
                  <c:v>17994.504999999997</c:v>
                </c:pt>
                <c:pt idx="26">
                  <c:v>18067.224999999999</c:v>
                </c:pt>
                <c:pt idx="27">
                  <c:v>20168.07</c:v>
                </c:pt>
                <c:pt idx="28">
                  <c:v>19390.22</c:v>
                </c:pt>
              </c:numCache>
            </c:numRef>
          </c:val>
          <c:smooth val="0"/>
          <c:extLst>
            <c:ext xmlns:c16="http://schemas.microsoft.com/office/drawing/2014/chart" uri="{C3380CC4-5D6E-409C-BE32-E72D297353CC}">
              <c16:uniqueId val="{00000000-6F14-40E3-B332-8026EBB2228F}"/>
            </c:ext>
          </c:extLst>
        </c:ser>
        <c:ser>
          <c:idx val="1"/>
          <c:order val="1"/>
          <c:tx>
            <c:strRef>
              <c:f>'precio mayorista3'!$D$5</c:f>
              <c:strCache>
                <c:ptCount val="1"/>
                <c:pt idx="0">
                  <c:v>Terminal La Palmera de La Serena</c:v>
                </c:pt>
              </c:strCache>
            </c:strRef>
          </c:tx>
          <c:spPr>
            <a:ln w="28575" cap="rnd">
              <a:solidFill>
                <a:schemeClr val="accent2"/>
              </a:solidFill>
              <a:round/>
            </a:ln>
            <a:effectLst/>
          </c:spPr>
          <c:marker>
            <c:symbol val="circle"/>
            <c:size val="5"/>
          </c:marker>
          <c:cat>
            <c:numRef>
              <c:f>'precio mayorista3'!$B$6:$B$35</c:f>
              <c:numCache>
                <c:formatCode>m/d/yyyy</c:formatCode>
                <c:ptCount val="30"/>
                <c:pt idx="0">
                  <c:v>42692</c:v>
                </c:pt>
                <c:pt idx="1">
                  <c:v>42695</c:v>
                </c:pt>
                <c:pt idx="2">
                  <c:v>42696</c:v>
                </c:pt>
                <c:pt idx="3">
                  <c:v>42697</c:v>
                </c:pt>
                <c:pt idx="4">
                  <c:v>42698</c:v>
                </c:pt>
                <c:pt idx="5">
                  <c:v>42699</c:v>
                </c:pt>
                <c:pt idx="6">
                  <c:v>42702</c:v>
                </c:pt>
                <c:pt idx="7">
                  <c:v>42703</c:v>
                </c:pt>
                <c:pt idx="8">
                  <c:v>42704</c:v>
                </c:pt>
                <c:pt idx="9">
                  <c:v>42705</c:v>
                </c:pt>
                <c:pt idx="10">
                  <c:v>42706</c:v>
                </c:pt>
                <c:pt idx="11">
                  <c:v>42709</c:v>
                </c:pt>
                <c:pt idx="12">
                  <c:v>42710</c:v>
                </c:pt>
                <c:pt idx="13">
                  <c:v>42711</c:v>
                </c:pt>
                <c:pt idx="14">
                  <c:v>42713</c:v>
                </c:pt>
                <c:pt idx="15">
                  <c:v>42716</c:v>
                </c:pt>
                <c:pt idx="16">
                  <c:v>42717</c:v>
                </c:pt>
                <c:pt idx="17">
                  <c:v>42718</c:v>
                </c:pt>
                <c:pt idx="18">
                  <c:v>42719</c:v>
                </c:pt>
                <c:pt idx="19">
                  <c:v>42720</c:v>
                </c:pt>
                <c:pt idx="20">
                  <c:v>42723</c:v>
                </c:pt>
                <c:pt idx="21">
                  <c:v>42724</c:v>
                </c:pt>
                <c:pt idx="22">
                  <c:v>42725</c:v>
                </c:pt>
                <c:pt idx="23">
                  <c:v>42726</c:v>
                </c:pt>
                <c:pt idx="24">
                  <c:v>42727</c:v>
                </c:pt>
                <c:pt idx="25">
                  <c:v>42730</c:v>
                </c:pt>
                <c:pt idx="26">
                  <c:v>42731</c:v>
                </c:pt>
                <c:pt idx="27">
                  <c:v>42732</c:v>
                </c:pt>
                <c:pt idx="28">
                  <c:v>42733</c:v>
                </c:pt>
                <c:pt idx="29">
                  <c:v>42734</c:v>
                </c:pt>
              </c:numCache>
            </c:numRef>
          </c:cat>
          <c:val>
            <c:numRef>
              <c:f>'precio mayorista3'!$D$6:$D$35</c:f>
              <c:numCache>
                <c:formatCode>#,##0</c:formatCode>
                <c:ptCount val="30"/>
                <c:pt idx="0">
                  <c:v>14495.8</c:v>
                </c:pt>
                <c:pt idx="1">
                  <c:v>14075.63</c:v>
                </c:pt>
                <c:pt idx="2">
                  <c:v>13655.46</c:v>
                </c:pt>
                <c:pt idx="3">
                  <c:v>12941.174999999999</c:v>
                </c:pt>
                <c:pt idx="4">
                  <c:v>12941.174999999999</c:v>
                </c:pt>
                <c:pt idx="5">
                  <c:v>12941.174999999999</c:v>
                </c:pt>
                <c:pt idx="6">
                  <c:v>12941.174999999999</c:v>
                </c:pt>
                <c:pt idx="7">
                  <c:v>12941.174999999999</c:v>
                </c:pt>
                <c:pt idx="8">
                  <c:v>12941.174999999999</c:v>
                </c:pt>
                <c:pt idx="9">
                  <c:v>11449.580000000002</c:v>
                </c:pt>
                <c:pt idx="10">
                  <c:v>11449.580000000002</c:v>
                </c:pt>
                <c:pt idx="11">
                  <c:v>11344.54</c:v>
                </c:pt>
                <c:pt idx="12">
                  <c:v>11449.580000000002</c:v>
                </c:pt>
                <c:pt idx="13">
                  <c:v>11134.45</c:v>
                </c:pt>
                <c:pt idx="14">
                  <c:v>11134.45</c:v>
                </c:pt>
                <c:pt idx="15">
                  <c:v>8613.4500000000007</c:v>
                </c:pt>
                <c:pt idx="16">
                  <c:v>8613.4500000000007</c:v>
                </c:pt>
                <c:pt idx="17">
                  <c:v>8319.33</c:v>
                </c:pt>
                <c:pt idx="18">
                  <c:v>8319.33</c:v>
                </c:pt>
                <c:pt idx="19">
                  <c:v>8319.33</c:v>
                </c:pt>
                <c:pt idx="20">
                  <c:v>8193.2800000000007</c:v>
                </c:pt>
                <c:pt idx="21">
                  <c:v>8193.2800000000007</c:v>
                </c:pt>
                <c:pt idx="22">
                  <c:v>8193.2800000000007</c:v>
                </c:pt>
                <c:pt idx="23">
                  <c:v>8193.2800000000007</c:v>
                </c:pt>
                <c:pt idx="24">
                  <c:v>8193.2800000000007</c:v>
                </c:pt>
                <c:pt idx="25">
                  <c:v>8193.2800000000007</c:v>
                </c:pt>
                <c:pt idx="26">
                  <c:v>8193.2800000000007</c:v>
                </c:pt>
                <c:pt idx="27">
                  <c:v>8319.33</c:v>
                </c:pt>
                <c:pt idx="29">
                  <c:v>8613.4500000000007</c:v>
                </c:pt>
              </c:numCache>
            </c:numRef>
          </c:val>
          <c:smooth val="0"/>
          <c:extLst>
            <c:ext xmlns:c16="http://schemas.microsoft.com/office/drawing/2014/chart" uri="{C3380CC4-5D6E-409C-BE32-E72D297353CC}">
              <c16:uniqueId val="{00000001-6F14-40E3-B332-8026EBB2228F}"/>
            </c:ext>
          </c:extLst>
        </c:ser>
        <c:ser>
          <c:idx val="2"/>
          <c:order val="2"/>
          <c:tx>
            <c:strRef>
              <c:f>'precio mayorista3'!$E$5</c:f>
              <c:strCache>
                <c:ptCount val="1"/>
                <c:pt idx="0">
                  <c:v>Femacal de La Calera</c:v>
                </c:pt>
              </c:strCache>
            </c:strRef>
          </c:tx>
          <c:spPr>
            <a:ln w="28575" cap="rnd">
              <a:solidFill>
                <a:schemeClr val="accent3"/>
              </a:solidFill>
              <a:round/>
            </a:ln>
            <a:effectLst/>
          </c:spPr>
          <c:marker>
            <c:symbol val="circle"/>
            <c:size val="5"/>
          </c:marker>
          <c:cat>
            <c:numRef>
              <c:f>'precio mayorista3'!$B$6:$B$35</c:f>
              <c:numCache>
                <c:formatCode>m/d/yyyy</c:formatCode>
                <c:ptCount val="30"/>
                <c:pt idx="0">
                  <c:v>42692</c:v>
                </c:pt>
                <c:pt idx="1">
                  <c:v>42695</c:v>
                </c:pt>
                <c:pt idx="2">
                  <c:v>42696</c:v>
                </c:pt>
                <c:pt idx="3">
                  <c:v>42697</c:v>
                </c:pt>
                <c:pt idx="4">
                  <c:v>42698</c:v>
                </c:pt>
                <c:pt idx="5">
                  <c:v>42699</c:v>
                </c:pt>
                <c:pt idx="6">
                  <c:v>42702</c:v>
                </c:pt>
                <c:pt idx="7">
                  <c:v>42703</c:v>
                </c:pt>
                <c:pt idx="8">
                  <c:v>42704</c:v>
                </c:pt>
                <c:pt idx="9">
                  <c:v>42705</c:v>
                </c:pt>
                <c:pt idx="10">
                  <c:v>42706</c:v>
                </c:pt>
                <c:pt idx="11">
                  <c:v>42709</c:v>
                </c:pt>
                <c:pt idx="12">
                  <c:v>42710</c:v>
                </c:pt>
                <c:pt idx="13">
                  <c:v>42711</c:v>
                </c:pt>
                <c:pt idx="14">
                  <c:v>42713</c:v>
                </c:pt>
                <c:pt idx="15">
                  <c:v>42716</c:v>
                </c:pt>
                <c:pt idx="16">
                  <c:v>42717</c:v>
                </c:pt>
                <c:pt idx="17">
                  <c:v>42718</c:v>
                </c:pt>
                <c:pt idx="18">
                  <c:v>42719</c:v>
                </c:pt>
                <c:pt idx="19">
                  <c:v>42720</c:v>
                </c:pt>
                <c:pt idx="20">
                  <c:v>42723</c:v>
                </c:pt>
                <c:pt idx="21">
                  <c:v>42724</c:v>
                </c:pt>
                <c:pt idx="22">
                  <c:v>42725</c:v>
                </c:pt>
                <c:pt idx="23">
                  <c:v>42726</c:v>
                </c:pt>
                <c:pt idx="24">
                  <c:v>42727</c:v>
                </c:pt>
                <c:pt idx="25">
                  <c:v>42730</c:v>
                </c:pt>
                <c:pt idx="26">
                  <c:v>42731</c:v>
                </c:pt>
                <c:pt idx="27">
                  <c:v>42732</c:v>
                </c:pt>
                <c:pt idx="28">
                  <c:v>42733</c:v>
                </c:pt>
                <c:pt idx="29">
                  <c:v>42734</c:v>
                </c:pt>
              </c:numCache>
            </c:numRef>
          </c:cat>
          <c:val>
            <c:numRef>
              <c:f>'precio mayorista3'!$E$6:$E$35</c:f>
              <c:numCache>
                <c:formatCode>#,##0</c:formatCode>
                <c:ptCount val="30"/>
                <c:pt idx="0">
                  <c:v>10142.790000000001</c:v>
                </c:pt>
                <c:pt idx="1">
                  <c:v>10039.046666666667</c:v>
                </c:pt>
                <c:pt idx="2">
                  <c:v>10404.549999999999</c:v>
                </c:pt>
                <c:pt idx="3">
                  <c:v>9867.3850000000002</c:v>
                </c:pt>
                <c:pt idx="4">
                  <c:v>9978.9900000000016</c:v>
                </c:pt>
                <c:pt idx="5">
                  <c:v>9469.5400000000009</c:v>
                </c:pt>
                <c:pt idx="6">
                  <c:v>9264.1949999999997</c:v>
                </c:pt>
                <c:pt idx="7">
                  <c:v>9258.1850000000013</c:v>
                </c:pt>
                <c:pt idx="8">
                  <c:v>9418.77</c:v>
                </c:pt>
                <c:pt idx="9">
                  <c:v>8458.3850000000002</c:v>
                </c:pt>
                <c:pt idx="10">
                  <c:v>8403.36</c:v>
                </c:pt>
                <c:pt idx="11">
                  <c:v>7563.0300000000007</c:v>
                </c:pt>
                <c:pt idx="12">
                  <c:v>7696.7150000000001</c:v>
                </c:pt>
                <c:pt idx="13">
                  <c:v>7654.5999999999995</c:v>
                </c:pt>
                <c:pt idx="14">
                  <c:v>7623.0499999999993</c:v>
                </c:pt>
                <c:pt idx="15">
                  <c:v>7633.0550000000003</c:v>
                </c:pt>
                <c:pt idx="16">
                  <c:v>7520.7649999999994</c:v>
                </c:pt>
                <c:pt idx="17">
                  <c:v>7549.02</c:v>
                </c:pt>
                <c:pt idx="18">
                  <c:v>6247.7150000000001</c:v>
                </c:pt>
                <c:pt idx="19">
                  <c:v>6694.04</c:v>
                </c:pt>
                <c:pt idx="20">
                  <c:v>6582.6350000000002</c:v>
                </c:pt>
                <c:pt idx="21">
                  <c:v>6375.5949999999993</c:v>
                </c:pt>
                <c:pt idx="22">
                  <c:v>6341.91</c:v>
                </c:pt>
                <c:pt idx="23">
                  <c:v>5471.3150000000005</c:v>
                </c:pt>
                <c:pt idx="24">
                  <c:v>5435.0750000000007</c:v>
                </c:pt>
                <c:pt idx="25">
                  <c:v>4969.57</c:v>
                </c:pt>
                <c:pt idx="26">
                  <c:v>5019.3599999999997</c:v>
                </c:pt>
                <c:pt idx="27">
                  <c:v>5065.3600000000006</c:v>
                </c:pt>
                <c:pt idx="28">
                  <c:v>5050.1000000000004</c:v>
                </c:pt>
                <c:pt idx="29">
                  <c:v>4948.5949999999993</c:v>
                </c:pt>
              </c:numCache>
            </c:numRef>
          </c:val>
          <c:smooth val="0"/>
          <c:extLst>
            <c:ext xmlns:c16="http://schemas.microsoft.com/office/drawing/2014/chart" uri="{C3380CC4-5D6E-409C-BE32-E72D297353CC}">
              <c16:uniqueId val="{00000002-6F14-40E3-B332-8026EBB2228F}"/>
            </c:ext>
          </c:extLst>
        </c:ser>
        <c:ser>
          <c:idx val="3"/>
          <c:order val="3"/>
          <c:tx>
            <c:strRef>
              <c:f>'precio mayorista3'!$F$5</c:f>
              <c:strCache>
                <c:ptCount val="1"/>
                <c:pt idx="0">
                  <c:v>Central Lo Valledor</c:v>
                </c:pt>
              </c:strCache>
            </c:strRef>
          </c:tx>
          <c:spPr>
            <a:ln w="28575" cap="rnd">
              <a:solidFill>
                <a:schemeClr val="accent4"/>
              </a:solidFill>
              <a:round/>
            </a:ln>
            <a:effectLst/>
          </c:spPr>
          <c:marker>
            <c:symbol val="circle"/>
            <c:size val="5"/>
          </c:marker>
          <c:cat>
            <c:numRef>
              <c:f>'precio mayorista3'!$B$6:$B$35</c:f>
              <c:numCache>
                <c:formatCode>m/d/yyyy</c:formatCode>
                <c:ptCount val="30"/>
                <c:pt idx="0">
                  <c:v>42692</c:v>
                </c:pt>
                <c:pt idx="1">
                  <c:v>42695</c:v>
                </c:pt>
                <c:pt idx="2">
                  <c:v>42696</c:v>
                </c:pt>
                <c:pt idx="3">
                  <c:v>42697</c:v>
                </c:pt>
                <c:pt idx="4">
                  <c:v>42698</c:v>
                </c:pt>
                <c:pt idx="5">
                  <c:v>42699</c:v>
                </c:pt>
                <c:pt idx="6">
                  <c:v>42702</c:v>
                </c:pt>
                <c:pt idx="7">
                  <c:v>42703</c:v>
                </c:pt>
                <c:pt idx="8">
                  <c:v>42704</c:v>
                </c:pt>
                <c:pt idx="9">
                  <c:v>42705</c:v>
                </c:pt>
                <c:pt idx="10">
                  <c:v>42706</c:v>
                </c:pt>
                <c:pt idx="11">
                  <c:v>42709</c:v>
                </c:pt>
                <c:pt idx="12">
                  <c:v>42710</c:v>
                </c:pt>
                <c:pt idx="13">
                  <c:v>42711</c:v>
                </c:pt>
                <c:pt idx="14">
                  <c:v>42713</c:v>
                </c:pt>
                <c:pt idx="15">
                  <c:v>42716</c:v>
                </c:pt>
                <c:pt idx="16">
                  <c:v>42717</c:v>
                </c:pt>
                <c:pt idx="17">
                  <c:v>42718</c:v>
                </c:pt>
                <c:pt idx="18">
                  <c:v>42719</c:v>
                </c:pt>
                <c:pt idx="19">
                  <c:v>42720</c:v>
                </c:pt>
                <c:pt idx="20">
                  <c:v>42723</c:v>
                </c:pt>
                <c:pt idx="21">
                  <c:v>42724</c:v>
                </c:pt>
                <c:pt idx="22">
                  <c:v>42725</c:v>
                </c:pt>
                <c:pt idx="23">
                  <c:v>42726</c:v>
                </c:pt>
                <c:pt idx="24">
                  <c:v>42727</c:v>
                </c:pt>
                <c:pt idx="25">
                  <c:v>42730</c:v>
                </c:pt>
                <c:pt idx="26">
                  <c:v>42731</c:v>
                </c:pt>
                <c:pt idx="27">
                  <c:v>42732</c:v>
                </c:pt>
                <c:pt idx="28">
                  <c:v>42733</c:v>
                </c:pt>
                <c:pt idx="29">
                  <c:v>42734</c:v>
                </c:pt>
              </c:numCache>
            </c:numRef>
          </c:cat>
          <c:val>
            <c:numRef>
              <c:f>'precio mayorista3'!$F$6:$F$35</c:f>
              <c:numCache>
                <c:formatCode>#,##0</c:formatCode>
                <c:ptCount val="30"/>
                <c:pt idx="0">
                  <c:v>8793.8675000000003</c:v>
                </c:pt>
                <c:pt idx="1">
                  <c:v>9869.1133333333328</c:v>
                </c:pt>
                <c:pt idx="2">
                  <c:v>9899.31</c:v>
                </c:pt>
                <c:pt idx="3">
                  <c:v>9981.5833333333339</c:v>
                </c:pt>
                <c:pt idx="4">
                  <c:v>9981.7799999999988</c:v>
                </c:pt>
                <c:pt idx="5">
                  <c:v>10648.053333333335</c:v>
                </c:pt>
                <c:pt idx="6">
                  <c:v>7123.7999999999993</c:v>
                </c:pt>
                <c:pt idx="7">
                  <c:v>6961.24</c:v>
                </c:pt>
                <c:pt idx="8">
                  <c:v>7140.0275000000001</c:v>
                </c:pt>
                <c:pt idx="9">
                  <c:v>6915.6125000000002</c:v>
                </c:pt>
                <c:pt idx="10">
                  <c:v>6419.03</c:v>
                </c:pt>
                <c:pt idx="11">
                  <c:v>6891.5439999999999</c:v>
                </c:pt>
                <c:pt idx="12">
                  <c:v>6247.4525000000003</c:v>
                </c:pt>
                <c:pt idx="13">
                  <c:v>5596.6925000000001</c:v>
                </c:pt>
                <c:pt idx="14">
                  <c:v>5950.8249999999998</c:v>
                </c:pt>
                <c:pt idx="15">
                  <c:v>6390.5733333333337</c:v>
                </c:pt>
                <c:pt idx="16">
                  <c:v>5931.19</c:v>
                </c:pt>
                <c:pt idx="17">
                  <c:v>5851.1549999999997</c:v>
                </c:pt>
                <c:pt idx="18">
                  <c:v>5654.3375000000005</c:v>
                </c:pt>
                <c:pt idx="19">
                  <c:v>5324.1875</c:v>
                </c:pt>
                <c:pt idx="20">
                  <c:v>5728.4333333333343</c:v>
                </c:pt>
                <c:pt idx="21">
                  <c:v>4962.53</c:v>
                </c:pt>
                <c:pt idx="22">
                  <c:v>5358.38</c:v>
                </c:pt>
                <c:pt idx="23">
                  <c:v>5021.7860000000001</c:v>
                </c:pt>
                <c:pt idx="24">
                  <c:v>4566.32</c:v>
                </c:pt>
                <c:pt idx="25">
                  <c:v>5132.5566666666664</c:v>
                </c:pt>
                <c:pt idx="26">
                  <c:v>5034.7250000000004</c:v>
                </c:pt>
                <c:pt idx="27">
                  <c:v>4607.9574999999995</c:v>
                </c:pt>
                <c:pt idx="28">
                  <c:v>4709.1200000000008</c:v>
                </c:pt>
                <c:pt idx="29">
                  <c:v>4667.5725000000002</c:v>
                </c:pt>
              </c:numCache>
            </c:numRef>
          </c:val>
          <c:smooth val="0"/>
          <c:extLst>
            <c:ext xmlns:c16="http://schemas.microsoft.com/office/drawing/2014/chart" uri="{C3380CC4-5D6E-409C-BE32-E72D297353CC}">
              <c16:uniqueId val="{00000003-6F14-40E3-B332-8026EBB2228F}"/>
            </c:ext>
          </c:extLst>
        </c:ser>
        <c:ser>
          <c:idx val="4"/>
          <c:order val="4"/>
          <c:tx>
            <c:strRef>
              <c:f>'precio mayorista3'!$G$5</c:f>
              <c:strCache>
                <c:ptCount val="1"/>
                <c:pt idx="0">
                  <c:v>Vega Central Mapocho</c:v>
                </c:pt>
              </c:strCache>
            </c:strRef>
          </c:tx>
          <c:spPr>
            <a:ln w="28575" cap="rnd">
              <a:solidFill>
                <a:schemeClr val="accent5"/>
              </a:solidFill>
              <a:round/>
            </a:ln>
            <a:effectLst/>
          </c:spPr>
          <c:marker>
            <c:symbol val="circle"/>
            <c:size val="5"/>
          </c:marker>
          <c:cat>
            <c:numRef>
              <c:f>'precio mayorista3'!$B$6:$B$35</c:f>
              <c:numCache>
                <c:formatCode>m/d/yyyy</c:formatCode>
                <c:ptCount val="30"/>
                <c:pt idx="0">
                  <c:v>42692</c:v>
                </c:pt>
                <c:pt idx="1">
                  <c:v>42695</c:v>
                </c:pt>
                <c:pt idx="2">
                  <c:v>42696</c:v>
                </c:pt>
                <c:pt idx="3">
                  <c:v>42697</c:v>
                </c:pt>
                <c:pt idx="4">
                  <c:v>42698</c:v>
                </c:pt>
                <c:pt idx="5">
                  <c:v>42699</c:v>
                </c:pt>
                <c:pt idx="6">
                  <c:v>42702</c:v>
                </c:pt>
                <c:pt idx="7">
                  <c:v>42703</c:v>
                </c:pt>
                <c:pt idx="8">
                  <c:v>42704</c:v>
                </c:pt>
                <c:pt idx="9">
                  <c:v>42705</c:v>
                </c:pt>
                <c:pt idx="10">
                  <c:v>42706</c:v>
                </c:pt>
                <c:pt idx="11">
                  <c:v>42709</c:v>
                </c:pt>
                <c:pt idx="12">
                  <c:v>42710</c:v>
                </c:pt>
                <c:pt idx="13">
                  <c:v>42711</c:v>
                </c:pt>
                <c:pt idx="14">
                  <c:v>42713</c:v>
                </c:pt>
                <c:pt idx="15">
                  <c:v>42716</c:v>
                </c:pt>
                <c:pt idx="16">
                  <c:v>42717</c:v>
                </c:pt>
                <c:pt idx="17">
                  <c:v>42718</c:v>
                </c:pt>
                <c:pt idx="18">
                  <c:v>42719</c:v>
                </c:pt>
                <c:pt idx="19">
                  <c:v>42720</c:v>
                </c:pt>
                <c:pt idx="20">
                  <c:v>42723</c:v>
                </c:pt>
                <c:pt idx="21">
                  <c:v>42724</c:v>
                </c:pt>
                <c:pt idx="22">
                  <c:v>42725</c:v>
                </c:pt>
                <c:pt idx="23">
                  <c:v>42726</c:v>
                </c:pt>
                <c:pt idx="24">
                  <c:v>42727</c:v>
                </c:pt>
                <c:pt idx="25">
                  <c:v>42730</c:v>
                </c:pt>
                <c:pt idx="26">
                  <c:v>42731</c:v>
                </c:pt>
                <c:pt idx="27">
                  <c:v>42732</c:v>
                </c:pt>
                <c:pt idx="28">
                  <c:v>42733</c:v>
                </c:pt>
                <c:pt idx="29">
                  <c:v>42734</c:v>
                </c:pt>
              </c:numCache>
            </c:numRef>
          </c:cat>
          <c:val>
            <c:numRef>
              <c:f>'precio mayorista3'!$G$6:$G$35</c:f>
              <c:numCache>
                <c:formatCode>#,##0</c:formatCode>
                <c:ptCount val="30"/>
                <c:pt idx="0">
                  <c:v>11337.130000000001</c:v>
                </c:pt>
                <c:pt idx="2">
                  <c:v>11355.31</c:v>
                </c:pt>
                <c:pt idx="4">
                  <c:v>11204.48</c:v>
                </c:pt>
                <c:pt idx="5">
                  <c:v>11297.85</c:v>
                </c:pt>
                <c:pt idx="7">
                  <c:v>10564.23</c:v>
                </c:pt>
                <c:pt idx="10">
                  <c:v>9747.9</c:v>
                </c:pt>
                <c:pt idx="12">
                  <c:v>9650.31</c:v>
                </c:pt>
                <c:pt idx="13">
                  <c:v>9702.06</c:v>
                </c:pt>
                <c:pt idx="14">
                  <c:v>11764.71</c:v>
                </c:pt>
                <c:pt idx="16">
                  <c:v>8985.130000000001</c:v>
                </c:pt>
                <c:pt idx="17">
                  <c:v>8834.2999999999993</c:v>
                </c:pt>
                <c:pt idx="18">
                  <c:v>8586.0400000000009</c:v>
                </c:pt>
                <c:pt idx="19">
                  <c:v>8403.36</c:v>
                </c:pt>
                <c:pt idx="21">
                  <c:v>8029.88</c:v>
                </c:pt>
                <c:pt idx="22">
                  <c:v>8014.82</c:v>
                </c:pt>
                <c:pt idx="23">
                  <c:v>6386.55</c:v>
                </c:pt>
                <c:pt idx="24">
                  <c:v>7369.1</c:v>
                </c:pt>
                <c:pt idx="26">
                  <c:v>7022.81</c:v>
                </c:pt>
                <c:pt idx="28">
                  <c:v>8403.36</c:v>
                </c:pt>
              </c:numCache>
            </c:numRef>
          </c:val>
          <c:smooth val="0"/>
          <c:extLst>
            <c:ext xmlns:c16="http://schemas.microsoft.com/office/drawing/2014/chart" uri="{C3380CC4-5D6E-409C-BE32-E72D297353CC}">
              <c16:uniqueId val="{00000004-6F14-40E3-B332-8026EBB2228F}"/>
            </c:ext>
          </c:extLst>
        </c:ser>
        <c:ser>
          <c:idx val="5"/>
          <c:order val="5"/>
          <c:tx>
            <c:strRef>
              <c:f>'precio mayorista3'!$H$5</c:f>
              <c:strCache>
                <c:ptCount val="1"/>
                <c:pt idx="0">
                  <c:v>Macroferia Regional de Talca</c:v>
                </c:pt>
              </c:strCache>
            </c:strRef>
          </c:tx>
          <c:spPr>
            <a:ln w="28575" cap="rnd">
              <a:solidFill>
                <a:schemeClr val="accent6"/>
              </a:solidFill>
              <a:round/>
            </a:ln>
            <a:effectLst/>
          </c:spPr>
          <c:marker>
            <c:symbol val="circle"/>
            <c:size val="5"/>
          </c:marker>
          <c:cat>
            <c:numRef>
              <c:f>'precio mayorista3'!$B$6:$B$35</c:f>
              <c:numCache>
                <c:formatCode>m/d/yyyy</c:formatCode>
                <c:ptCount val="30"/>
                <c:pt idx="0">
                  <c:v>42692</c:v>
                </c:pt>
                <c:pt idx="1">
                  <c:v>42695</c:v>
                </c:pt>
                <c:pt idx="2">
                  <c:v>42696</c:v>
                </c:pt>
                <c:pt idx="3">
                  <c:v>42697</c:v>
                </c:pt>
                <c:pt idx="4">
                  <c:v>42698</c:v>
                </c:pt>
                <c:pt idx="5">
                  <c:v>42699</c:v>
                </c:pt>
                <c:pt idx="6">
                  <c:v>42702</c:v>
                </c:pt>
                <c:pt idx="7">
                  <c:v>42703</c:v>
                </c:pt>
                <c:pt idx="8">
                  <c:v>42704</c:v>
                </c:pt>
                <c:pt idx="9">
                  <c:v>42705</c:v>
                </c:pt>
                <c:pt idx="10">
                  <c:v>42706</c:v>
                </c:pt>
                <c:pt idx="11">
                  <c:v>42709</c:v>
                </c:pt>
                <c:pt idx="12">
                  <c:v>42710</c:v>
                </c:pt>
                <c:pt idx="13">
                  <c:v>42711</c:v>
                </c:pt>
                <c:pt idx="14">
                  <c:v>42713</c:v>
                </c:pt>
                <c:pt idx="15">
                  <c:v>42716</c:v>
                </c:pt>
                <c:pt idx="16">
                  <c:v>42717</c:v>
                </c:pt>
                <c:pt idx="17">
                  <c:v>42718</c:v>
                </c:pt>
                <c:pt idx="18">
                  <c:v>42719</c:v>
                </c:pt>
                <c:pt idx="19">
                  <c:v>42720</c:v>
                </c:pt>
                <c:pt idx="20">
                  <c:v>42723</c:v>
                </c:pt>
                <c:pt idx="21">
                  <c:v>42724</c:v>
                </c:pt>
                <c:pt idx="22">
                  <c:v>42725</c:v>
                </c:pt>
                <c:pt idx="23">
                  <c:v>42726</c:v>
                </c:pt>
                <c:pt idx="24">
                  <c:v>42727</c:v>
                </c:pt>
                <c:pt idx="25">
                  <c:v>42730</c:v>
                </c:pt>
                <c:pt idx="26">
                  <c:v>42731</c:v>
                </c:pt>
                <c:pt idx="27">
                  <c:v>42732</c:v>
                </c:pt>
                <c:pt idx="28">
                  <c:v>42733</c:v>
                </c:pt>
                <c:pt idx="29">
                  <c:v>42734</c:v>
                </c:pt>
              </c:numCache>
            </c:numRef>
          </c:cat>
          <c:val>
            <c:numRef>
              <c:f>'precio mayorista3'!$H$6:$H$35</c:f>
              <c:numCache>
                <c:formatCode>#,##0</c:formatCode>
                <c:ptCount val="30"/>
                <c:pt idx="0">
                  <c:v>7142.86</c:v>
                </c:pt>
                <c:pt idx="1">
                  <c:v>6722.69</c:v>
                </c:pt>
                <c:pt idx="2">
                  <c:v>6302.52</c:v>
                </c:pt>
                <c:pt idx="3">
                  <c:v>6302.52</c:v>
                </c:pt>
                <c:pt idx="4">
                  <c:v>5882.35</c:v>
                </c:pt>
                <c:pt idx="5">
                  <c:v>6302.52</c:v>
                </c:pt>
                <c:pt idx="6">
                  <c:v>6512.6049999999996</c:v>
                </c:pt>
                <c:pt idx="7">
                  <c:v>5882.35</c:v>
                </c:pt>
                <c:pt idx="8">
                  <c:v>5882.35</c:v>
                </c:pt>
                <c:pt idx="9">
                  <c:v>4831.9350000000004</c:v>
                </c:pt>
                <c:pt idx="10">
                  <c:v>5042.0150000000003</c:v>
                </c:pt>
                <c:pt idx="11">
                  <c:v>4831.93</c:v>
                </c:pt>
                <c:pt idx="12">
                  <c:v>4831.93</c:v>
                </c:pt>
                <c:pt idx="13">
                  <c:v>5016.88</c:v>
                </c:pt>
                <c:pt idx="14">
                  <c:v>5042.0200000000004</c:v>
                </c:pt>
                <c:pt idx="15">
                  <c:v>4736.4400000000005</c:v>
                </c:pt>
                <c:pt idx="16">
                  <c:v>4621.8500000000004</c:v>
                </c:pt>
                <c:pt idx="17">
                  <c:v>4621.8500000000004</c:v>
                </c:pt>
                <c:pt idx="18">
                  <c:v>4201.68</c:v>
                </c:pt>
                <c:pt idx="19">
                  <c:v>3991.5950000000003</c:v>
                </c:pt>
                <c:pt idx="20">
                  <c:v>3539.1099999999997</c:v>
                </c:pt>
                <c:pt idx="21">
                  <c:v>3559.31</c:v>
                </c:pt>
                <c:pt idx="22">
                  <c:v>4079.13</c:v>
                </c:pt>
                <c:pt idx="23">
                  <c:v>3700.71</c:v>
                </c:pt>
                <c:pt idx="24">
                  <c:v>3991.6</c:v>
                </c:pt>
                <c:pt idx="25">
                  <c:v>4621.8500000000004</c:v>
                </c:pt>
                <c:pt idx="26">
                  <c:v>4040.08</c:v>
                </c:pt>
                <c:pt idx="28">
                  <c:v>3421.37</c:v>
                </c:pt>
                <c:pt idx="29">
                  <c:v>3781.51</c:v>
                </c:pt>
              </c:numCache>
            </c:numRef>
          </c:val>
          <c:smooth val="0"/>
          <c:extLst>
            <c:ext xmlns:c16="http://schemas.microsoft.com/office/drawing/2014/chart" uri="{C3380CC4-5D6E-409C-BE32-E72D297353CC}">
              <c16:uniqueId val="{00000005-6F14-40E3-B332-8026EBB2228F}"/>
            </c:ext>
          </c:extLst>
        </c:ser>
        <c:ser>
          <c:idx val="6"/>
          <c:order val="6"/>
          <c:tx>
            <c:strRef>
              <c:f>'precio mayorista3'!$I$5</c:f>
              <c:strCache>
                <c:ptCount val="1"/>
                <c:pt idx="0">
                  <c:v>Terminal Hortofrutícola de Chillán</c:v>
                </c:pt>
              </c:strCache>
            </c:strRef>
          </c:tx>
          <c:spPr>
            <a:ln w="28575" cap="rnd">
              <a:solidFill>
                <a:schemeClr val="accent1">
                  <a:lumMod val="60000"/>
                </a:schemeClr>
              </a:solidFill>
              <a:round/>
            </a:ln>
            <a:effectLst/>
          </c:spPr>
          <c:marker>
            <c:symbol val="circle"/>
            <c:size val="5"/>
            <c:spPr>
              <a:solidFill>
                <a:schemeClr val="accent1">
                  <a:lumMod val="50000"/>
                </a:schemeClr>
              </a:solidFill>
              <a:ln>
                <a:noFill/>
              </a:ln>
            </c:spPr>
          </c:marker>
          <c:cat>
            <c:numRef>
              <c:f>'precio mayorista3'!$B$6:$B$35</c:f>
              <c:numCache>
                <c:formatCode>m/d/yyyy</c:formatCode>
                <c:ptCount val="30"/>
                <c:pt idx="0">
                  <c:v>42692</c:v>
                </c:pt>
                <c:pt idx="1">
                  <c:v>42695</c:v>
                </c:pt>
                <c:pt idx="2">
                  <c:v>42696</c:v>
                </c:pt>
                <c:pt idx="3">
                  <c:v>42697</c:v>
                </c:pt>
                <c:pt idx="4">
                  <c:v>42698</c:v>
                </c:pt>
                <c:pt idx="5">
                  <c:v>42699</c:v>
                </c:pt>
                <c:pt idx="6">
                  <c:v>42702</c:v>
                </c:pt>
                <c:pt idx="7">
                  <c:v>42703</c:v>
                </c:pt>
                <c:pt idx="8">
                  <c:v>42704</c:v>
                </c:pt>
                <c:pt idx="9">
                  <c:v>42705</c:v>
                </c:pt>
                <c:pt idx="10">
                  <c:v>42706</c:v>
                </c:pt>
                <c:pt idx="11">
                  <c:v>42709</c:v>
                </c:pt>
                <c:pt idx="12">
                  <c:v>42710</c:v>
                </c:pt>
                <c:pt idx="13">
                  <c:v>42711</c:v>
                </c:pt>
                <c:pt idx="14">
                  <c:v>42713</c:v>
                </c:pt>
                <c:pt idx="15">
                  <c:v>42716</c:v>
                </c:pt>
                <c:pt idx="16">
                  <c:v>42717</c:v>
                </c:pt>
                <c:pt idx="17">
                  <c:v>42718</c:v>
                </c:pt>
                <c:pt idx="18">
                  <c:v>42719</c:v>
                </c:pt>
                <c:pt idx="19">
                  <c:v>42720</c:v>
                </c:pt>
                <c:pt idx="20">
                  <c:v>42723</c:v>
                </c:pt>
                <c:pt idx="21">
                  <c:v>42724</c:v>
                </c:pt>
                <c:pt idx="22">
                  <c:v>42725</c:v>
                </c:pt>
                <c:pt idx="23">
                  <c:v>42726</c:v>
                </c:pt>
                <c:pt idx="24">
                  <c:v>42727</c:v>
                </c:pt>
                <c:pt idx="25">
                  <c:v>42730</c:v>
                </c:pt>
                <c:pt idx="26">
                  <c:v>42731</c:v>
                </c:pt>
                <c:pt idx="27">
                  <c:v>42732</c:v>
                </c:pt>
                <c:pt idx="28">
                  <c:v>42733</c:v>
                </c:pt>
                <c:pt idx="29">
                  <c:v>42734</c:v>
                </c:pt>
              </c:numCache>
            </c:numRef>
          </c:cat>
          <c:val>
            <c:numRef>
              <c:f>'precio mayorista3'!$I$6:$I$35</c:f>
              <c:numCache>
                <c:formatCode>#,##0</c:formatCode>
                <c:ptCount val="30"/>
                <c:pt idx="0">
                  <c:v>7773.11</c:v>
                </c:pt>
                <c:pt idx="1">
                  <c:v>7630.1350000000002</c:v>
                </c:pt>
                <c:pt idx="2">
                  <c:v>7981.4449999999997</c:v>
                </c:pt>
                <c:pt idx="3">
                  <c:v>8151.26</c:v>
                </c:pt>
                <c:pt idx="4">
                  <c:v>7598.7649999999994</c:v>
                </c:pt>
                <c:pt idx="5">
                  <c:v>8185.5</c:v>
                </c:pt>
                <c:pt idx="6">
                  <c:v>7259.2150000000001</c:v>
                </c:pt>
                <c:pt idx="7">
                  <c:v>7757.18</c:v>
                </c:pt>
                <c:pt idx="8">
                  <c:v>6776.96</c:v>
                </c:pt>
                <c:pt idx="9">
                  <c:v>6992.0249999999996</c:v>
                </c:pt>
                <c:pt idx="10">
                  <c:v>6789.03</c:v>
                </c:pt>
                <c:pt idx="11">
                  <c:v>5691.37</c:v>
                </c:pt>
                <c:pt idx="12">
                  <c:v>5672.27</c:v>
                </c:pt>
                <c:pt idx="13">
                  <c:v>5672.27</c:v>
                </c:pt>
                <c:pt idx="14">
                  <c:v>6092.44</c:v>
                </c:pt>
                <c:pt idx="15">
                  <c:v>6092.44</c:v>
                </c:pt>
                <c:pt idx="16">
                  <c:v>6092.44</c:v>
                </c:pt>
                <c:pt idx="17">
                  <c:v>5252.1</c:v>
                </c:pt>
                <c:pt idx="18">
                  <c:v>5252.1</c:v>
                </c:pt>
                <c:pt idx="19">
                  <c:v>5210.08</c:v>
                </c:pt>
                <c:pt idx="21">
                  <c:v>5562.27</c:v>
                </c:pt>
                <c:pt idx="22">
                  <c:v>5470.67</c:v>
                </c:pt>
                <c:pt idx="23">
                  <c:v>5252.1</c:v>
                </c:pt>
                <c:pt idx="24">
                  <c:v>4411.76</c:v>
                </c:pt>
                <c:pt idx="25">
                  <c:v>4621.8500000000004</c:v>
                </c:pt>
                <c:pt idx="26">
                  <c:v>4411.76</c:v>
                </c:pt>
                <c:pt idx="27">
                  <c:v>4831.93</c:v>
                </c:pt>
                <c:pt idx="28">
                  <c:v>4831.93</c:v>
                </c:pt>
                <c:pt idx="29">
                  <c:v>4831.93</c:v>
                </c:pt>
              </c:numCache>
            </c:numRef>
          </c:val>
          <c:smooth val="0"/>
          <c:extLst>
            <c:ext xmlns:c16="http://schemas.microsoft.com/office/drawing/2014/chart" uri="{C3380CC4-5D6E-409C-BE32-E72D297353CC}">
              <c16:uniqueId val="{00000006-6F14-40E3-B332-8026EBB2228F}"/>
            </c:ext>
          </c:extLst>
        </c:ser>
        <c:ser>
          <c:idx val="7"/>
          <c:order val="7"/>
          <c:tx>
            <c:strRef>
              <c:f>'precio mayorista3'!$J$5</c:f>
              <c:strCache>
                <c:ptCount val="1"/>
                <c:pt idx="0">
                  <c:v>Vega Monumental Concepción</c:v>
                </c:pt>
              </c:strCache>
            </c:strRef>
          </c:tx>
          <c:spPr>
            <a:ln w="28575" cap="rnd">
              <a:solidFill>
                <a:schemeClr val="accent2">
                  <a:lumMod val="60000"/>
                </a:schemeClr>
              </a:solidFill>
              <a:round/>
            </a:ln>
            <a:effectLst/>
          </c:spPr>
          <c:marker>
            <c:symbol val="circle"/>
            <c:size val="5"/>
            <c:spPr>
              <a:solidFill>
                <a:schemeClr val="accent2">
                  <a:lumMod val="50000"/>
                </a:schemeClr>
              </a:solidFill>
              <a:ln>
                <a:noFill/>
              </a:ln>
            </c:spPr>
          </c:marker>
          <c:cat>
            <c:numRef>
              <c:f>'precio mayorista3'!$B$6:$B$35</c:f>
              <c:numCache>
                <c:formatCode>m/d/yyyy</c:formatCode>
                <c:ptCount val="30"/>
                <c:pt idx="0">
                  <c:v>42692</c:v>
                </c:pt>
                <c:pt idx="1">
                  <c:v>42695</c:v>
                </c:pt>
                <c:pt idx="2">
                  <c:v>42696</c:v>
                </c:pt>
                <c:pt idx="3">
                  <c:v>42697</c:v>
                </c:pt>
                <c:pt idx="4">
                  <c:v>42698</c:v>
                </c:pt>
                <c:pt idx="5">
                  <c:v>42699</c:v>
                </c:pt>
                <c:pt idx="6">
                  <c:v>42702</c:v>
                </c:pt>
                <c:pt idx="7">
                  <c:v>42703</c:v>
                </c:pt>
                <c:pt idx="8">
                  <c:v>42704</c:v>
                </c:pt>
                <c:pt idx="9">
                  <c:v>42705</c:v>
                </c:pt>
                <c:pt idx="10">
                  <c:v>42706</c:v>
                </c:pt>
                <c:pt idx="11">
                  <c:v>42709</c:v>
                </c:pt>
                <c:pt idx="12">
                  <c:v>42710</c:v>
                </c:pt>
                <c:pt idx="13">
                  <c:v>42711</c:v>
                </c:pt>
                <c:pt idx="14">
                  <c:v>42713</c:v>
                </c:pt>
                <c:pt idx="15">
                  <c:v>42716</c:v>
                </c:pt>
                <c:pt idx="16">
                  <c:v>42717</c:v>
                </c:pt>
                <c:pt idx="17">
                  <c:v>42718</c:v>
                </c:pt>
                <c:pt idx="18">
                  <c:v>42719</c:v>
                </c:pt>
                <c:pt idx="19">
                  <c:v>42720</c:v>
                </c:pt>
                <c:pt idx="20">
                  <c:v>42723</c:v>
                </c:pt>
                <c:pt idx="21">
                  <c:v>42724</c:v>
                </c:pt>
                <c:pt idx="22">
                  <c:v>42725</c:v>
                </c:pt>
                <c:pt idx="23">
                  <c:v>42726</c:v>
                </c:pt>
                <c:pt idx="24">
                  <c:v>42727</c:v>
                </c:pt>
                <c:pt idx="25">
                  <c:v>42730</c:v>
                </c:pt>
                <c:pt idx="26">
                  <c:v>42731</c:v>
                </c:pt>
                <c:pt idx="27">
                  <c:v>42732</c:v>
                </c:pt>
                <c:pt idx="28">
                  <c:v>42733</c:v>
                </c:pt>
                <c:pt idx="29">
                  <c:v>42734</c:v>
                </c:pt>
              </c:numCache>
            </c:numRef>
          </c:cat>
          <c:val>
            <c:numRef>
              <c:f>'precio mayorista3'!$J$6:$J$35</c:f>
              <c:numCache>
                <c:formatCode>#,##0</c:formatCode>
                <c:ptCount val="30"/>
                <c:pt idx="0">
                  <c:v>8823.5300000000007</c:v>
                </c:pt>
                <c:pt idx="2">
                  <c:v>10521.01</c:v>
                </c:pt>
                <c:pt idx="5">
                  <c:v>7983.19</c:v>
                </c:pt>
                <c:pt idx="7">
                  <c:v>7731.09</c:v>
                </c:pt>
                <c:pt idx="10">
                  <c:v>5462.18</c:v>
                </c:pt>
                <c:pt idx="12">
                  <c:v>5462.18</c:v>
                </c:pt>
                <c:pt idx="14">
                  <c:v>5207.08</c:v>
                </c:pt>
                <c:pt idx="16">
                  <c:v>6312.41</c:v>
                </c:pt>
                <c:pt idx="19">
                  <c:v>7150.78</c:v>
                </c:pt>
                <c:pt idx="21">
                  <c:v>5252.1</c:v>
                </c:pt>
                <c:pt idx="24">
                  <c:v>4831.93</c:v>
                </c:pt>
                <c:pt idx="26">
                  <c:v>6555.9049999999997</c:v>
                </c:pt>
                <c:pt idx="29">
                  <c:v>5987.05</c:v>
                </c:pt>
              </c:numCache>
            </c:numRef>
          </c:val>
          <c:smooth val="0"/>
          <c:extLst>
            <c:ext xmlns:c16="http://schemas.microsoft.com/office/drawing/2014/chart" uri="{C3380CC4-5D6E-409C-BE32-E72D297353CC}">
              <c16:uniqueId val="{00000007-6F14-40E3-B332-8026EBB2228F}"/>
            </c:ext>
          </c:extLst>
        </c:ser>
        <c:ser>
          <c:idx val="8"/>
          <c:order val="8"/>
          <c:tx>
            <c:strRef>
              <c:f>'precio mayorista3'!$K$5</c:f>
              <c:strCache>
                <c:ptCount val="1"/>
                <c:pt idx="0">
                  <c:v>Vega Modelo de Temuco</c:v>
                </c:pt>
              </c:strCache>
            </c:strRef>
          </c:tx>
          <c:spPr>
            <a:ln>
              <a:solidFill>
                <a:schemeClr val="accent3">
                  <a:lumMod val="50000"/>
                </a:schemeClr>
              </a:solidFill>
            </a:ln>
          </c:spPr>
          <c:marker>
            <c:symbol val="circle"/>
            <c:size val="5"/>
            <c:spPr>
              <a:solidFill>
                <a:schemeClr val="accent3">
                  <a:lumMod val="50000"/>
                </a:schemeClr>
              </a:solidFill>
              <a:ln>
                <a:noFill/>
              </a:ln>
            </c:spPr>
          </c:marker>
          <c:cat>
            <c:numRef>
              <c:f>'precio mayorista3'!$B$6:$B$35</c:f>
              <c:numCache>
                <c:formatCode>m/d/yyyy</c:formatCode>
                <c:ptCount val="30"/>
                <c:pt idx="0">
                  <c:v>42692</c:v>
                </c:pt>
                <c:pt idx="1">
                  <c:v>42695</c:v>
                </c:pt>
                <c:pt idx="2">
                  <c:v>42696</c:v>
                </c:pt>
                <c:pt idx="3">
                  <c:v>42697</c:v>
                </c:pt>
                <c:pt idx="4">
                  <c:v>42698</c:v>
                </c:pt>
                <c:pt idx="5">
                  <c:v>42699</c:v>
                </c:pt>
                <c:pt idx="6">
                  <c:v>42702</c:v>
                </c:pt>
                <c:pt idx="7">
                  <c:v>42703</c:v>
                </c:pt>
                <c:pt idx="8">
                  <c:v>42704</c:v>
                </c:pt>
                <c:pt idx="9">
                  <c:v>42705</c:v>
                </c:pt>
                <c:pt idx="10">
                  <c:v>42706</c:v>
                </c:pt>
                <c:pt idx="11">
                  <c:v>42709</c:v>
                </c:pt>
                <c:pt idx="12">
                  <c:v>42710</c:v>
                </c:pt>
                <c:pt idx="13">
                  <c:v>42711</c:v>
                </c:pt>
                <c:pt idx="14">
                  <c:v>42713</c:v>
                </c:pt>
                <c:pt idx="15">
                  <c:v>42716</c:v>
                </c:pt>
                <c:pt idx="16">
                  <c:v>42717</c:v>
                </c:pt>
                <c:pt idx="17">
                  <c:v>42718</c:v>
                </c:pt>
                <c:pt idx="18">
                  <c:v>42719</c:v>
                </c:pt>
                <c:pt idx="19">
                  <c:v>42720</c:v>
                </c:pt>
                <c:pt idx="20">
                  <c:v>42723</c:v>
                </c:pt>
                <c:pt idx="21">
                  <c:v>42724</c:v>
                </c:pt>
                <c:pt idx="22">
                  <c:v>42725</c:v>
                </c:pt>
                <c:pt idx="23">
                  <c:v>42726</c:v>
                </c:pt>
                <c:pt idx="24">
                  <c:v>42727</c:v>
                </c:pt>
                <c:pt idx="25">
                  <c:v>42730</c:v>
                </c:pt>
                <c:pt idx="26">
                  <c:v>42731</c:v>
                </c:pt>
                <c:pt idx="27">
                  <c:v>42732</c:v>
                </c:pt>
                <c:pt idx="28">
                  <c:v>42733</c:v>
                </c:pt>
                <c:pt idx="29">
                  <c:v>42734</c:v>
                </c:pt>
              </c:numCache>
            </c:numRef>
          </c:cat>
          <c:val>
            <c:numRef>
              <c:f>'precio mayorista3'!$K$6:$K$35</c:f>
              <c:numCache>
                <c:formatCode>#,##0</c:formatCode>
                <c:ptCount val="30"/>
                <c:pt idx="0">
                  <c:v>10924.37</c:v>
                </c:pt>
                <c:pt idx="1">
                  <c:v>10924.37</c:v>
                </c:pt>
                <c:pt idx="3">
                  <c:v>9243.7000000000007</c:v>
                </c:pt>
                <c:pt idx="4">
                  <c:v>9243.7000000000007</c:v>
                </c:pt>
                <c:pt idx="5">
                  <c:v>7450.9800000000005</c:v>
                </c:pt>
                <c:pt idx="6">
                  <c:v>6722.6933333333336</c:v>
                </c:pt>
                <c:pt idx="7">
                  <c:v>7563.03</c:v>
                </c:pt>
                <c:pt idx="9">
                  <c:v>7563.03</c:v>
                </c:pt>
                <c:pt idx="10">
                  <c:v>7563.03</c:v>
                </c:pt>
                <c:pt idx="12">
                  <c:v>10084.030000000001</c:v>
                </c:pt>
                <c:pt idx="13">
                  <c:v>10084.030000000001</c:v>
                </c:pt>
                <c:pt idx="16">
                  <c:v>9243.7000000000007</c:v>
                </c:pt>
                <c:pt idx="17">
                  <c:v>9243.7000000000007</c:v>
                </c:pt>
                <c:pt idx="18">
                  <c:v>9243.7000000000007</c:v>
                </c:pt>
                <c:pt idx="20">
                  <c:v>10084.030000000001</c:v>
                </c:pt>
                <c:pt idx="22">
                  <c:v>8870.2099999999991</c:v>
                </c:pt>
                <c:pt idx="23">
                  <c:v>6722.69</c:v>
                </c:pt>
                <c:pt idx="24">
                  <c:v>7164.97</c:v>
                </c:pt>
                <c:pt idx="25">
                  <c:v>7142.86</c:v>
                </c:pt>
                <c:pt idx="28">
                  <c:v>7563.03</c:v>
                </c:pt>
                <c:pt idx="29">
                  <c:v>6722.69</c:v>
                </c:pt>
              </c:numCache>
            </c:numRef>
          </c:val>
          <c:smooth val="0"/>
          <c:extLst>
            <c:ext xmlns:c16="http://schemas.microsoft.com/office/drawing/2014/chart" uri="{C3380CC4-5D6E-409C-BE32-E72D297353CC}">
              <c16:uniqueId val="{00000008-6F14-40E3-B332-8026EBB2228F}"/>
            </c:ext>
          </c:extLst>
        </c:ser>
        <c:ser>
          <c:idx val="9"/>
          <c:order val="9"/>
          <c:tx>
            <c:strRef>
              <c:f>'precio mayorista3'!$L$5</c:f>
              <c:strCache>
                <c:ptCount val="1"/>
                <c:pt idx="0">
                  <c:v>Feria Lagunitas de Puerto Montt</c:v>
                </c:pt>
              </c:strCache>
            </c:strRef>
          </c:tx>
          <c:marker>
            <c:symbol val="circle"/>
            <c:size val="5"/>
          </c:marker>
          <c:cat>
            <c:numRef>
              <c:f>'precio mayorista3'!$B$6:$B$35</c:f>
              <c:numCache>
                <c:formatCode>m/d/yyyy</c:formatCode>
                <c:ptCount val="30"/>
                <c:pt idx="0">
                  <c:v>42692</c:v>
                </c:pt>
                <c:pt idx="1">
                  <c:v>42695</c:v>
                </c:pt>
                <c:pt idx="2">
                  <c:v>42696</c:v>
                </c:pt>
                <c:pt idx="3">
                  <c:v>42697</c:v>
                </c:pt>
                <c:pt idx="4">
                  <c:v>42698</c:v>
                </c:pt>
                <c:pt idx="5">
                  <c:v>42699</c:v>
                </c:pt>
                <c:pt idx="6">
                  <c:v>42702</c:v>
                </c:pt>
                <c:pt idx="7">
                  <c:v>42703</c:v>
                </c:pt>
                <c:pt idx="8">
                  <c:v>42704</c:v>
                </c:pt>
                <c:pt idx="9">
                  <c:v>42705</c:v>
                </c:pt>
                <c:pt idx="10">
                  <c:v>42706</c:v>
                </c:pt>
                <c:pt idx="11">
                  <c:v>42709</c:v>
                </c:pt>
                <c:pt idx="12">
                  <c:v>42710</c:v>
                </c:pt>
                <c:pt idx="13">
                  <c:v>42711</c:v>
                </c:pt>
                <c:pt idx="14">
                  <c:v>42713</c:v>
                </c:pt>
                <c:pt idx="15">
                  <c:v>42716</c:v>
                </c:pt>
                <c:pt idx="16">
                  <c:v>42717</c:v>
                </c:pt>
                <c:pt idx="17">
                  <c:v>42718</c:v>
                </c:pt>
                <c:pt idx="18">
                  <c:v>42719</c:v>
                </c:pt>
                <c:pt idx="19">
                  <c:v>42720</c:v>
                </c:pt>
                <c:pt idx="20">
                  <c:v>42723</c:v>
                </c:pt>
                <c:pt idx="21">
                  <c:v>42724</c:v>
                </c:pt>
                <c:pt idx="22">
                  <c:v>42725</c:v>
                </c:pt>
                <c:pt idx="23">
                  <c:v>42726</c:v>
                </c:pt>
                <c:pt idx="24">
                  <c:v>42727</c:v>
                </c:pt>
                <c:pt idx="25">
                  <c:v>42730</c:v>
                </c:pt>
                <c:pt idx="26">
                  <c:v>42731</c:v>
                </c:pt>
                <c:pt idx="27">
                  <c:v>42732</c:v>
                </c:pt>
                <c:pt idx="28">
                  <c:v>42733</c:v>
                </c:pt>
                <c:pt idx="29">
                  <c:v>42734</c:v>
                </c:pt>
              </c:numCache>
            </c:numRef>
          </c:cat>
          <c:val>
            <c:numRef>
              <c:f>'precio mayorista3'!$L$6:$L$35</c:f>
              <c:numCache>
                <c:formatCode>#,##0</c:formatCode>
                <c:ptCount val="30"/>
                <c:pt idx="0">
                  <c:v>11404.56</c:v>
                </c:pt>
                <c:pt idx="1">
                  <c:v>9453.7800000000007</c:v>
                </c:pt>
                <c:pt idx="2">
                  <c:v>11764.71</c:v>
                </c:pt>
                <c:pt idx="3">
                  <c:v>11764.71</c:v>
                </c:pt>
                <c:pt idx="5">
                  <c:v>11764.71</c:v>
                </c:pt>
                <c:pt idx="7">
                  <c:v>11344.54</c:v>
                </c:pt>
                <c:pt idx="8">
                  <c:v>11764.71</c:v>
                </c:pt>
                <c:pt idx="9">
                  <c:v>11344.54</c:v>
                </c:pt>
                <c:pt idx="10">
                  <c:v>11344.54</c:v>
                </c:pt>
                <c:pt idx="11">
                  <c:v>10924.37</c:v>
                </c:pt>
                <c:pt idx="12">
                  <c:v>9663.8700000000008</c:v>
                </c:pt>
                <c:pt idx="13">
                  <c:v>9663.8700000000008</c:v>
                </c:pt>
                <c:pt idx="14">
                  <c:v>9663.8700000000008</c:v>
                </c:pt>
                <c:pt idx="15">
                  <c:v>9663.8700000000008</c:v>
                </c:pt>
                <c:pt idx="16">
                  <c:v>9663.8700000000008</c:v>
                </c:pt>
                <c:pt idx="19">
                  <c:v>9663.8700000000008</c:v>
                </c:pt>
                <c:pt idx="20">
                  <c:v>9663.8700000000008</c:v>
                </c:pt>
                <c:pt idx="21">
                  <c:v>9663.8700000000008</c:v>
                </c:pt>
                <c:pt idx="22">
                  <c:v>9663.8700000000008</c:v>
                </c:pt>
                <c:pt idx="23">
                  <c:v>9663.8700000000008</c:v>
                </c:pt>
                <c:pt idx="24">
                  <c:v>9663.8700000000008</c:v>
                </c:pt>
                <c:pt idx="25">
                  <c:v>9663.8700000000008</c:v>
                </c:pt>
                <c:pt idx="26">
                  <c:v>9243.7000000000007</c:v>
                </c:pt>
                <c:pt idx="27">
                  <c:v>9243.7000000000007</c:v>
                </c:pt>
                <c:pt idx="28">
                  <c:v>9243.7000000000007</c:v>
                </c:pt>
                <c:pt idx="29">
                  <c:v>8823.5300000000007</c:v>
                </c:pt>
              </c:numCache>
            </c:numRef>
          </c:val>
          <c:smooth val="0"/>
          <c:extLst>
            <c:ext xmlns:c16="http://schemas.microsoft.com/office/drawing/2014/chart" uri="{C3380CC4-5D6E-409C-BE32-E72D297353CC}">
              <c16:uniqueId val="{00000009-6F14-40E3-B332-8026EBB2228F}"/>
            </c:ext>
          </c:extLst>
        </c:ser>
        <c:dLbls>
          <c:showLegendKey val="0"/>
          <c:showVal val="0"/>
          <c:showCatName val="0"/>
          <c:showSerName val="0"/>
          <c:showPercent val="0"/>
          <c:showBubbleSize val="0"/>
        </c:dLbls>
        <c:marker val="1"/>
        <c:smooth val="0"/>
        <c:axId val="1739947408"/>
        <c:axId val="1"/>
      </c:lineChart>
      <c:dateAx>
        <c:axId val="1739947408"/>
        <c:scaling>
          <c:orientation val="minMax"/>
        </c:scaling>
        <c:delete val="0"/>
        <c:axPos val="b"/>
        <c:numFmt formatCode="dd/mm" sourceLinked="0"/>
        <c:majorTickMark val="out"/>
        <c:minorTickMark val="none"/>
        <c:tickLblPos val="nextTo"/>
        <c:spPr>
          <a:noFill/>
          <a:ln w="9525" cap="flat" cmpd="sng" algn="ctr">
            <a:solidFill>
              <a:schemeClr val="tx1">
                <a:lumMod val="15000"/>
                <a:lumOff val="85000"/>
              </a:schemeClr>
            </a:solidFill>
            <a:round/>
          </a:ln>
          <a:effectLst/>
        </c:spPr>
        <c:txPr>
          <a:bodyPr rot="-2700000" vert="horz"/>
          <a:lstStyle/>
          <a:p>
            <a:pPr>
              <a:defRPr sz="1000" b="0" i="0" u="none" strike="noStrike" baseline="0">
                <a:solidFill>
                  <a:srgbClr val="000000"/>
                </a:solidFill>
                <a:latin typeface="Arial"/>
                <a:ea typeface="Arial"/>
                <a:cs typeface="Arial"/>
              </a:defRPr>
            </a:pPr>
            <a:endParaRPr lang="es-CL"/>
          </a:p>
        </c:txPr>
        <c:crossAx val="1"/>
        <c:crosses val="autoZero"/>
        <c:auto val="1"/>
        <c:lblOffset val="100"/>
        <c:baseTimeUnit val="days"/>
      </c:dateAx>
      <c:valAx>
        <c:axId val="1"/>
        <c:scaling>
          <c:orientation val="minMax"/>
          <c:max val="22000"/>
          <c:min val="2000"/>
        </c:scaling>
        <c:delete val="0"/>
        <c:axPos val="l"/>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000000"/>
                    </a:solidFill>
                    <a:latin typeface="Arial"/>
                    <a:ea typeface="Arial"/>
                    <a:cs typeface="Arial"/>
                  </a:defRPr>
                </a:pPr>
                <a:r>
                  <a:rPr lang="es-CL"/>
                  <a:t> $ / saco de 50 kg</a:t>
                </a:r>
              </a:p>
            </c:rich>
          </c:tx>
          <c:overlay val="0"/>
          <c:spPr>
            <a:noFill/>
            <a:ln w="25400">
              <a:noFill/>
            </a:ln>
          </c:spPr>
        </c:title>
        <c:numFmt formatCode="#,##0" sourceLinked="1"/>
        <c:majorTickMark val="none"/>
        <c:minorTickMark val="none"/>
        <c:tickLblPos val="nextTo"/>
        <c:spPr>
          <a:ln w="9525">
            <a:noFill/>
          </a:ln>
        </c:spPr>
        <c:txPr>
          <a:bodyPr rot="0" vert="horz"/>
          <a:lstStyle/>
          <a:p>
            <a:pPr>
              <a:defRPr sz="1000" b="0" i="0" u="none" strike="noStrike" baseline="0">
                <a:solidFill>
                  <a:srgbClr val="000000"/>
                </a:solidFill>
                <a:latin typeface="Arial"/>
                <a:ea typeface="Arial"/>
                <a:cs typeface="Arial"/>
              </a:defRPr>
            </a:pPr>
            <a:endParaRPr lang="es-CL"/>
          </a:p>
        </c:txPr>
        <c:crossAx val="1739947408"/>
        <c:crosses val="autoZero"/>
        <c:crossBetween val="between"/>
      </c:valAx>
      <c:spPr>
        <a:noFill/>
        <a:ln w="25400">
          <a:noFill/>
        </a:ln>
      </c:spPr>
    </c:plotArea>
    <c:legend>
      <c:legendPos val="r"/>
      <c:layout>
        <c:manualLayout>
          <c:xMode val="edge"/>
          <c:yMode val="edge"/>
          <c:x val="0.84064985820577665"/>
          <c:y val="2.8120408305016064E-2"/>
          <c:w val="0.15099341715456574"/>
          <c:h val="0.96136645892773676"/>
        </c:manualLayout>
      </c:layout>
      <c:overlay val="0"/>
      <c:spPr>
        <a:noFill/>
        <a:ln w="25400">
          <a:noFill/>
        </a:ln>
      </c:spPr>
      <c:txPr>
        <a:bodyPr/>
        <a:lstStyle/>
        <a:p>
          <a:pPr>
            <a:defRPr sz="755" b="0" i="0" u="none" strike="noStrike" baseline="0">
              <a:solidFill>
                <a:srgbClr val="000000"/>
              </a:solidFill>
              <a:latin typeface="Arial"/>
              <a:ea typeface="Arial"/>
              <a:cs typeface="Arial"/>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s-C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s-CL"/>
              <a:t>Gráfico 4. Precios de papa en supermercados y ferias libres de Santiago</a:t>
            </a:r>
          </a:p>
        </c:rich>
      </c:tx>
      <c:overlay val="0"/>
      <c:spPr>
        <a:noFill/>
        <a:ln w="25400">
          <a:noFill/>
        </a:ln>
      </c:spPr>
    </c:title>
    <c:autoTitleDeleted val="0"/>
    <c:plotArea>
      <c:layout>
        <c:manualLayout>
          <c:layoutTarget val="inner"/>
          <c:xMode val="edge"/>
          <c:yMode val="edge"/>
          <c:x val="8.3933618819006919E-2"/>
          <c:y val="0.10915481787798108"/>
          <c:w val="0.89511068041407293"/>
          <c:h val="0.7004511980966408"/>
        </c:manualLayout>
      </c:layout>
      <c:lineChart>
        <c:grouping val="standard"/>
        <c:varyColors val="0"/>
        <c:ser>
          <c:idx val="0"/>
          <c:order val="0"/>
          <c:tx>
            <c:strRef>
              <c:f>'precio minorista'!$D$24</c:f>
              <c:strCache>
                <c:ptCount val="1"/>
                <c:pt idx="0">
                  <c:v>Supermercados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'precio minorista'!$C$25:$C$45</c:f>
              <c:numCache>
                <c:formatCode>mmm\-yy</c:formatCode>
                <c:ptCount val="21"/>
                <c:pt idx="0">
                  <c:v>42095</c:v>
                </c:pt>
                <c:pt idx="1">
                  <c:v>42125</c:v>
                </c:pt>
                <c:pt idx="2">
                  <c:v>42156</c:v>
                </c:pt>
                <c:pt idx="3">
                  <c:v>42186</c:v>
                </c:pt>
                <c:pt idx="4">
                  <c:v>42217</c:v>
                </c:pt>
                <c:pt idx="5">
                  <c:v>42248</c:v>
                </c:pt>
                <c:pt idx="6">
                  <c:v>42278</c:v>
                </c:pt>
                <c:pt idx="7">
                  <c:v>42309</c:v>
                </c:pt>
                <c:pt idx="8">
                  <c:v>42339</c:v>
                </c:pt>
                <c:pt idx="9">
                  <c:v>42370</c:v>
                </c:pt>
                <c:pt idx="10">
                  <c:v>42401</c:v>
                </c:pt>
                <c:pt idx="11">
                  <c:v>42430</c:v>
                </c:pt>
                <c:pt idx="12">
                  <c:v>42461</c:v>
                </c:pt>
                <c:pt idx="13">
                  <c:v>42491</c:v>
                </c:pt>
                <c:pt idx="14">
                  <c:v>42522</c:v>
                </c:pt>
                <c:pt idx="15">
                  <c:v>42552</c:v>
                </c:pt>
                <c:pt idx="16">
                  <c:v>42583</c:v>
                </c:pt>
                <c:pt idx="17">
                  <c:v>42614</c:v>
                </c:pt>
                <c:pt idx="18">
                  <c:v>42644</c:v>
                </c:pt>
                <c:pt idx="19">
                  <c:v>42675</c:v>
                </c:pt>
                <c:pt idx="20">
                  <c:v>42705</c:v>
                </c:pt>
              </c:numCache>
            </c:numRef>
          </c:cat>
          <c:val>
            <c:numRef>
              <c:f>'precio minorista'!$D$25:$D$45</c:f>
              <c:numCache>
                <c:formatCode>#,##0</c:formatCode>
                <c:ptCount val="21"/>
                <c:pt idx="0">
                  <c:v>991</c:v>
                </c:pt>
                <c:pt idx="1">
                  <c:v>970</c:v>
                </c:pt>
                <c:pt idx="2">
                  <c:v>954</c:v>
                </c:pt>
                <c:pt idx="3">
                  <c:v>974</c:v>
                </c:pt>
                <c:pt idx="4">
                  <c:v>1094</c:v>
                </c:pt>
                <c:pt idx="5">
                  <c:v>1299</c:v>
                </c:pt>
                <c:pt idx="6">
                  <c:v>1367</c:v>
                </c:pt>
                <c:pt idx="7">
                  <c:v>1468</c:v>
                </c:pt>
                <c:pt idx="8">
                  <c:v>1490</c:v>
                </c:pt>
                <c:pt idx="9">
                  <c:v>1409</c:v>
                </c:pt>
                <c:pt idx="10">
                  <c:v>1396</c:v>
                </c:pt>
                <c:pt idx="11">
                  <c:v>1197</c:v>
                </c:pt>
                <c:pt idx="12">
                  <c:v>1117</c:v>
                </c:pt>
                <c:pt idx="13">
                  <c:v>1090</c:v>
                </c:pt>
                <c:pt idx="14">
                  <c:v>1136</c:v>
                </c:pt>
                <c:pt idx="15">
                  <c:v>1067</c:v>
                </c:pt>
                <c:pt idx="16">
                  <c:v>1043</c:v>
                </c:pt>
                <c:pt idx="17">
                  <c:v>1036</c:v>
                </c:pt>
                <c:pt idx="18">
                  <c:v>1137</c:v>
                </c:pt>
                <c:pt idx="19">
                  <c:v>1130</c:v>
                </c:pt>
                <c:pt idx="20">
                  <c:v>1082</c:v>
                </c:pt>
              </c:numCache>
            </c:numRef>
          </c:val>
          <c:smooth val="0"/>
          <c:extLst>
            <c:ext xmlns:c16="http://schemas.microsoft.com/office/drawing/2014/chart" uri="{C3380CC4-5D6E-409C-BE32-E72D297353CC}">
              <c16:uniqueId val="{00000000-36FC-43F1-BC07-58ECAD4C645C}"/>
            </c:ext>
          </c:extLst>
        </c:ser>
        <c:ser>
          <c:idx val="1"/>
          <c:order val="1"/>
          <c:tx>
            <c:strRef>
              <c:f>'precio minorista'!$E$24</c:f>
              <c:strCache>
                <c:ptCount val="1"/>
                <c:pt idx="0">
                  <c:v>Ferias libres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'precio minorista'!$C$25:$C$45</c:f>
              <c:numCache>
                <c:formatCode>mmm\-yy</c:formatCode>
                <c:ptCount val="21"/>
                <c:pt idx="0">
                  <c:v>42095</c:v>
                </c:pt>
                <c:pt idx="1">
                  <c:v>42125</c:v>
                </c:pt>
                <c:pt idx="2">
                  <c:v>42156</c:v>
                </c:pt>
                <c:pt idx="3">
                  <c:v>42186</c:v>
                </c:pt>
                <c:pt idx="4">
                  <c:v>42217</c:v>
                </c:pt>
                <c:pt idx="5">
                  <c:v>42248</c:v>
                </c:pt>
                <c:pt idx="6">
                  <c:v>42278</c:v>
                </c:pt>
                <c:pt idx="7">
                  <c:v>42309</c:v>
                </c:pt>
                <c:pt idx="8">
                  <c:v>42339</c:v>
                </c:pt>
                <c:pt idx="9">
                  <c:v>42370</c:v>
                </c:pt>
                <c:pt idx="10">
                  <c:v>42401</c:v>
                </c:pt>
                <c:pt idx="11">
                  <c:v>42430</c:v>
                </c:pt>
                <c:pt idx="12">
                  <c:v>42461</c:v>
                </c:pt>
                <c:pt idx="13">
                  <c:v>42491</c:v>
                </c:pt>
                <c:pt idx="14">
                  <c:v>42522</c:v>
                </c:pt>
                <c:pt idx="15">
                  <c:v>42552</c:v>
                </c:pt>
                <c:pt idx="16">
                  <c:v>42583</c:v>
                </c:pt>
                <c:pt idx="17">
                  <c:v>42614</c:v>
                </c:pt>
                <c:pt idx="18">
                  <c:v>42644</c:v>
                </c:pt>
                <c:pt idx="19">
                  <c:v>42675</c:v>
                </c:pt>
                <c:pt idx="20">
                  <c:v>42705</c:v>
                </c:pt>
              </c:numCache>
            </c:numRef>
          </c:cat>
          <c:val>
            <c:numRef>
              <c:f>'precio minorista'!$E$25:$E$45</c:f>
              <c:numCache>
                <c:formatCode>#,##0</c:formatCode>
                <c:ptCount val="21"/>
                <c:pt idx="0">
                  <c:v>482</c:v>
                </c:pt>
                <c:pt idx="1">
                  <c:v>479</c:v>
                </c:pt>
                <c:pt idx="2">
                  <c:v>455</c:v>
                </c:pt>
                <c:pt idx="3">
                  <c:v>525</c:v>
                </c:pt>
                <c:pt idx="4">
                  <c:v>651</c:v>
                </c:pt>
                <c:pt idx="5">
                  <c:v>624</c:v>
                </c:pt>
                <c:pt idx="6">
                  <c:v>693</c:v>
                </c:pt>
                <c:pt idx="7">
                  <c:v>666</c:v>
                </c:pt>
                <c:pt idx="8">
                  <c:v>563</c:v>
                </c:pt>
                <c:pt idx="9">
                  <c:v>476</c:v>
                </c:pt>
                <c:pt idx="10">
                  <c:v>439</c:v>
                </c:pt>
                <c:pt idx="11">
                  <c:v>435</c:v>
                </c:pt>
                <c:pt idx="12">
                  <c:v>470</c:v>
                </c:pt>
                <c:pt idx="13">
                  <c:v>462</c:v>
                </c:pt>
                <c:pt idx="14">
                  <c:v>528</c:v>
                </c:pt>
                <c:pt idx="15">
                  <c:v>522</c:v>
                </c:pt>
                <c:pt idx="16">
                  <c:v>537</c:v>
                </c:pt>
                <c:pt idx="17">
                  <c:v>509</c:v>
                </c:pt>
                <c:pt idx="18">
                  <c:v>503</c:v>
                </c:pt>
                <c:pt idx="19">
                  <c:v>477</c:v>
                </c:pt>
                <c:pt idx="20">
                  <c:v>386</c:v>
                </c:pt>
              </c:numCache>
            </c:numRef>
          </c:val>
          <c:smooth val="0"/>
          <c:extLst>
            <c:ext xmlns:c16="http://schemas.microsoft.com/office/drawing/2014/chart" uri="{C3380CC4-5D6E-409C-BE32-E72D297353CC}">
              <c16:uniqueId val="{00000001-36FC-43F1-BC07-58ECAD4C645C}"/>
            </c:ext>
          </c:extLst>
        </c:ser>
        <c:dLbls>
          <c:showLegendKey val="0"/>
          <c:showVal val="0"/>
          <c:showCatName val="0"/>
          <c:showSerName val="0"/>
          <c:showPercent val="0"/>
          <c:showBubbleSize val="0"/>
        </c:dLbls>
        <c:marker val="1"/>
        <c:smooth val="0"/>
        <c:axId val="1739947824"/>
        <c:axId val="1"/>
      </c:lineChart>
      <c:dateAx>
        <c:axId val="1739947824"/>
        <c:scaling>
          <c:orientation val="minMax"/>
        </c:scaling>
        <c:delete val="0"/>
        <c:axPos val="b"/>
        <c:numFmt formatCode="mmm/yy" sourceLinked="0"/>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1000" b="0" i="0" u="none" strike="noStrike" baseline="0">
                <a:solidFill>
                  <a:srgbClr val="000000"/>
                </a:solidFill>
                <a:latin typeface="Arial"/>
                <a:ea typeface="Arial"/>
                <a:cs typeface="Arial"/>
              </a:defRPr>
            </a:pPr>
            <a:endParaRPr lang="es-CL"/>
          </a:p>
        </c:txPr>
        <c:crossAx val="1"/>
        <c:crosses val="autoZero"/>
        <c:auto val="1"/>
        <c:lblOffset val="100"/>
        <c:baseTimeUnit val="months"/>
        <c:majorUnit val="2"/>
        <c:majorTimeUnit val="months"/>
      </c:dateAx>
      <c:valAx>
        <c:axId val="1"/>
        <c:scaling>
          <c:orientation val="minMax"/>
          <c:min val="200"/>
        </c:scaling>
        <c:delete val="0"/>
        <c:axPos val="l"/>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000000"/>
                    </a:solidFill>
                    <a:latin typeface="Arial"/>
                    <a:ea typeface="Arial"/>
                    <a:cs typeface="Arial"/>
                  </a:defRPr>
                </a:pPr>
                <a:r>
                  <a:rPr lang="es-CL"/>
                  <a:t>Precio ($ / kilo con IVA)</a:t>
                </a:r>
              </a:p>
            </c:rich>
          </c:tx>
          <c:overlay val="0"/>
          <c:spPr>
            <a:noFill/>
            <a:ln w="25400">
              <a:noFill/>
            </a:ln>
          </c:spPr>
        </c:title>
        <c:numFmt formatCode="#,##0" sourceLinked="0"/>
        <c:majorTickMark val="none"/>
        <c:minorTickMark val="none"/>
        <c:tickLblPos val="nextTo"/>
        <c:spPr>
          <a:ln w="9525">
            <a:noFill/>
          </a:ln>
        </c:spPr>
        <c:txPr>
          <a:bodyPr rot="0" vert="horz"/>
          <a:lstStyle/>
          <a:p>
            <a:pPr>
              <a:defRPr sz="1000" b="0" i="0" u="none" strike="noStrike" baseline="0">
                <a:solidFill>
                  <a:srgbClr val="000000"/>
                </a:solidFill>
                <a:latin typeface="Arial"/>
                <a:ea typeface="Arial"/>
                <a:cs typeface="Arial"/>
              </a:defRPr>
            </a:pPr>
            <a:endParaRPr lang="es-CL"/>
          </a:p>
        </c:txPr>
        <c:crossAx val="1739947824"/>
        <c:crosses val="autoZero"/>
        <c:crossBetween val="between"/>
      </c:valAx>
      <c:spPr>
        <a:noFill/>
        <a:ln w="25400">
          <a:noFill/>
        </a:ln>
      </c:spPr>
    </c:plotArea>
    <c:legend>
      <c:legendPos val="r"/>
      <c:layout>
        <c:manualLayout>
          <c:xMode val="edge"/>
          <c:yMode val="edge"/>
          <c:x val="0.32301890359487329"/>
          <c:y val="0.87719051103361678"/>
          <c:w val="0.35251834684554667"/>
          <c:h val="8.1317463547495042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s-CL"/>
    </a:p>
  </c:txPr>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es-CL" sz="1200" b="1" i="0" u="none" strike="noStrike" baseline="0">
                <a:solidFill>
                  <a:srgbClr val="000000"/>
                </a:solidFill>
                <a:latin typeface="Calibri"/>
                <a:cs typeface="Calibri"/>
              </a:rPr>
              <a:t>Gráfico 5. Precio semanal a consumidor de papa en supermercados según región.</a:t>
            </a:r>
          </a:p>
          <a:p>
            <a:pPr>
              <a:defRPr sz="1200" b="0" i="0" u="none" strike="noStrike" baseline="0">
                <a:solidFill>
                  <a:srgbClr val="000000"/>
                </a:solidFill>
                <a:latin typeface="Calibri"/>
                <a:ea typeface="Calibri"/>
                <a:cs typeface="Calibri"/>
              </a:defRPr>
            </a:pPr>
            <a:r>
              <a:rPr lang="es-CL" sz="1200" b="1" i="0" u="none" strike="noStrike" baseline="0">
                <a:solidFill>
                  <a:srgbClr val="000000"/>
                </a:solidFill>
                <a:latin typeface="Calibri"/>
                <a:cs typeface="Calibri"/>
              </a:rPr>
              <a:t>Desde el 8 de agosto al 26 de diciembre de 2016 ($/ kilo con IVA)</a:t>
            </a:r>
          </a:p>
        </c:rich>
      </c:tx>
      <c:overlay val="0"/>
      <c:spPr>
        <a:noFill/>
        <a:ln w="25400">
          <a:noFill/>
        </a:ln>
      </c:spPr>
    </c:title>
    <c:autoTitleDeleted val="0"/>
    <c:plotArea>
      <c:layout>
        <c:manualLayout>
          <c:layoutTarget val="inner"/>
          <c:xMode val="edge"/>
          <c:yMode val="edge"/>
          <c:x val="0.12915515607680153"/>
          <c:y val="0.12911865746511417"/>
          <c:w val="0.84518138754611427"/>
          <c:h val="0.66729557453966903"/>
        </c:manualLayout>
      </c:layout>
      <c:lineChart>
        <c:grouping val="standard"/>
        <c:varyColors val="0"/>
        <c:ser>
          <c:idx val="0"/>
          <c:order val="0"/>
          <c:tx>
            <c:strRef>
              <c:f>'precio minorista regiones'!$C$6</c:f>
              <c:strCache>
                <c:ptCount val="1"/>
                <c:pt idx="0">
                  <c:v>Arica</c:v>
                </c:pt>
              </c:strCache>
            </c:strRef>
          </c:tx>
          <c:spPr>
            <a:ln w="28575" cap="rnd">
              <a:solidFill>
                <a:schemeClr val="accent1"/>
              </a:solidFill>
              <a:round/>
            </a:ln>
            <a:effectLst/>
          </c:spPr>
          <c:marker>
            <c:symbol val="circle"/>
            <c:size val="5"/>
          </c:marker>
          <c:cat>
            <c:numRef>
              <c:f>'precio minorista regiones'!$B$7:$B$27</c:f>
              <c:numCache>
                <c:formatCode>dd/mm/yy;@</c:formatCode>
                <c:ptCount val="21"/>
                <c:pt idx="0">
                  <c:v>42590</c:v>
                </c:pt>
                <c:pt idx="1">
                  <c:v>42597</c:v>
                </c:pt>
                <c:pt idx="2">
                  <c:v>42604</c:v>
                </c:pt>
                <c:pt idx="3">
                  <c:v>42611</c:v>
                </c:pt>
                <c:pt idx="4">
                  <c:v>42618</c:v>
                </c:pt>
                <c:pt idx="5">
                  <c:v>42625</c:v>
                </c:pt>
                <c:pt idx="6">
                  <c:v>42632</c:v>
                </c:pt>
                <c:pt idx="7">
                  <c:v>42639</c:v>
                </c:pt>
                <c:pt idx="8">
                  <c:v>42646</c:v>
                </c:pt>
                <c:pt idx="9">
                  <c:v>42653</c:v>
                </c:pt>
                <c:pt idx="10">
                  <c:v>42660</c:v>
                </c:pt>
                <c:pt idx="11">
                  <c:v>42667</c:v>
                </c:pt>
                <c:pt idx="12">
                  <c:v>42674</c:v>
                </c:pt>
                <c:pt idx="13">
                  <c:v>42681</c:v>
                </c:pt>
                <c:pt idx="14">
                  <c:v>42688</c:v>
                </c:pt>
                <c:pt idx="15">
                  <c:v>42695</c:v>
                </c:pt>
                <c:pt idx="16">
                  <c:v>42702</c:v>
                </c:pt>
                <c:pt idx="17">
                  <c:v>42709</c:v>
                </c:pt>
                <c:pt idx="18">
                  <c:v>42716</c:v>
                </c:pt>
                <c:pt idx="19">
                  <c:v>42723</c:v>
                </c:pt>
                <c:pt idx="20">
                  <c:v>42730</c:v>
                </c:pt>
              </c:numCache>
            </c:numRef>
          </c:cat>
          <c:val>
            <c:numRef>
              <c:f>'precio minorista regiones'!$C$7:$C$27</c:f>
              <c:numCache>
                <c:formatCode>#,##0</c:formatCode>
                <c:ptCount val="21"/>
                <c:pt idx="0">
                  <c:v>1135</c:v>
                </c:pt>
                <c:pt idx="1">
                  <c:v>1193</c:v>
                </c:pt>
                <c:pt idx="2">
                  <c:v>1095</c:v>
                </c:pt>
                <c:pt idx="3">
                  <c:v>1029</c:v>
                </c:pt>
                <c:pt idx="4">
                  <c:v>1046</c:v>
                </c:pt>
                <c:pt idx="5">
                  <c:v>1073</c:v>
                </c:pt>
                <c:pt idx="6">
                  <c:v>1026</c:v>
                </c:pt>
                <c:pt idx="7">
                  <c:v>1123</c:v>
                </c:pt>
                <c:pt idx="8">
                  <c:v>1072</c:v>
                </c:pt>
                <c:pt idx="9">
                  <c:v>1077</c:v>
                </c:pt>
                <c:pt idx="10">
                  <c:v>1095</c:v>
                </c:pt>
                <c:pt idx="11">
                  <c:v>1143</c:v>
                </c:pt>
                <c:pt idx="13">
                  <c:v>1245</c:v>
                </c:pt>
                <c:pt idx="14">
                  <c:v>1190</c:v>
                </c:pt>
                <c:pt idx="15">
                  <c:v>1115</c:v>
                </c:pt>
                <c:pt idx="16">
                  <c:v>1190</c:v>
                </c:pt>
                <c:pt idx="17">
                  <c:v>1090</c:v>
                </c:pt>
                <c:pt idx="18">
                  <c:v>1123</c:v>
                </c:pt>
                <c:pt idx="19">
                  <c:v>1106</c:v>
                </c:pt>
                <c:pt idx="20">
                  <c:v>1095</c:v>
                </c:pt>
              </c:numCache>
            </c:numRef>
          </c:val>
          <c:smooth val="0"/>
          <c:extLst>
            <c:ext xmlns:c16="http://schemas.microsoft.com/office/drawing/2014/chart" uri="{C3380CC4-5D6E-409C-BE32-E72D297353CC}">
              <c16:uniqueId val="{00000000-D69F-4887-8DC5-BD0DDC051012}"/>
            </c:ext>
          </c:extLst>
        </c:ser>
        <c:ser>
          <c:idx val="1"/>
          <c:order val="1"/>
          <c:tx>
            <c:strRef>
              <c:f>'precio minorista regiones'!$D$6</c:f>
              <c:strCache>
                <c:ptCount val="1"/>
                <c:pt idx="0">
                  <c:v>Coquimbo</c:v>
                </c:pt>
              </c:strCache>
            </c:strRef>
          </c:tx>
          <c:spPr>
            <a:ln w="28575" cap="rnd">
              <a:solidFill>
                <a:schemeClr val="accent2"/>
              </a:solidFill>
              <a:round/>
            </a:ln>
            <a:effectLst/>
          </c:spPr>
          <c:marker>
            <c:symbol val="circle"/>
            <c:size val="5"/>
          </c:marker>
          <c:cat>
            <c:numRef>
              <c:f>'precio minorista regiones'!$B$7:$B$27</c:f>
              <c:numCache>
                <c:formatCode>dd/mm/yy;@</c:formatCode>
                <c:ptCount val="21"/>
                <c:pt idx="0">
                  <c:v>42590</c:v>
                </c:pt>
                <c:pt idx="1">
                  <c:v>42597</c:v>
                </c:pt>
                <c:pt idx="2">
                  <c:v>42604</c:v>
                </c:pt>
                <c:pt idx="3">
                  <c:v>42611</c:v>
                </c:pt>
                <c:pt idx="4">
                  <c:v>42618</c:v>
                </c:pt>
                <c:pt idx="5">
                  <c:v>42625</c:v>
                </c:pt>
                <c:pt idx="6">
                  <c:v>42632</c:v>
                </c:pt>
                <c:pt idx="7">
                  <c:v>42639</c:v>
                </c:pt>
                <c:pt idx="8">
                  <c:v>42646</c:v>
                </c:pt>
                <c:pt idx="9">
                  <c:v>42653</c:v>
                </c:pt>
                <c:pt idx="10">
                  <c:v>42660</c:v>
                </c:pt>
                <c:pt idx="11">
                  <c:v>42667</c:v>
                </c:pt>
                <c:pt idx="12">
                  <c:v>42674</c:v>
                </c:pt>
                <c:pt idx="13">
                  <c:v>42681</c:v>
                </c:pt>
                <c:pt idx="14">
                  <c:v>42688</c:v>
                </c:pt>
                <c:pt idx="15">
                  <c:v>42695</c:v>
                </c:pt>
                <c:pt idx="16">
                  <c:v>42702</c:v>
                </c:pt>
                <c:pt idx="17">
                  <c:v>42709</c:v>
                </c:pt>
                <c:pt idx="18">
                  <c:v>42716</c:v>
                </c:pt>
                <c:pt idx="19">
                  <c:v>42723</c:v>
                </c:pt>
                <c:pt idx="20">
                  <c:v>42730</c:v>
                </c:pt>
              </c:numCache>
            </c:numRef>
          </c:cat>
          <c:val>
            <c:numRef>
              <c:f>'precio minorista regiones'!$D$7:$D$27</c:f>
              <c:numCache>
                <c:formatCode>#,##0</c:formatCode>
                <c:ptCount val="21"/>
                <c:pt idx="0">
                  <c:v>1146</c:v>
                </c:pt>
                <c:pt idx="1">
                  <c:v>1157</c:v>
                </c:pt>
                <c:pt idx="2">
                  <c:v>1159</c:v>
                </c:pt>
                <c:pt idx="3">
                  <c:v>1177</c:v>
                </c:pt>
                <c:pt idx="4">
                  <c:v>1038</c:v>
                </c:pt>
                <c:pt idx="5">
                  <c:v>1113</c:v>
                </c:pt>
                <c:pt idx="6">
                  <c:v>1070</c:v>
                </c:pt>
                <c:pt idx="7">
                  <c:v>1171</c:v>
                </c:pt>
                <c:pt idx="8">
                  <c:v>1145</c:v>
                </c:pt>
                <c:pt idx="9">
                  <c:v>1134</c:v>
                </c:pt>
                <c:pt idx="10">
                  <c:v>1071</c:v>
                </c:pt>
                <c:pt idx="11">
                  <c:v>1105</c:v>
                </c:pt>
                <c:pt idx="12">
                  <c:v>1159</c:v>
                </c:pt>
                <c:pt idx="13">
                  <c:v>1319</c:v>
                </c:pt>
                <c:pt idx="14">
                  <c:v>1239</c:v>
                </c:pt>
                <c:pt idx="15">
                  <c:v>1224</c:v>
                </c:pt>
                <c:pt idx="16">
                  <c:v>1144</c:v>
                </c:pt>
                <c:pt idx="17">
                  <c:v>1108</c:v>
                </c:pt>
                <c:pt idx="18">
                  <c:v>1157</c:v>
                </c:pt>
                <c:pt idx="19">
                  <c:v>1117</c:v>
                </c:pt>
                <c:pt idx="20">
                  <c:v>1085</c:v>
                </c:pt>
              </c:numCache>
            </c:numRef>
          </c:val>
          <c:smooth val="0"/>
          <c:extLst>
            <c:ext xmlns:c16="http://schemas.microsoft.com/office/drawing/2014/chart" uri="{C3380CC4-5D6E-409C-BE32-E72D297353CC}">
              <c16:uniqueId val="{00000001-D69F-4887-8DC5-BD0DDC051012}"/>
            </c:ext>
          </c:extLst>
        </c:ser>
        <c:ser>
          <c:idx val="2"/>
          <c:order val="2"/>
          <c:tx>
            <c:strRef>
              <c:f>'precio minorista regiones'!$E$6</c:f>
              <c:strCache>
                <c:ptCount val="1"/>
                <c:pt idx="0">
                  <c:v>Valparaíso</c:v>
                </c:pt>
              </c:strCache>
            </c:strRef>
          </c:tx>
          <c:spPr>
            <a:ln w="28575" cap="rnd">
              <a:solidFill>
                <a:schemeClr val="accent3"/>
              </a:solidFill>
              <a:round/>
            </a:ln>
            <a:effectLst/>
          </c:spPr>
          <c:marker>
            <c:symbol val="circle"/>
            <c:size val="5"/>
          </c:marker>
          <c:cat>
            <c:numRef>
              <c:f>'precio minorista regiones'!$B$7:$B$27</c:f>
              <c:numCache>
                <c:formatCode>dd/mm/yy;@</c:formatCode>
                <c:ptCount val="21"/>
                <c:pt idx="0">
                  <c:v>42590</c:v>
                </c:pt>
                <c:pt idx="1">
                  <c:v>42597</c:v>
                </c:pt>
                <c:pt idx="2">
                  <c:v>42604</c:v>
                </c:pt>
                <c:pt idx="3">
                  <c:v>42611</c:v>
                </c:pt>
                <c:pt idx="4">
                  <c:v>42618</c:v>
                </c:pt>
                <c:pt idx="5">
                  <c:v>42625</c:v>
                </c:pt>
                <c:pt idx="6">
                  <c:v>42632</c:v>
                </c:pt>
                <c:pt idx="7">
                  <c:v>42639</c:v>
                </c:pt>
                <c:pt idx="8">
                  <c:v>42646</c:v>
                </c:pt>
                <c:pt idx="9">
                  <c:v>42653</c:v>
                </c:pt>
                <c:pt idx="10">
                  <c:v>42660</c:v>
                </c:pt>
                <c:pt idx="11">
                  <c:v>42667</c:v>
                </c:pt>
                <c:pt idx="12">
                  <c:v>42674</c:v>
                </c:pt>
                <c:pt idx="13">
                  <c:v>42681</c:v>
                </c:pt>
                <c:pt idx="14">
                  <c:v>42688</c:v>
                </c:pt>
                <c:pt idx="15">
                  <c:v>42695</c:v>
                </c:pt>
                <c:pt idx="16">
                  <c:v>42702</c:v>
                </c:pt>
                <c:pt idx="17">
                  <c:v>42709</c:v>
                </c:pt>
                <c:pt idx="18">
                  <c:v>42716</c:v>
                </c:pt>
                <c:pt idx="19">
                  <c:v>42723</c:v>
                </c:pt>
                <c:pt idx="20">
                  <c:v>42730</c:v>
                </c:pt>
              </c:numCache>
            </c:numRef>
          </c:cat>
          <c:val>
            <c:numRef>
              <c:f>'precio minorista regiones'!$E$7:$E$27</c:f>
              <c:numCache>
                <c:formatCode>#,##0</c:formatCode>
                <c:ptCount val="21"/>
                <c:pt idx="0">
                  <c:v>1076</c:v>
                </c:pt>
                <c:pt idx="1">
                  <c:v>1108</c:v>
                </c:pt>
                <c:pt idx="2">
                  <c:v>1070</c:v>
                </c:pt>
                <c:pt idx="3">
                  <c:v>1106</c:v>
                </c:pt>
                <c:pt idx="4">
                  <c:v>1106</c:v>
                </c:pt>
                <c:pt idx="5">
                  <c:v>1084</c:v>
                </c:pt>
                <c:pt idx="6">
                  <c:v>1068</c:v>
                </c:pt>
                <c:pt idx="7">
                  <c:v>1084</c:v>
                </c:pt>
                <c:pt idx="8">
                  <c:v>1082</c:v>
                </c:pt>
                <c:pt idx="9">
                  <c:v>1077</c:v>
                </c:pt>
                <c:pt idx="10">
                  <c:v>1055</c:v>
                </c:pt>
                <c:pt idx="11">
                  <c:v>1059</c:v>
                </c:pt>
                <c:pt idx="12">
                  <c:v>1123</c:v>
                </c:pt>
                <c:pt idx="13">
                  <c:v>1150</c:v>
                </c:pt>
                <c:pt idx="14">
                  <c:v>1137</c:v>
                </c:pt>
                <c:pt idx="15">
                  <c:v>1135</c:v>
                </c:pt>
                <c:pt idx="16">
                  <c:v>1099</c:v>
                </c:pt>
                <c:pt idx="17">
                  <c:v>1108</c:v>
                </c:pt>
                <c:pt idx="18">
                  <c:v>1092</c:v>
                </c:pt>
                <c:pt idx="19">
                  <c:v>1070</c:v>
                </c:pt>
                <c:pt idx="20">
                  <c:v>1103</c:v>
                </c:pt>
              </c:numCache>
            </c:numRef>
          </c:val>
          <c:smooth val="0"/>
          <c:extLst>
            <c:ext xmlns:c16="http://schemas.microsoft.com/office/drawing/2014/chart" uri="{C3380CC4-5D6E-409C-BE32-E72D297353CC}">
              <c16:uniqueId val="{00000002-D69F-4887-8DC5-BD0DDC051012}"/>
            </c:ext>
          </c:extLst>
        </c:ser>
        <c:ser>
          <c:idx val="3"/>
          <c:order val="3"/>
          <c:tx>
            <c:strRef>
              <c:f>'precio minorista regiones'!$F$6</c:f>
              <c:strCache>
                <c:ptCount val="1"/>
                <c:pt idx="0">
                  <c:v>RM</c:v>
                </c:pt>
              </c:strCache>
            </c:strRef>
          </c:tx>
          <c:spPr>
            <a:ln w="28575" cap="rnd">
              <a:solidFill>
                <a:schemeClr val="accent4"/>
              </a:solidFill>
              <a:round/>
            </a:ln>
            <a:effectLst/>
          </c:spPr>
          <c:marker>
            <c:symbol val="circle"/>
            <c:size val="5"/>
          </c:marker>
          <c:cat>
            <c:numRef>
              <c:f>'precio minorista regiones'!$B$7:$B$27</c:f>
              <c:numCache>
                <c:formatCode>dd/mm/yy;@</c:formatCode>
                <c:ptCount val="21"/>
                <c:pt idx="0">
                  <c:v>42590</c:v>
                </c:pt>
                <c:pt idx="1">
                  <c:v>42597</c:v>
                </c:pt>
                <c:pt idx="2">
                  <c:v>42604</c:v>
                </c:pt>
                <c:pt idx="3">
                  <c:v>42611</c:v>
                </c:pt>
                <c:pt idx="4">
                  <c:v>42618</c:v>
                </c:pt>
                <c:pt idx="5">
                  <c:v>42625</c:v>
                </c:pt>
                <c:pt idx="6">
                  <c:v>42632</c:v>
                </c:pt>
                <c:pt idx="7">
                  <c:v>42639</c:v>
                </c:pt>
                <c:pt idx="8">
                  <c:v>42646</c:v>
                </c:pt>
                <c:pt idx="9">
                  <c:v>42653</c:v>
                </c:pt>
                <c:pt idx="10">
                  <c:v>42660</c:v>
                </c:pt>
                <c:pt idx="11">
                  <c:v>42667</c:v>
                </c:pt>
                <c:pt idx="12">
                  <c:v>42674</c:v>
                </c:pt>
                <c:pt idx="13">
                  <c:v>42681</c:v>
                </c:pt>
                <c:pt idx="14">
                  <c:v>42688</c:v>
                </c:pt>
                <c:pt idx="15">
                  <c:v>42695</c:v>
                </c:pt>
                <c:pt idx="16">
                  <c:v>42702</c:v>
                </c:pt>
                <c:pt idx="17">
                  <c:v>42709</c:v>
                </c:pt>
                <c:pt idx="18">
                  <c:v>42716</c:v>
                </c:pt>
                <c:pt idx="19">
                  <c:v>42723</c:v>
                </c:pt>
                <c:pt idx="20">
                  <c:v>42730</c:v>
                </c:pt>
              </c:numCache>
            </c:numRef>
          </c:cat>
          <c:val>
            <c:numRef>
              <c:f>'precio minorista regiones'!$F$7:$F$27</c:f>
              <c:numCache>
                <c:formatCode>#,##0</c:formatCode>
                <c:ptCount val="21"/>
                <c:pt idx="0">
                  <c:v>1062</c:v>
                </c:pt>
                <c:pt idx="1">
                  <c:v>973</c:v>
                </c:pt>
                <c:pt idx="2">
                  <c:v>1125</c:v>
                </c:pt>
                <c:pt idx="3">
                  <c:v>1028</c:v>
                </c:pt>
                <c:pt idx="4">
                  <c:v>1058</c:v>
                </c:pt>
                <c:pt idx="5">
                  <c:v>1055</c:v>
                </c:pt>
                <c:pt idx="6">
                  <c:v>1023</c:v>
                </c:pt>
                <c:pt idx="7">
                  <c:v>1003</c:v>
                </c:pt>
                <c:pt idx="8">
                  <c:v>1036</c:v>
                </c:pt>
                <c:pt idx="9">
                  <c:v>1047</c:v>
                </c:pt>
                <c:pt idx="10">
                  <c:v>977</c:v>
                </c:pt>
                <c:pt idx="11">
                  <c:v>1107</c:v>
                </c:pt>
                <c:pt idx="12">
                  <c:v>1112</c:v>
                </c:pt>
                <c:pt idx="13">
                  <c:v>1157</c:v>
                </c:pt>
                <c:pt idx="14">
                  <c:v>1138</c:v>
                </c:pt>
                <c:pt idx="15">
                  <c:v>1125</c:v>
                </c:pt>
                <c:pt idx="16">
                  <c:v>1113</c:v>
                </c:pt>
                <c:pt idx="17">
                  <c:v>1096</c:v>
                </c:pt>
                <c:pt idx="18">
                  <c:v>1098</c:v>
                </c:pt>
                <c:pt idx="19">
                  <c:v>1040</c:v>
                </c:pt>
                <c:pt idx="20">
                  <c:v>1096</c:v>
                </c:pt>
              </c:numCache>
            </c:numRef>
          </c:val>
          <c:smooth val="0"/>
          <c:extLst>
            <c:ext xmlns:c16="http://schemas.microsoft.com/office/drawing/2014/chart" uri="{C3380CC4-5D6E-409C-BE32-E72D297353CC}">
              <c16:uniqueId val="{00000003-D69F-4887-8DC5-BD0DDC051012}"/>
            </c:ext>
          </c:extLst>
        </c:ser>
        <c:ser>
          <c:idx val="4"/>
          <c:order val="4"/>
          <c:tx>
            <c:strRef>
              <c:f>'precio minorista regiones'!$G$6</c:f>
              <c:strCache>
                <c:ptCount val="1"/>
                <c:pt idx="0">
                  <c:v>Maule</c:v>
                </c:pt>
              </c:strCache>
            </c:strRef>
          </c:tx>
          <c:spPr>
            <a:ln w="28575" cap="rnd">
              <a:solidFill>
                <a:schemeClr val="accent5"/>
              </a:solidFill>
              <a:round/>
            </a:ln>
            <a:effectLst/>
          </c:spPr>
          <c:marker>
            <c:symbol val="circle"/>
            <c:size val="5"/>
          </c:marker>
          <c:cat>
            <c:numRef>
              <c:f>'precio minorista regiones'!$B$7:$B$27</c:f>
              <c:numCache>
                <c:formatCode>dd/mm/yy;@</c:formatCode>
                <c:ptCount val="21"/>
                <c:pt idx="0">
                  <c:v>42590</c:v>
                </c:pt>
                <c:pt idx="1">
                  <c:v>42597</c:v>
                </c:pt>
                <c:pt idx="2">
                  <c:v>42604</c:v>
                </c:pt>
                <c:pt idx="3">
                  <c:v>42611</c:v>
                </c:pt>
                <c:pt idx="4">
                  <c:v>42618</c:v>
                </c:pt>
                <c:pt idx="5">
                  <c:v>42625</c:v>
                </c:pt>
                <c:pt idx="6">
                  <c:v>42632</c:v>
                </c:pt>
                <c:pt idx="7">
                  <c:v>42639</c:v>
                </c:pt>
                <c:pt idx="8">
                  <c:v>42646</c:v>
                </c:pt>
                <c:pt idx="9">
                  <c:v>42653</c:v>
                </c:pt>
                <c:pt idx="10">
                  <c:v>42660</c:v>
                </c:pt>
                <c:pt idx="11">
                  <c:v>42667</c:v>
                </c:pt>
                <c:pt idx="12">
                  <c:v>42674</c:v>
                </c:pt>
                <c:pt idx="13">
                  <c:v>42681</c:v>
                </c:pt>
                <c:pt idx="14">
                  <c:v>42688</c:v>
                </c:pt>
                <c:pt idx="15">
                  <c:v>42695</c:v>
                </c:pt>
                <c:pt idx="16">
                  <c:v>42702</c:v>
                </c:pt>
                <c:pt idx="17">
                  <c:v>42709</c:v>
                </c:pt>
                <c:pt idx="18">
                  <c:v>42716</c:v>
                </c:pt>
                <c:pt idx="19">
                  <c:v>42723</c:v>
                </c:pt>
                <c:pt idx="20">
                  <c:v>42730</c:v>
                </c:pt>
              </c:numCache>
            </c:numRef>
          </c:cat>
          <c:val>
            <c:numRef>
              <c:f>'precio minorista regiones'!$G$7:$G$27</c:f>
              <c:numCache>
                <c:formatCode>#,##0</c:formatCode>
                <c:ptCount val="21"/>
                <c:pt idx="0">
                  <c:v>1044</c:v>
                </c:pt>
                <c:pt idx="1">
                  <c:v>1095</c:v>
                </c:pt>
                <c:pt idx="2">
                  <c:v>1065</c:v>
                </c:pt>
                <c:pt idx="3">
                  <c:v>1043</c:v>
                </c:pt>
                <c:pt idx="4">
                  <c:v>1015</c:v>
                </c:pt>
                <c:pt idx="5">
                  <c:v>998</c:v>
                </c:pt>
                <c:pt idx="6">
                  <c:v>1025</c:v>
                </c:pt>
                <c:pt idx="7">
                  <c:v>1122</c:v>
                </c:pt>
                <c:pt idx="8">
                  <c:v>1018</c:v>
                </c:pt>
                <c:pt idx="9">
                  <c:v>1035</c:v>
                </c:pt>
                <c:pt idx="10">
                  <c:v>1042</c:v>
                </c:pt>
                <c:pt idx="11">
                  <c:v>1087</c:v>
                </c:pt>
                <c:pt idx="12">
                  <c:v>1191</c:v>
                </c:pt>
                <c:pt idx="13">
                  <c:v>1174</c:v>
                </c:pt>
                <c:pt idx="14">
                  <c:v>1184</c:v>
                </c:pt>
                <c:pt idx="15">
                  <c:v>1125</c:v>
                </c:pt>
                <c:pt idx="16">
                  <c:v>1091</c:v>
                </c:pt>
                <c:pt idx="17">
                  <c:v>1115</c:v>
                </c:pt>
                <c:pt idx="18">
                  <c:v>1181</c:v>
                </c:pt>
                <c:pt idx="19">
                  <c:v>1147</c:v>
                </c:pt>
                <c:pt idx="20">
                  <c:v>1102</c:v>
                </c:pt>
              </c:numCache>
            </c:numRef>
          </c:val>
          <c:smooth val="0"/>
          <c:extLst>
            <c:ext xmlns:c16="http://schemas.microsoft.com/office/drawing/2014/chart" uri="{C3380CC4-5D6E-409C-BE32-E72D297353CC}">
              <c16:uniqueId val="{00000004-D69F-4887-8DC5-BD0DDC051012}"/>
            </c:ext>
          </c:extLst>
        </c:ser>
        <c:ser>
          <c:idx val="5"/>
          <c:order val="5"/>
          <c:tx>
            <c:strRef>
              <c:f>'precio minorista regiones'!$H$6</c:f>
              <c:strCache>
                <c:ptCount val="1"/>
                <c:pt idx="0">
                  <c:v>Bío Bío</c:v>
                </c:pt>
              </c:strCache>
            </c:strRef>
          </c:tx>
          <c:spPr>
            <a:ln w="28575" cap="rnd">
              <a:solidFill>
                <a:schemeClr val="accent6"/>
              </a:solidFill>
              <a:round/>
            </a:ln>
            <a:effectLst/>
          </c:spPr>
          <c:marker>
            <c:symbol val="circle"/>
            <c:size val="5"/>
          </c:marker>
          <c:cat>
            <c:numRef>
              <c:f>'precio minorista regiones'!$B$7:$B$27</c:f>
              <c:numCache>
                <c:formatCode>dd/mm/yy;@</c:formatCode>
                <c:ptCount val="21"/>
                <c:pt idx="0">
                  <c:v>42590</c:v>
                </c:pt>
                <c:pt idx="1">
                  <c:v>42597</c:v>
                </c:pt>
                <c:pt idx="2">
                  <c:v>42604</c:v>
                </c:pt>
                <c:pt idx="3">
                  <c:v>42611</c:v>
                </c:pt>
                <c:pt idx="4">
                  <c:v>42618</c:v>
                </c:pt>
                <c:pt idx="5">
                  <c:v>42625</c:v>
                </c:pt>
                <c:pt idx="6">
                  <c:v>42632</c:v>
                </c:pt>
                <c:pt idx="7">
                  <c:v>42639</c:v>
                </c:pt>
                <c:pt idx="8">
                  <c:v>42646</c:v>
                </c:pt>
                <c:pt idx="9">
                  <c:v>42653</c:v>
                </c:pt>
                <c:pt idx="10">
                  <c:v>42660</c:v>
                </c:pt>
                <c:pt idx="11">
                  <c:v>42667</c:v>
                </c:pt>
                <c:pt idx="12">
                  <c:v>42674</c:v>
                </c:pt>
                <c:pt idx="13">
                  <c:v>42681</c:v>
                </c:pt>
                <c:pt idx="14">
                  <c:v>42688</c:v>
                </c:pt>
                <c:pt idx="15">
                  <c:v>42695</c:v>
                </c:pt>
                <c:pt idx="16">
                  <c:v>42702</c:v>
                </c:pt>
                <c:pt idx="17">
                  <c:v>42709</c:v>
                </c:pt>
                <c:pt idx="18">
                  <c:v>42716</c:v>
                </c:pt>
                <c:pt idx="19">
                  <c:v>42723</c:v>
                </c:pt>
                <c:pt idx="20">
                  <c:v>42730</c:v>
                </c:pt>
              </c:numCache>
            </c:numRef>
          </c:cat>
          <c:val>
            <c:numRef>
              <c:f>'precio minorista regiones'!$H$7:$H$27</c:f>
              <c:numCache>
                <c:formatCode>#,##0</c:formatCode>
                <c:ptCount val="21"/>
                <c:pt idx="0">
                  <c:v>1110</c:v>
                </c:pt>
                <c:pt idx="1">
                  <c:v>1174</c:v>
                </c:pt>
                <c:pt idx="2">
                  <c:v>1087</c:v>
                </c:pt>
                <c:pt idx="3">
                  <c:v>1058</c:v>
                </c:pt>
                <c:pt idx="4">
                  <c:v>1064</c:v>
                </c:pt>
                <c:pt idx="5">
                  <c:v>978</c:v>
                </c:pt>
                <c:pt idx="6">
                  <c:v>953</c:v>
                </c:pt>
                <c:pt idx="7">
                  <c:v>1053</c:v>
                </c:pt>
                <c:pt idx="8">
                  <c:v>1054</c:v>
                </c:pt>
                <c:pt idx="9">
                  <c:v>1088</c:v>
                </c:pt>
                <c:pt idx="10">
                  <c:v>1043</c:v>
                </c:pt>
                <c:pt idx="11">
                  <c:v>1068</c:v>
                </c:pt>
                <c:pt idx="12">
                  <c:v>1197</c:v>
                </c:pt>
                <c:pt idx="13">
                  <c:v>1210</c:v>
                </c:pt>
                <c:pt idx="14">
                  <c:v>1289</c:v>
                </c:pt>
                <c:pt idx="15">
                  <c:v>1051</c:v>
                </c:pt>
                <c:pt idx="16">
                  <c:v>1099</c:v>
                </c:pt>
                <c:pt idx="17">
                  <c:v>1174</c:v>
                </c:pt>
                <c:pt idx="18">
                  <c:v>1132</c:v>
                </c:pt>
                <c:pt idx="19">
                  <c:v>1065</c:v>
                </c:pt>
                <c:pt idx="20">
                  <c:v>1102</c:v>
                </c:pt>
              </c:numCache>
            </c:numRef>
          </c:val>
          <c:smooth val="0"/>
          <c:extLst>
            <c:ext xmlns:c16="http://schemas.microsoft.com/office/drawing/2014/chart" uri="{C3380CC4-5D6E-409C-BE32-E72D297353CC}">
              <c16:uniqueId val="{00000005-D69F-4887-8DC5-BD0DDC051012}"/>
            </c:ext>
          </c:extLst>
        </c:ser>
        <c:ser>
          <c:idx val="6"/>
          <c:order val="6"/>
          <c:tx>
            <c:strRef>
              <c:f>'precio minorista regiones'!$I$6</c:f>
              <c:strCache>
                <c:ptCount val="1"/>
                <c:pt idx="0">
                  <c:v>La Araucanía</c:v>
                </c:pt>
              </c:strCache>
            </c:strRef>
          </c:tx>
          <c:spPr>
            <a:ln w="28575" cap="rnd">
              <a:solidFill>
                <a:schemeClr val="accent1">
                  <a:lumMod val="60000"/>
                </a:schemeClr>
              </a:solidFill>
              <a:round/>
            </a:ln>
            <a:effectLst/>
          </c:spPr>
          <c:marker>
            <c:symbol val="circle"/>
            <c:size val="5"/>
            <c:spPr>
              <a:solidFill>
                <a:schemeClr val="accent1">
                  <a:lumMod val="50000"/>
                </a:schemeClr>
              </a:solidFill>
              <a:ln>
                <a:noFill/>
              </a:ln>
            </c:spPr>
          </c:marker>
          <c:cat>
            <c:numRef>
              <c:f>'precio minorista regiones'!$B$7:$B$27</c:f>
              <c:numCache>
                <c:formatCode>dd/mm/yy;@</c:formatCode>
                <c:ptCount val="21"/>
                <c:pt idx="0">
                  <c:v>42590</c:v>
                </c:pt>
                <c:pt idx="1">
                  <c:v>42597</c:v>
                </c:pt>
                <c:pt idx="2">
                  <c:v>42604</c:v>
                </c:pt>
                <c:pt idx="3">
                  <c:v>42611</c:v>
                </c:pt>
                <c:pt idx="4">
                  <c:v>42618</c:v>
                </c:pt>
                <c:pt idx="5">
                  <c:v>42625</c:v>
                </c:pt>
                <c:pt idx="6">
                  <c:v>42632</c:v>
                </c:pt>
                <c:pt idx="7">
                  <c:v>42639</c:v>
                </c:pt>
                <c:pt idx="8">
                  <c:v>42646</c:v>
                </c:pt>
                <c:pt idx="9">
                  <c:v>42653</c:v>
                </c:pt>
                <c:pt idx="10">
                  <c:v>42660</c:v>
                </c:pt>
                <c:pt idx="11">
                  <c:v>42667</c:v>
                </c:pt>
                <c:pt idx="12">
                  <c:v>42674</c:v>
                </c:pt>
                <c:pt idx="13">
                  <c:v>42681</c:v>
                </c:pt>
                <c:pt idx="14">
                  <c:v>42688</c:v>
                </c:pt>
                <c:pt idx="15">
                  <c:v>42695</c:v>
                </c:pt>
                <c:pt idx="16">
                  <c:v>42702</c:v>
                </c:pt>
                <c:pt idx="17">
                  <c:v>42709</c:v>
                </c:pt>
                <c:pt idx="18">
                  <c:v>42716</c:v>
                </c:pt>
                <c:pt idx="19">
                  <c:v>42723</c:v>
                </c:pt>
                <c:pt idx="20">
                  <c:v>42730</c:v>
                </c:pt>
              </c:numCache>
            </c:numRef>
          </c:cat>
          <c:val>
            <c:numRef>
              <c:f>'precio minorista regiones'!$I$7:$I$27</c:f>
              <c:numCache>
                <c:formatCode>#,##0</c:formatCode>
                <c:ptCount val="21"/>
                <c:pt idx="0">
                  <c:v>1079</c:v>
                </c:pt>
                <c:pt idx="1">
                  <c:v>1184</c:v>
                </c:pt>
                <c:pt idx="2">
                  <c:v>1104</c:v>
                </c:pt>
                <c:pt idx="3">
                  <c:v>1085</c:v>
                </c:pt>
                <c:pt idx="4">
                  <c:v>1007</c:v>
                </c:pt>
                <c:pt idx="5">
                  <c:v>1075</c:v>
                </c:pt>
                <c:pt idx="6">
                  <c:v>1037</c:v>
                </c:pt>
                <c:pt idx="7">
                  <c:v>1031</c:v>
                </c:pt>
                <c:pt idx="8">
                  <c:v>1062</c:v>
                </c:pt>
                <c:pt idx="9">
                  <c:v>1090</c:v>
                </c:pt>
                <c:pt idx="10">
                  <c:v>919</c:v>
                </c:pt>
                <c:pt idx="11">
                  <c:v>1069</c:v>
                </c:pt>
                <c:pt idx="12">
                  <c:v>1181</c:v>
                </c:pt>
                <c:pt idx="13">
                  <c:v>1206</c:v>
                </c:pt>
                <c:pt idx="14">
                  <c:v>1170</c:v>
                </c:pt>
                <c:pt idx="15">
                  <c:v>1049</c:v>
                </c:pt>
                <c:pt idx="16">
                  <c:v>1077</c:v>
                </c:pt>
                <c:pt idx="17">
                  <c:v>992</c:v>
                </c:pt>
                <c:pt idx="18">
                  <c:v>1045</c:v>
                </c:pt>
                <c:pt idx="19">
                  <c:v>1060</c:v>
                </c:pt>
                <c:pt idx="20">
                  <c:v>1082</c:v>
                </c:pt>
              </c:numCache>
            </c:numRef>
          </c:val>
          <c:smooth val="0"/>
          <c:extLst>
            <c:ext xmlns:c16="http://schemas.microsoft.com/office/drawing/2014/chart" uri="{C3380CC4-5D6E-409C-BE32-E72D297353CC}">
              <c16:uniqueId val="{00000006-D69F-4887-8DC5-BD0DDC051012}"/>
            </c:ext>
          </c:extLst>
        </c:ser>
        <c:ser>
          <c:idx val="7"/>
          <c:order val="7"/>
          <c:tx>
            <c:strRef>
              <c:f>'precio minorista regiones'!$J$6</c:f>
              <c:strCache>
                <c:ptCount val="1"/>
                <c:pt idx="0">
                  <c:v>Los Lagos</c:v>
                </c:pt>
              </c:strCache>
            </c:strRef>
          </c:tx>
          <c:marker>
            <c:symbol val="circle"/>
            <c:size val="5"/>
          </c:marker>
          <c:cat>
            <c:numRef>
              <c:f>'precio minorista regiones'!$B$7:$B$27</c:f>
              <c:numCache>
                <c:formatCode>dd/mm/yy;@</c:formatCode>
                <c:ptCount val="21"/>
                <c:pt idx="0">
                  <c:v>42590</c:v>
                </c:pt>
                <c:pt idx="1">
                  <c:v>42597</c:v>
                </c:pt>
                <c:pt idx="2">
                  <c:v>42604</c:v>
                </c:pt>
                <c:pt idx="3">
                  <c:v>42611</c:v>
                </c:pt>
                <c:pt idx="4">
                  <c:v>42618</c:v>
                </c:pt>
                <c:pt idx="5">
                  <c:v>42625</c:v>
                </c:pt>
                <c:pt idx="6">
                  <c:v>42632</c:v>
                </c:pt>
                <c:pt idx="7">
                  <c:v>42639</c:v>
                </c:pt>
                <c:pt idx="8">
                  <c:v>42646</c:v>
                </c:pt>
                <c:pt idx="9">
                  <c:v>42653</c:v>
                </c:pt>
                <c:pt idx="10">
                  <c:v>42660</c:v>
                </c:pt>
                <c:pt idx="11">
                  <c:v>42667</c:v>
                </c:pt>
                <c:pt idx="12">
                  <c:v>42674</c:v>
                </c:pt>
                <c:pt idx="13">
                  <c:v>42681</c:v>
                </c:pt>
                <c:pt idx="14">
                  <c:v>42688</c:v>
                </c:pt>
                <c:pt idx="15">
                  <c:v>42695</c:v>
                </c:pt>
                <c:pt idx="16">
                  <c:v>42702</c:v>
                </c:pt>
                <c:pt idx="17">
                  <c:v>42709</c:v>
                </c:pt>
                <c:pt idx="18">
                  <c:v>42716</c:v>
                </c:pt>
                <c:pt idx="19">
                  <c:v>42723</c:v>
                </c:pt>
                <c:pt idx="20">
                  <c:v>42730</c:v>
                </c:pt>
              </c:numCache>
            </c:numRef>
          </c:cat>
          <c:val>
            <c:numRef>
              <c:f>'precio minorista regiones'!$J$7:$J$27</c:f>
              <c:numCache>
                <c:formatCode>#,##0</c:formatCode>
                <c:ptCount val="21"/>
                <c:pt idx="0">
                  <c:v>1115</c:v>
                </c:pt>
                <c:pt idx="1">
                  <c:v>1125</c:v>
                </c:pt>
                <c:pt idx="2">
                  <c:v>982</c:v>
                </c:pt>
                <c:pt idx="3">
                  <c:v>1071</c:v>
                </c:pt>
                <c:pt idx="4">
                  <c:v>959</c:v>
                </c:pt>
                <c:pt idx="5">
                  <c:v>1062</c:v>
                </c:pt>
                <c:pt idx="6">
                  <c:v>1045</c:v>
                </c:pt>
                <c:pt idx="7">
                  <c:v>1127</c:v>
                </c:pt>
                <c:pt idx="8">
                  <c:v>1046</c:v>
                </c:pt>
                <c:pt idx="9">
                  <c:v>1202</c:v>
                </c:pt>
                <c:pt idx="10">
                  <c:v>1119</c:v>
                </c:pt>
                <c:pt idx="11">
                  <c:v>1048</c:v>
                </c:pt>
                <c:pt idx="12">
                  <c:v>1212</c:v>
                </c:pt>
                <c:pt idx="13">
                  <c:v>1174</c:v>
                </c:pt>
                <c:pt idx="14">
                  <c:v>1176</c:v>
                </c:pt>
                <c:pt idx="15">
                  <c:v>1025</c:v>
                </c:pt>
                <c:pt idx="16">
                  <c:v>1083</c:v>
                </c:pt>
                <c:pt idx="17">
                  <c:v>1053</c:v>
                </c:pt>
                <c:pt idx="18">
                  <c:v>947</c:v>
                </c:pt>
                <c:pt idx="19">
                  <c:v>1083</c:v>
                </c:pt>
                <c:pt idx="20">
                  <c:v>936</c:v>
                </c:pt>
              </c:numCache>
            </c:numRef>
          </c:val>
          <c:smooth val="0"/>
          <c:extLst>
            <c:ext xmlns:c16="http://schemas.microsoft.com/office/drawing/2014/chart" uri="{C3380CC4-5D6E-409C-BE32-E72D297353CC}">
              <c16:uniqueId val="{00000007-D69F-4887-8DC5-BD0DDC051012}"/>
            </c:ext>
          </c:extLst>
        </c:ser>
        <c:dLbls>
          <c:showLegendKey val="0"/>
          <c:showVal val="0"/>
          <c:showCatName val="0"/>
          <c:showSerName val="0"/>
          <c:showPercent val="0"/>
          <c:showBubbleSize val="0"/>
        </c:dLbls>
        <c:marker val="1"/>
        <c:smooth val="0"/>
        <c:axId val="1742616224"/>
        <c:axId val="1"/>
      </c:lineChart>
      <c:dateAx>
        <c:axId val="1742616224"/>
        <c:scaling>
          <c:orientation val="minMax"/>
        </c:scaling>
        <c:delete val="0"/>
        <c:axPos val="b"/>
        <c:numFmt formatCode="dd/mm" sourceLinked="0"/>
        <c:majorTickMark val="out"/>
        <c:minorTickMark val="none"/>
        <c:tickLblPos val="nextTo"/>
        <c:spPr>
          <a:noFill/>
          <a:ln w="9525" cap="flat" cmpd="sng" algn="ctr">
            <a:solidFill>
              <a:schemeClr val="tx1">
                <a:lumMod val="15000"/>
                <a:lumOff val="85000"/>
              </a:schemeClr>
            </a:solidFill>
            <a:round/>
          </a:ln>
          <a:effectLst/>
        </c:spPr>
        <c:txPr>
          <a:bodyPr rot="0" vert="horz"/>
          <a:lstStyle/>
          <a:p>
            <a:pPr>
              <a:defRPr sz="1200" b="0" i="0" u="none" strike="noStrike" baseline="0">
                <a:solidFill>
                  <a:srgbClr val="000000"/>
                </a:solidFill>
                <a:latin typeface="Calibri"/>
                <a:ea typeface="Calibri"/>
                <a:cs typeface="Calibri"/>
              </a:defRPr>
            </a:pPr>
            <a:endParaRPr lang="es-CL"/>
          </a:p>
        </c:txPr>
        <c:crossAx val="1"/>
        <c:crosses val="autoZero"/>
        <c:auto val="1"/>
        <c:lblOffset val="100"/>
        <c:baseTimeUnit val="days"/>
      </c:dateAx>
      <c:valAx>
        <c:axId val="1"/>
        <c:scaling>
          <c:orientation val="minMax"/>
          <c:max val="1400"/>
          <c:min val="850"/>
        </c:scaling>
        <c:delete val="0"/>
        <c:axPos val="l"/>
        <c:majorGridlines>
          <c:spPr>
            <a:ln w="9525" cap="flat" cmpd="sng" algn="ctr">
              <a:solidFill>
                <a:schemeClr val="tx1">
                  <a:lumMod val="15000"/>
                  <a:lumOff val="85000"/>
                </a:schemeClr>
              </a:solidFill>
              <a:round/>
            </a:ln>
            <a:effectLst/>
          </c:spPr>
        </c:majorGridlines>
        <c:title>
          <c:tx>
            <c:rich>
              <a:bodyPr/>
              <a:lstStyle/>
              <a:p>
                <a:pPr>
                  <a:defRPr sz="1200" b="1" i="0" u="none" strike="noStrike" baseline="0">
                    <a:solidFill>
                      <a:srgbClr val="000000"/>
                    </a:solidFill>
                    <a:latin typeface="Calibri"/>
                    <a:ea typeface="Calibri"/>
                    <a:cs typeface="Calibri"/>
                  </a:defRPr>
                </a:pPr>
                <a:r>
                  <a:rPr lang="es-CL"/>
                  <a:t>$ por kilo con IVA</a:t>
                </a:r>
              </a:p>
            </c:rich>
          </c:tx>
          <c:overlay val="0"/>
        </c:title>
        <c:numFmt formatCode="#,##0" sourceLinked="1"/>
        <c:majorTickMark val="none"/>
        <c:minorTickMark val="none"/>
        <c:tickLblPos val="nextTo"/>
        <c:spPr>
          <a:ln w="9525">
            <a:noFill/>
          </a:ln>
        </c:spPr>
        <c:txPr>
          <a:bodyPr rot="0" vert="horz"/>
          <a:lstStyle/>
          <a:p>
            <a:pPr>
              <a:defRPr sz="1200" b="0" i="0" u="none" strike="noStrike" baseline="0">
                <a:solidFill>
                  <a:srgbClr val="000000"/>
                </a:solidFill>
                <a:latin typeface="Calibri"/>
                <a:ea typeface="Calibri"/>
                <a:cs typeface="Calibri"/>
              </a:defRPr>
            </a:pPr>
            <a:endParaRPr lang="es-CL"/>
          </a:p>
        </c:txPr>
        <c:crossAx val="1742616224"/>
        <c:crosses val="autoZero"/>
        <c:crossBetween val="between"/>
      </c:valAx>
      <c:spPr>
        <a:noFill/>
        <a:ln w="25400">
          <a:noFill/>
        </a:ln>
      </c:spPr>
    </c:plotArea>
    <c:legend>
      <c:legendPos val="r"/>
      <c:layout>
        <c:manualLayout>
          <c:xMode val="edge"/>
          <c:yMode val="edge"/>
          <c:x val="0.18243254597535502"/>
          <c:y val="0.91471490836619307"/>
          <c:w val="0.6912352430075378"/>
          <c:h val="6.8533685795020588E-2"/>
        </c:manualLayout>
      </c:layout>
      <c:overlay val="0"/>
      <c:spPr>
        <a:noFill/>
        <a:ln w="25400">
          <a:noFill/>
        </a:ln>
      </c:spPr>
      <c:txPr>
        <a:bodyPr/>
        <a:lstStyle/>
        <a:p>
          <a:pPr>
            <a:defRPr sz="1010" b="0" i="0" u="none" strike="noStrike" baseline="0">
              <a:solidFill>
                <a:srgbClr val="000000"/>
              </a:solidFill>
              <a:latin typeface="Calibri"/>
              <a:ea typeface="Calibri"/>
              <a:cs typeface="Calibri"/>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b="0" i="0" u="none" strike="noStrike" baseline="0">
          <a:solidFill>
            <a:srgbClr val="000000"/>
          </a:solidFill>
          <a:latin typeface="Calibri"/>
          <a:ea typeface="Calibri"/>
          <a:cs typeface="Calibri"/>
        </a:defRPr>
      </a:pPr>
      <a:endParaRPr lang="es-CL"/>
    </a:p>
  </c:txPr>
  <c:printSettings>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es-CL" sz="1200" b="1" i="0" u="none" strike="noStrike" baseline="0">
                <a:solidFill>
                  <a:srgbClr val="000000"/>
                </a:solidFill>
                <a:latin typeface="Calibri"/>
                <a:cs typeface="Calibri"/>
              </a:rPr>
              <a:t>Gráfico 6. Precio semanal a consumidor de papa en ferias según región. </a:t>
            </a:r>
          </a:p>
          <a:p>
            <a:pPr>
              <a:defRPr sz="1200" b="0" i="0" u="none" strike="noStrike" baseline="0">
                <a:solidFill>
                  <a:srgbClr val="000000"/>
                </a:solidFill>
                <a:latin typeface="Calibri"/>
                <a:ea typeface="Calibri"/>
                <a:cs typeface="Calibri"/>
              </a:defRPr>
            </a:pPr>
            <a:r>
              <a:rPr lang="es-CL" sz="1200" b="1" i="0" u="none" strike="noStrike" baseline="0">
                <a:solidFill>
                  <a:srgbClr val="000000"/>
                </a:solidFill>
                <a:latin typeface="Calibri"/>
                <a:cs typeface="Calibri"/>
              </a:rPr>
              <a:t>Desde el 8 de agosto al 26 de diciembre de 2016 ($/ kilo con IVA)</a:t>
            </a:r>
          </a:p>
        </c:rich>
      </c:tx>
      <c:overlay val="0"/>
      <c:spPr>
        <a:noFill/>
        <a:ln w="25400">
          <a:noFill/>
        </a:ln>
      </c:spPr>
    </c:title>
    <c:autoTitleDeleted val="0"/>
    <c:plotArea>
      <c:layout>
        <c:manualLayout>
          <c:layoutTarget val="inner"/>
          <c:xMode val="edge"/>
          <c:yMode val="edge"/>
          <c:x val="0.10622137775494132"/>
          <c:y val="0.12781118576394168"/>
          <c:w val="0.86811516115349263"/>
          <c:h val="0.66784787036755555"/>
        </c:manualLayout>
      </c:layout>
      <c:lineChart>
        <c:grouping val="standard"/>
        <c:varyColors val="0"/>
        <c:ser>
          <c:idx val="0"/>
          <c:order val="0"/>
          <c:tx>
            <c:strRef>
              <c:f>'precio minorista regiones'!$K$6</c:f>
              <c:strCache>
                <c:ptCount val="1"/>
                <c:pt idx="0">
                  <c:v>Arica</c:v>
                </c:pt>
              </c:strCache>
            </c:strRef>
          </c:tx>
          <c:spPr>
            <a:ln w="28575" cap="rnd">
              <a:solidFill>
                <a:schemeClr val="accent1"/>
              </a:solidFill>
              <a:round/>
            </a:ln>
            <a:effectLst/>
          </c:spPr>
          <c:marker>
            <c:symbol val="circle"/>
            <c:size val="5"/>
          </c:marker>
          <c:dPt>
            <c:idx val="0"/>
            <c:bubble3D val="0"/>
            <c:extLst>
              <c:ext xmlns:c16="http://schemas.microsoft.com/office/drawing/2014/chart" uri="{C3380CC4-5D6E-409C-BE32-E72D297353CC}">
                <c16:uniqueId val="{00000001-F27D-4C60-856E-A418C086ACC9}"/>
              </c:ext>
            </c:extLst>
          </c:dPt>
          <c:dPt>
            <c:idx val="1"/>
            <c:bubble3D val="0"/>
            <c:extLst>
              <c:ext xmlns:c16="http://schemas.microsoft.com/office/drawing/2014/chart" uri="{C3380CC4-5D6E-409C-BE32-E72D297353CC}">
                <c16:uniqueId val="{00000003-F27D-4C60-856E-A418C086ACC9}"/>
              </c:ext>
            </c:extLst>
          </c:dPt>
          <c:dPt>
            <c:idx val="2"/>
            <c:bubble3D val="0"/>
            <c:extLst>
              <c:ext xmlns:c16="http://schemas.microsoft.com/office/drawing/2014/chart" uri="{C3380CC4-5D6E-409C-BE32-E72D297353CC}">
                <c16:uniqueId val="{00000005-F27D-4C60-856E-A418C086ACC9}"/>
              </c:ext>
            </c:extLst>
          </c:dPt>
          <c:dPt>
            <c:idx val="3"/>
            <c:bubble3D val="0"/>
            <c:extLst>
              <c:ext xmlns:c16="http://schemas.microsoft.com/office/drawing/2014/chart" uri="{C3380CC4-5D6E-409C-BE32-E72D297353CC}">
                <c16:uniqueId val="{00000007-F27D-4C60-856E-A418C086ACC9}"/>
              </c:ext>
            </c:extLst>
          </c:dPt>
          <c:dPt>
            <c:idx val="4"/>
            <c:bubble3D val="0"/>
            <c:extLst>
              <c:ext xmlns:c16="http://schemas.microsoft.com/office/drawing/2014/chart" uri="{C3380CC4-5D6E-409C-BE32-E72D297353CC}">
                <c16:uniqueId val="{00000009-F27D-4C60-856E-A418C086ACC9}"/>
              </c:ext>
            </c:extLst>
          </c:dPt>
          <c:dPt>
            <c:idx val="5"/>
            <c:bubble3D val="0"/>
            <c:extLst>
              <c:ext xmlns:c16="http://schemas.microsoft.com/office/drawing/2014/chart" uri="{C3380CC4-5D6E-409C-BE32-E72D297353CC}">
                <c16:uniqueId val="{0000000B-F27D-4C60-856E-A418C086ACC9}"/>
              </c:ext>
            </c:extLst>
          </c:dPt>
          <c:dPt>
            <c:idx val="6"/>
            <c:bubble3D val="0"/>
            <c:extLst>
              <c:ext xmlns:c16="http://schemas.microsoft.com/office/drawing/2014/chart" uri="{C3380CC4-5D6E-409C-BE32-E72D297353CC}">
                <c16:uniqueId val="{0000000D-F27D-4C60-856E-A418C086ACC9}"/>
              </c:ext>
            </c:extLst>
          </c:dPt>
          <c:dPt>
            <c:idx val="7"/>
            <c:bubble3D val="0"/>
            <c:extLst>
              <c:ext xmlns:c16="http://schemas.microsoft.com/office/drawing/2014/chart" uri="{C3380CC4-5D6E-409C-BE32-E72D297353CC}">
                <c16:uniqueId val="{0000000F-F27D-4C60-856E-A418C086ACC9}"/>
              </c:ext>
            </c:extLst>
          </c:dPt>
          <c:dPt>
            <c:idx val="8"/>
            <c:bubble3D val="0"/>
            <c:extLst>
              <c:ext xmlns:c16="http://schemas.microsoft.com/office/drawing/2014/chart" uri="{C3380CC4-5D6E-409C-BE32-E72D297353CC}">
                <c16:uniqueId val="{00000011-F27D-4C60-856E-A418C086ACC9}"/>
              </c:ext>
            </c:extLst>
          </c:dPt>
          <c:dPt>
            <c:idx val="9"/>
            <c:bubble3D val="0"/>
            <c:extLst>
              <c:ext xmlns:c16="http://schemas.microsoft.com/office/drawing/2014/chart" uri="{C3380CC4-5D6E-409C-BE32-E72D297353CC}">
                <c16:uniqueId val="{00000013-F27D-4C60-856E-A418C086ACC9}"/>
              </c:ext>
            </c:extLst>
          </c:dPt>
          <c:dPt>
            <c:idx val="10"/>
            <c:bubble3D val="0"/>
            <c:extLst>
              <c:ext xmlns:c16="http://schemas.microsoft.com/office/drawing/2014/chart" uri="{C3380CC4-5D6E-409C-BE32-E72D297353CC}">
                <c16:uniqueId val="{00000015-F27D-4C60-856E-A418C086ACC9}"/>
              </c:ext>
            </c:extLst>
          </c:dPt>
          <c:dPt>
            <c:idx val="11"/>
            <c:bubble3D val="0"/>
            <c:extLst>
              <c:ext xmlns:c16="http://schemas.microsoft.com/office/drawing/2014/chart" uri="{C3380CC4-5D6E-409C-BE32-E72D297353CC}">
                <c16:uniqueId val="{00000017-F27D-4C60-856E-A418C086ACC9}"/>
              </c:ext>
            </c:extLst>
          </c:dPt>
          <c:dPt>
            <c:idx val="12"/>
            <c:bubble3D val="0"/>
            <c:extLst>
              <c:ext xmlns:c16="http://schemas.microsoft.com/office/drawing/2014/chart" uri="{C3380CC4-5D6E-409C-BE32-E72D297353CC}">
                <c16:uniqueId val="{00000019-F27D-4C60-856E-A418C086ACC9}"/>
              </c:ext>
            </c:extLst>
          </c:dPt>
          <c:dPt>
            <c:idx val="16"/>
            <c:bubble3D val="0"/>
            <c:extLst>
              <c:ext xmlns:c16="http://schemas.microsoft.com/office/drawing/2014/chart" uri="{C3380CC4-5D6E-409C-BE32-E72D297353CC}">
                <c16:uniqueId val="{0000001B-F27D-4C60-856E-A418C086ACC9}"/>
              </c:ext>
            </c:extLst>
          </c:dPt>
          <c:dPt>
            <c:idx val="17"/>
            <c:bubble3D val="0"/>
            <c:extLst>
              <c:ext xmlns:c16="http://schemas.microsoft.com/office/drawing/2014/chart" uri="{C3380CC4-5D6E-409C-BE32-E72D297353CC}">
                <c16:uniqueId val="{0000001D-F27D-4C60-856E-A418C086ACC9}"/>
              </c:ext>
            </c:extLst>
          </c:dPt>
          <c:dPt>
            <c:idx val="18"/>
            <c:bubble3D val="0"/>
            <c:extLst>
              <c:ext xmlns:c16="http://schemas.microsoft.com/office/drawing/2014/chart" uri="{C3380CC4-5D6E-409C-BE32-E72D297353CC}">
                <c16:uniqueId val="{0000001F-F27D-4C60-856E-A418C086ACC9}"/>
              </c:ext>
            </c:extLst>
          </c:dPt>
          <c:dPt>
            <c:idx val="19"/>
            <c:bubble3D val="0"/>
            <c:extLst>
              <c:ext xmlns:c16="http://schemas.microsoft.com/office/drawing/2014/chart" uri="{C3380CC4-5D6E-409C-BE32-E72D297353CC}">
                <c16:uniqueId val="{00000021-F27D-4C60-856E-A418C086ACC9}"/>
              </c:ext>
            </c:extLst>
          </c:dPt>
          <c:dPt>
            <c:idx val="20"/>
            <c:bubble3D val="0"/>
            <c:extLst>
              <c:ext xmlns:c16="http://schemas.microsoft.com/office/drawing/2014/chart" uri="{C3380CC4-5D6E-409C-BE32-E72D297353CC}">
                <c16:uniqueId val="{00000023-F27D-4C60-856E-A418C086ACC9}"/>
              </c:ext>
            </c:extLst>
          </c:dPt>
          <c:cat>
            <c:numRef>
              <c:f>'precio minorista regiones'!$B$7:$B$27</c:f>
              <c:numCache>
                <c:formatCode>dd/mm/yy;@</c:formatCode>
                <c:ptCount val="21"/>
                <c:pt idx="0">
                  <c:v>42590</c:v>
                </c:pt>
                <c:pt idx="1">
                  <c:v>42597</c:v>
                </c:pt>
                <c:pt idx="2">
                  <c:v>42604</c:v>
                </c:pt>
                <c:pt idx="3">
                  <c:v>42611</c:v>
                </c:pt>
                <c:pt idx="4">
                  <c:v>42618</c:v>
                </c:pt>
                <c:pt idx="5">
                  <c:v>42625</c:v>
                </c:pt>
                <c:pt idx="6">
                  <c:v>42632</c:v>
                </c:pt>
                <c:pt idx="7">
                  <c:v>42639</c:v>
                </c:pt>
                <c:pt idx="8">
                  <c:v>42646</c:v>
                </c:pt>
                <c:pt idx="9">
                  <c:v>42653</c:v>
                </c:pt>
                <c:pt idx="10">
                  <c:v>42660</c:v>
                </c:pt>
                <c:pt idx="11">
                  <c:v>42667</c:v>
                </c:pt>
                <c:pt idx="12">
                  <c:v>42674</c:v>
                </c:pt>
                <c:pt idx="13">
                  <c:v>42681</c:v>
                </c:pt>
                <c:pt idx="14">
                  <c:v>42688</c:v>
                </c:pt>
                <c:pt idx="15">
                  <c:v>42695</c:v>
                </c:pt>
                <c:pt idx="16">
                  <c:v>42702</c:v>
                </c:pt>
                <c:pt idx="17">
                  <c:v>42709</c:v>
                </c:pt>
                <c:pt idx="18">
                  <c:v>42716</c:v>
                </c:pt>
                <c:pt idx="19">
                  <c:v>42723</c:v>
                </c:pt>
                <c:pt idx="20">
                  <c:v>42730</c:v>
                </c:pt>
              </c:numCache>
            </c:numRef>
          </c:cat>
          <c:val>
            <c:numRef>
              <c:f>'precio minorista regiones'!$K$7:$K$27</c:f>
              <c:numCache>
                <c:formatCode>#,##0</c:formatCode>
                <c:ptCount val="21"/>
                <c:pt idx="0">
                  <c:v>600</c:v>
                </c:pt>
                <c:pt idx="1">
                  <c:v>652</c:v>
                </c:pt>
                <c:pt idx="2">
                  <c:v>638</c:v>
                </c:pt>
                <c:pt idx="3">
                  <c:v>652</c:v>
                </c:pt>
                <c:pt idx="4">
                  <c:v>625</c:v>
                </c:pt>
                <c:pt idx="5">
                  <c:v>638</c:v>
                </c:pt>
                <c:pt idx="6">
                  <c:v>667</c:v>
                </c:pt>
                <c:pt idx="7">
                  <c:v>617</c:v>
                </c:pt>
                <c:pt idx="8">
                  <c:v>625</c:v>
                </c:pt>
                <c:pt idx="9">
                  <c:v>575</c:v>
                </c:pt>
                <c:pt idx="10">
                  <c:v>560</c:v>
                </c:pt>
                <c:pt idx="11">
                  <c:v>575</c:v>
                </c:pt>
                <c:pt idx="12">
                  <c:v>625</c:v>
                </c:pt>
                <c:pt idx="13">
                  <c:v>665</c:v>
                </c:pt>
                <c:pt idx="14">
                  <c:v>550</c:v>
                </c:pt>
                <c:pt idx="15">
                  <c:v>550</c:v>
                </c:pt>
                <c:pt idx="16">
                  <c:v>550</c:v>
                </c:pt>
                <c:pt idx="17">
                  <c:v>525</c:v>
                </c:pt>
                <c:pt idx="18">
                  <c:v>520</c:v>
                </c:pt>
                <c:pt idx="19">
                  <c:v>518</c:v>
                </c:pt>
                <c:pt idx="20">
                  <c:v>483</c:v>
                </c:pt>
              </c:numCache>
            </c:numRef>
          </c:val>
          <c:smooth val="0"/>
          <c:extLst>
            <c:ext xmlns:c16="http://schemas.microsoft.com/office/drawing/2014/chart" uri="{C3380CC4-5D6E-409C-BE32-E72D297353CC}">
              <c16:uniqueId val="{00000024-F27D-4C60-856E-A418C086ACC9}"/>
            </c:ext>
          </c:extLst>
        </c:ser>
        <c:ser>
          <c:idx val="1"/>
          <c:order val="1"/>
          <c:tx>
            <c:strRef>
              <c:f>'precio minorista regiones'!$L$6</c:f>
              <c:strCache>
                <c:ptCount val="1"/>
                <c:pt idx="0">
                  <c:v>Coquimbo</c:v>
                </c:pt>
              </c:strCache>
            </c:strRef>
          </c:tx>
          <c:spPr>
            <a:ln w="28575" cap="rnd">
              <a:solidFill>
                <a:schemeClr val="accent2"/>
              </a:solidFill>
              <a:round/>
            </a:ln>
            <a:effectLst/>
          </c:spPr>
          <c:marker>
            <c:symbol val="circle"/>
            <c:size val="5"/>
          </c:marker>
          <c:cat>
            <c:numRef>
              <c:f>'precio minorista regiones'!$B$7:$B$27</c:f>
              <c:numCache>
                <c:formatCode>dd/mm/yy;@</c:formatCode>
                <c:ptCount val="21"/>
                <c:pt idx="0">
                  <c:v>42590</c:v>
                </c:pt>
                <c:pt idx="1">
                  <c:v>42597</c:v>
                </c:pt>
                <c:pt idx="2">
                  <c:v>42604</c:v>
                </c:pt>
                <c:pt idx="3">
                  <c:v>42611</c:v>
                </c:pt>
                <c:pt idx="4">
                  <c:v>42618</c:v>
                </c:pt>
                <c:pt idx="5">
                  <c:v>42625</c:v>
                </c:pt>
                <c:pt idx="6">
                  <c:v>42632</c:v>
                </c:pt>
                <c:pt idx="7">
                  <c:v>42639</c:v>
                </c:pt>
                <c:pt idx="8">
                  <c:v>42646</c:v>
                </c:pt>
                <c:pt idx="9">
                  <c:v>42653</c:v>
                </c:pt>
                <c:pt idx="10">
                  <c:v>42660</c:v>
                </c:pt>
                <c:pt idx="11">
                  <c:v>42667</c:v>
                </c:pt>
                <c:pt idx="12">
                  <c:v>42674</c:v>
                </c:pt>
                <c:pt idx="13">
                  <c:v>42681</c:v>
                </c:pt>
                <c:pt idx="14">
                  <c:v>42688</c:v>
                </c:pt>
                <c:pt idx="15">
                  <c:v>42695</c:v>
                </c:pt>
                <c:pt idx="16">
                  <c:v>42702</c:v>
                </c:pt>
                <c:pt idx="17">
                  <c:v>42709</c:v>
                </c:pt>
                <c:pt idx="18">
                  <c:v>42716</c:v>
                </c:pt>
                <c:pt idx="19">
                  <c:v>42723</c:v>
                </c:pt>
                <c:pt idx="20">
                  <c:v>42730</c:v>
                </c:pt>
              </c:numCache>
            </c:numRef>
          </c:cat>
          <c:val>
            <c:numRef>
              <c:f>'precio minorista regiones'!$L$7:$L$27</c:f>
              <c:numCache>
                <c:formatCode>#,##0</c:formatCode>
                <c:ptCount val="21"/>
                <c:pt idx="0">
                  <c:v>531</c:v>
                </c:pt>
                <c:pt idx="1">
                  <c:v>581</c:v>
                </c:pt>
                <c:pt idx="2">
                  <c:v>591</c:v>
                </c:pt>
                <c:pt idx="3">
                  <c:v>566</c:v>
                </c:pt>
                <c:pt idx="4">
                  <c:v>563</c:v>
                </c:pt>
                <c:pt idx="5">
                  <c:v>583</c:v>
                </c:pt>
                <c:pt idx="6">
                  <c:v>592</c:v>
                </c:pt>
                <c:pt idx="7">
                  <c:v>546</c:v>
                </c:pt>
                <c:pt idx="8">
                  <c:v>561</c:v>
                </c:pt>
                <c:pt idx="9">
                  <c:v>575</c:v>
                </c:pt>
                <c:pt idx="10">
                  <c:v>546</c:v>
                </c:pt>
                <c:pt idx="11">
                  <c:v>538</c:v>
                </c:pt>
                <c:pt idx="12">
                  <c:v>475</c:v>
                </c:pt>
                <c:pt idx="13">
                  <c:v>596</c:v>
                </c:pt>
                <c:pt idx="14">
                  <c:v>562</c:v>
                </c:pt>
                <c:pt idx="15">
                  <c:v>520</c:v>
                </c:pt>
                <c:pt idx="16">
                  <c:v>503</c:v>
                </c:pt>
                <c:pt idx="17">
                  <c:v>463</c:v>
                </c:pt>
                <c:pt idx="18">
                  <c:v>463</c:v>
                </c:pt>
                <c:pt idx="19">
                  <c:v>453</c:v>
                </c:pt>
                <c:pt idx="20">
                  <c:v>496</c:v>
                </c:pt>
              </c:numCache>
            </c:numRef>
          </c:val>
          <c:smooth val="0"/>
          <c:extLst>
            <c:ext xmlns:c16="http://schemas.microsoft.com/office/drawing/2014/chart" uri="{C3380CC4-5D6E-409C-BE32-E72D297353CC}">
              <c16:uniqueId val="{00000025-F27D-4C60-856E-A418C086ACC9}"/>
            </c:ext>
          </c:extLst>
        </c:ser>
        <c:ser>
          <c:idx val="2"/>
          <c:order val="2"/>
          <c:tx>
            <c:strRef>
              <c:f>'precio minorista regiones'!$M$6</c:f>
              <c:strCache>
                <c:ptCount val="1"/>
                <c:pt idx="0">
                  <c:v>Valparaíso</c:v>
                </c:pt>
              </c:strCache>
            </c:strRef>
          </c:tx>
          <c:spPr>
            <a:ln w="28575" cap="rnd">
              <a:solidFill>
                <a:schemeClr val="accent3"/>
              </a:solidFill>
              <a:round/>
            </a:ln>
            <a:effectLst/>
          </c:spPr>
          <c:marker>
            <c:symbol val="circle"/>
            <c:size val="5"/>
          </c:marker>
          <c:cat>
            <c:numRef>
              <c:f>'precio minorista regiones'!$B$7:$B$27</c:f>
              <c:numCache>
                <c:formatCode>dd/mm/yy;@</c:formatCode>
                <c:ptCount val="21"/>
                <c:pt idx="0">
                  <c:v>42590</c:v>
                </c:pt>
                <c:pt idx="1">
                  <c:v>42597</c:v>
                </c:pt>
                <c:pt idx="2">
                  <c:v>42604</c:v>
                </c:pt>
                <c:pt idx="3">
                  <c:v>42611</c:v>
                </c:pt>
                <c:pt idx="4">
                  <c:v>42618</c:v>
                </c:pt>
                <c:pt idx="5">
                  <c:v>42625</c:v>
                </c:pt>
                <c:pt idx="6">
                  <c:v>42632</c:v>
                </c:pt>
                <c:pt idx="7">
                  <c:v>42639</c:v>
                </c:pt>
                <c:pt idx="8">
                  <c:v>42646</c:v>
                </c:pt>
                <c:pt idx="9">
                  <c:v>42653</c:v>
                </c:pt>
                <c:pt idx="10">
                  <c:v>42660</c:v>
                </c:pt>
                <c:pt idx="11">
                  <c:v>42667</c:v>
                </c:pt>
                <c:pt idx="12">
                  <c:v>42674</c:v>
                </c:pt>
                <c:pt idx="13">
                  <c:v>42681</c:v>
                </c:pt>
                <c:pt idx="14">
                  <c:v>42688</c:v>
                </c:pt>
                <c:pt idx="15">
                  <c:v>42695</c:v>
                </c:pt>
                <c:pt idx="16">
                  <c:v>42702</c:v>
                </c:pt>
                <c:pt idx="17">
                  <c:v>42709</c:v>
                </c:pt>
                <c:pt idx="18">
                  <c:v>42716</c:v>
                </c:pt>
                <c:pt idx="19">
                  <c:v>42723</c:v>
                </c:pt>
                <c:pt idx="20">
                  <c:v>42730</c:v>
                </c:pt>
              </c:numCache>
            </c:numRef>
          </c:cat>
          <c:val>
            <c:numRef>
              <c:f>'precio minorista regiones'!$M$7:$M$27</c:f>
              <c:numCache>
                <c:formatCode>#,##0</c:formatCode>
                <c:ptCount val="21"/>
                <c:pt idx="0">
                  <c:v>467</c:v>
                </c:pt>
                <c:pt idx="1">
                  <c:v>519</c:v>
                </c:pt>
                <c:pt idx="2">
                  <c:v>469</c:v>
                </c:pt>
                <c:pt idx="3">
                  <c:v>413</c:v>
                </c:pt>
                <c:pt idx="4">
                  <c:v>438</c:v>
                </c:pt>
                <c:pt idx="5">
                  <c:v>375</c:v>
                </c:pt>
                <c:pt idx="6">
                  <c:v>538</c:v>
                </c:pt>
                <c:pt idx="7">
                  <c:v>405</c:v>
                </c:pt>
                <c:pt idx="8">
                  <c:v>406</c:v>
                </c:pt>
                <c:pt idx="9">
                  <c:v>425</c:v>
                </c:pt>
                <c:pt idx="10">
                  <c:v>513</c:v>
                </c:pt>
                <c:pt idx="11">
                  <c:v>469</c:v>
                </c:pt>
                <c:pt idx="12">
                  <c:v>375</c:v>
                </c:pt>
                <c:pt idx="13">
                  <c:v>419</c:v>
                </c:pt>
                <c:pt idx="14">
                  <c:v>394</c:v>
                </c:pt>
                <c:pt idx="15">
                  <c:v>354</c:v>
                </c:pt>
                <c:pt idx="16">
                  <c:v>394</c:v>
                </c:pt>
                <c:pt idx="17">
                  <c:v>300</c:v>
                </c:pt>
                <c:pt idx="18">
                  <c:v>375</c:v>
                </c:pt>
                <c:pt idx="19">
                  <c:v>375</c:v>
                </c:pt>
                <c:pt idx="20">
                  <c:v>275</c:v>
                </c:pt>
              </c:numCache>
            </c:numRef>
          </c:val>
          <c:smooth val="0"/>
          <c:extLst>
            <c:ext xmlns:c16="http://schemas.microsoft.com/office/drawing/2014/chart" uri="{C3380CC4-5D6E-409C-BE32-E72D297353CC}">
              <c16:uniqueId val="{00000026-F27D-4C60-856E-A418C086ACC9}"/>
            </c:ext>
          </c:extLst>
        </c:ser>
        <c:ser>
          <c:idx val="3"/>
          <c:order val="3"/>
          <c:tx>
            <c:strRef>
              <c:f>'precio minorista regiones'!$N$6</c:f>
              <c:strCache>
                <c:ptCount val="1"/>
                <c:pt idx="0">
                  <c:v>RM</c:v>
                </c:pt>
              </c:strCache>
            </c:strRef>
          </c:tx>
          <c:spPr>
            <a:ln w="28575" cap="rnd">
              <a:solidFill>
                <a:schemeClr val="accent4"/>
              </a:solidFill>
              <a:round/>
            </a:ln>
            <a:effectLst/>
          </c:spPr>
          <c:marker>
            <c:symbol val="circle"/>
            <c:size val="5"/>
          </c:marker>
          <c:cat>
            <c:numRef>
              <c:f>'precio minorista regiones'!$B$7:$B$27</c:f>
              <c:numCache>
                <c:formatCode>dd/mm/yy;@</c:formatCode>
                <c:ptCount val="21"/>
                <c:pt idx="0">
                  <c:v>42590</c:v>
                </c:pt>
                <c:pt idx="1">
                  <c:v>42597</c:v>
                </c:pt>
                <c:pt idx="2">
                  <c:v>42604</c:v>
                </c:pt>
                <c:pt idx="3">
                  <c:v>42611</c:v>
                </c:pt>
                <c:pt idx="4">
                  <c:v>42618</c:v>
                </c:pt>
                <c:pt idx="5">
                  <c:v>42625</c:v>
                </c:pt>
                <c:pt idx="6">
                  <c:v>42632</c:v>
                </c:pt>
                <c:pt idx="7">
                  <c:v>42639</c:v>
                </c:pt>
                <c:pt idx="8">
                  <c:v>42646</c:v>
                </c:pt>
                <c:pt idx="9">
                  <c:v>42653</c:v>
                </c:pt>
                <c:pt idx="10">
                  <c:v>42660</c:v>
                </c:pt>
                <c:pt idx="11">
                  <c:v>42667</c:v>
                </c:pt>
                <c:pt idx="12">
                  <c:v>42674</c:v>
                </c:pt>
                <c:pt idx="13">
                  <c:v>42681</c:v>
                </c:pt>
                <c:pt idx="14">
                  <c:v>42688</c:v>
                </c:pt>
                <c:pt idx="15">
                  <c:v>42695</c:v>
                </c:pt>
                <c:pt idx="16">
                  <c:v>42702</c:v>
                </c:pt>
                <c:pt idx="17">
                  <c:v>42709</c:v>
                </c:pt>
                <c:pt idx="18">
                  <c:v>42716</c:v>
                </c:pt>
                <c:pt idx="19">
                  <c:v>42723</c:v>
                </c:pt>
                <c:pt idx="20">
                  <c:v>42730</c:v>
                </c:pt>
              </c:numCache>
            </c:numRef>
          </c:cat>
          <c:val>
            <c:numRef>
              <c:f>'precio minorista regiones'!$N$7:$N$27</c:f>
              <c:numCache>
                <c:formatCode>#,##0</c:formatCode>
                <c:ptCount val="21"/>
                <c:pt idx="0">
                  <c:v>551</c:v>
                </c:pt>
                <c:pt idx="1">
                  <c:v>533</c:v>
                </c:pt>
                <c:pt idx="2">
                  <c:v>535</c:v>
                </c:pt>
                <c:pt idx="3">
                  <c:v>522</c:v>
                </c:pt>
                <c:pt idx="4">
                  <c:v>507</c:v>
                </c:pt>
                <c:pt idx="5">
                  <c:v>486</c:v>
                </c:pt>
                <c:pt idx="6">
                  <c:v>495</c:v>
                </c:pt>
                <c:pt idx="7">
                  <c:v>519</c:v>
                </c:pt>
                <c:pt idx="8">
                  <c:v>509</c:v>
                </c:pt>
                <c:pt idx="9">
                  <c:v>526</c:v>
                </c:pt>
                <c:pt idx="10">
                  <c:v>536</c:v>
                </c:pt>
                <c:pt idx="11">
                  <c:v>526</c:v>
                </c:pt>
                <c:pt idx="12">
                  <c:v>524</c:v>
                </c:pt>
                <c:pt idx="13">
                  <c:v>509</c:v>
                </c:pt>
                <c:pt idx="14">
                  <c:v>474</c:v>
                </c:pt>
                <c:pt idx="15">
                  <c:v>455</c:v>
                </c:pt>
                <c:pt idx="16">
                  <c:v>423</c:v>
                </c:pt>
                <c:pt idx="17">
                  <c:v>416</c:v>
                </c:pt>
                <c:pt idx="18">
                  <c:v>416</c:v>
                </c:pt>
                <c:pt idx="19">
                  <c:v>352</c:v>
                </c:pt>
                <c:pt idx="20">
                  <c:v>359</c:v>
                </c:pt>
              </c:numCache>
            </c:numRef>
          </c:val>
          <c:smooth val="0"/>
          <c:extLst>
            <c:ext xmlns:c16="http://schemas.microsoft.com/office/drawing/2014/chart" uri="{C3380CC4-5D6E-409C-BE32-E72D297353CC}">
              <c16:uniqueId val="{00000027-F27D-4C60-856E-A418C086ACC9}"/>
            </c:ext>
          </c:extLst>
        </c:ser>
        <c:ser>
          <c:idx val="4"/>
          <c:order val="4"/>
          <c:tx>
            <c:strRef>
              <c:f>'precio minorista regiones'!$O$6</c:f>
              <c:strCache>
                <c:ptCount val="1"/>
                <c:pt idx="0">
                  <c:v>Maule</c:v>
                </c:pt>
              </c:strCache>
            </c:strRef>
          </c:tx>
          <c:spPr>
            <a:ln w="28575" cap="rnd">
              <a:solidFill>
                <a:schemeClr val="accent5"/>
              </a:solidFill>
              <a:round/>
            </a:ln>
            <a:effectLst/>
          </c:spPr>
          <c:marker>
            <c:symbol val="circle"/>
            <c:size val="5"/>
          </c:marker>
          <c:cat>
            <c:numRef>
              <c:f>'precio minorista regiones'!$B$7:$B$27</c:f>
              <c:numCache>
                <c:formatCode>dd/mm/yy;@</c:formatCode>
                <c:ptCount val="21"/>
                <c:pt idx="0">
                  <c:v>42590</c:v>
                </c:pt>
                <c:pt idx="1">
                  <c:v>42597</c:v>
                </c:pt>
                <c:pt idx="2">
                  <c:v>42604</c:v>
                </c:pt>
                <c:pt idx="3">
                  <c:v>42611</c:v>
                </c:pt>
                <c:pt idx="4">
                  <c:v>42618</c:v>
                </c:pt>
                <c:pt idx="5">
                  <c:v>42625</c:v>
                </c:pt>
                <c:pt idx="6">
                  <c:v>42632</c:v>
                </c:pt>
                <c:pt idx="7">
                  <c:v>42639</c:v>
                </c:pt>
                <c:pt idx="8">
                  <c:v>42646</c:v>
                </c:pt>
                <c:pt idx="9">
                  <c:v>42653</c:v>
                </c:pt>
                <c:pt idx="10">
                  <c:v>42660</c:v>
                </c:pt>
                <c:pt idx="11">
                  <c:v>42667</c:v>
                </c:pt>
                <c:pt idx="12">
                  <c:v>42674</c:v>
                </c:pt>
                <c:pt idx="13">
                  <c:v>42681</c:v>
                </c:pt>
                <c:pt idx="14">
                  <c:v>42688</c:v>
                </c:pt>
                <c:pt idx="15">
                  <c:v>42695</c:v>
                </c:pt>
                <c:pt idx="16">
                  <c:v>42702</c:v>
                </c:pt>
                <c:pt idx="17">
                  <c:v>42709</c:v>
                </c:pt>
                <c:pt idx="18">
                  <c:v>42716</c:v>
                </c:pt>
                <c:pt idx="19">
                  <c:v>42723</c:v>
                </c:pt>
                <c:pt idx="20">
                  <c:v>42730</c:v>
                </c:pt>
              </c:numCache>
            </c:numRef>
          </c:cat>
          <c:val>
            <c:numRef>
              <c:f>'precio minorista regiones'!$O$7:$O$27</c:f>
              <c:numCache>
                <c:formatCode>#,##0</c:formatCode>
                <c:ptCount val="21"/>
                <c:pt idx="0">
                  <c:v>531</c:v>
                </c:pt>
                <c:pt idx="1">
                  <c:v>513</c:v>
                </c:pt>
                <c:pt idx="2">
                  <c:v>532</c:v>
                </c:pt>
                <c:pt idx="3">
                  <c:v>517</c:v>
                </c:pt>
                <c:pt idx="4">
                  <c:v>517</c:v>
                </c:pt>
                <c:pt idx="5">
                  <c:v>492</c:v>
                </c:pt>
                <c:pt idx="6">
                  <c:v>539</c:v>
                </c:pt>
                <c:pt idx="7">
                  <c:v>520</c:v>
                </c:pt>
                <c:pt idx="8">
                  <c:v>563</c:v>
                </c:pt>
                <c:pt idx="9">
                  <c:v>535</c:v>
                </c:pt>
                <c:pt idx="10">
                  <c:v>513</c:v>
                </c:pt>
                <c:pt idx="11">
                  <c:v>536</c:v>
                </c:pt>
                <c:pt idx="12">
                  <c:v>546</c:v>
                </c:pt>
                <c:pt idx="13">
                  <c:v>541</c:v>
                </c:pt>
                <c:pt idx="14">
                  <c:v>522</c:v>
                </c:pt>
                <c:pt idx="15">
                  <c:v>508</c:v>
                </c:pt>
                <c:pt idx="16">
                  <c:v>483</c:v>
                </c:pt>
                <c:pt idx="17">
                  <c:v>471</c:v>
                </c:pt>
                <c:pt idx="18">
                  <c:v>489</c:v>
                </c:pt>
                <c:pt idx="19">
                  <c:v>450</c:v>
                </c:pt>
                <c:pt idx="20">
                  <c:v>413</c:v>
                </c:pt>
              </c:numCache>
            </c:numRef>
          </c:val>
          <c:smooth val="0"/>
          <c:extLst>
            <c:ext xmlns:c16="http://schemas.microsoft.com/office/drawing/2014/chart" uri="{C3380CC4-5D6E-409C-BE32-E72D297353CC}">
              <c16:uniqueId val="{00000028-F27D-4C60-856E-A418C086ACC9}"/>
            </c:ext>
          </c:extLst>
        </c:ser>
        <c:ser>
          <c:idx val="5"/>
          <c:order val="5"/>
          <c:tx>
            <c:strRef>
              <c:f>'precio minorista regiones'!$P$6</c:f>
              <c:strCache>
                <c:ptCount val="1"/>
                <c:pt idx="0">
                  <c:v>Bío Bío</c:v>
                </c:pt>
              </c:strCache>
            </c:strRef>
          </c:tx>
          <c:spPr>
            <a:ln w="28575" cap="rnd">
              <a:solidFill>
                <a:schemeClr val="accent6"/>
              </a:solidFill>
              <a:round/>
            </a:ln>
            <a:effectLst/>
          </c:spPr>
          <c:marker>
            <c:symbol val="circle"/>
            <c:size val="5"/>
          </c:marker>
          <c:cat>
            <c:numRef>
              <c:f>'precio minorista regiones'!$B$7:$B$27</c:f>
              <c:numCache>
                <c:formatCode>dd/mm/yy;@</c:formatCode>
                <c:ptCount val="21"/>
                <c:pt idx="0">
                  <c:v>42590</c:v>
                </c:pt>
                <c:pt idx="1">
                  <c:v>42597</c:v>
                </c:pt>
                <c:pt idx="2">
                  <c:v>42604</c:v>
                </c:pt>
                <c:pt idx="3">
                  <c:v>42611</c:v>
                </c:pt>
                <c:pt idx="4">
                  <c:v>42618</c:v>
                </c:pt>
                <c:pt idx="5">
                  <c:v>42625</c:v>
                </c:pt>
                <c:pt idx="6">
                  <c:v>42632</c:v>
                </c:pt>
                <c:pt idx="7">
                  <c:v>42639</c:v>
                </c:pt>
                <c:pt idx="8">
                  <c:v>42646</c:v>
                </c:pt>
                <c:pt idx="9">
                  <c:v>42653</c:v>
                </c:pt>
                <c:pt idx="10">
                  <c:v>42660</c:v>
                </c:pt>
                <c:pt idx="11">
                  <c:v>42667</c:v>
                </c:pt>
                <c:pt idx="12">
                  <c:v>42674</c:v>
                </c:pt>
                <c:pt idx="13">
                  <c:v>42681</c:v>
                </c:pt>
                <c:pt idx="14">
                  <c:v>42688</c:v>
                </c:pt>
                <c:pt idx="15">
                  <c:v>42695</c:v>
                </c:pt>
                <c:pt idx="16">
                  <c:v>42702</c:v>
                </c:pt>
                <c:pt idx="17">
                  <c:v>42709</c:v>
                </c:pt>
                <c:pt idx="18">
                  <c:v>42716</c:v>
                </c:pt>
                <c:pt idx="19">
                  <c:v>42723</c:v>
                </c:pt>
                <c:pt idx="20">
                  <c:v>42730</c:v>
                </c:pt>
              </c:numCache>
            </c:numRef>
          </c:cat>
          <c:val>
            <c:numRef>
              <c:f>'precio minorista regiones'!$P$7:$P$27</c:f>
              <c:numCache>
                <c:formatCode>#,##0</c:formatCode>
                <c:ptCount val="21"/>
                <c:pt idx="0">
                  <c:v>441</c:v>
                </c:pt>
                <c:pt idx="1">
                  <c:v>428</c:v>
                </c:pt>
                <c:pt idx="2">
                  <c:v>428</c:v>
                </c:pt>
                <c:pt idx="3">
                  <c:v>429</c:v>
                </c:pt>
                <c:pt idx="4">
                  <c:v>417</c:v>
                </c:pt>
                <c:pt idx="5">
                  <c:v>381</c:v>
                </c:pt>
                <c:pt idx="6">
                  <c:v>419</c:v>
                </c:pt>
                <c:pt idx="7">
                  <c:v>420</c:v>
                </c:pt>
                <c:pt idx="8">
                  <c:v>402</c:v>
                </c:pt>
                <c:pt idx="9">
                  <c:v>403</c:v>
                </c:pt>
                <c:pt idx="10">
                  <c:v>407</c:v>
                </c:pt>
                <c:pt idx="11">
                  <c:v>404</c:v>
                </c:pt>
                <c:pt idx="12">
                  <c:v>423</c:v>
                </c:pt>
                <c:pt idx="13">
                  <c:v>406</c:v>
                </c:pt>
                <c:pt idx="14">
                  <c:v>370</c:v>
                </c:pt>
                <c:pt idx="15">
                  <c:v>342</c:v>
                </c:pt>
                <c:pt idx="16">
                  <c:v>330</c:v>
                </c:pt>
                <c:pt idx="17">
                  <c:v>275</c:v>
                </c:pt>
                <c:pt idx="18">
                  <c:v>331</c:v>
                </c:pt>
                <c:pt idx="19">
                  <c:v>288</c:v>
                </c:pt>
                <c:pt idx="20">
                  <c:v>252</c:v>
                </c:pt>
              </c:numCache>
            </c:numRef>
          </c:val>
          <c:smooth val="0"/>
          <c:extLst>
            <c:ext xmlns:c16="http://schemas.microsoft.com/office/drawing/2014/chart" uri="{C3380CC4-5D6E-409C-BE32-E72D297353CC}">
              <c16:uniqueId val="{00000029-F27D-4C60-856E-A418C086ACC9}"/>
            </c:ext>
          </c:extLst>
        </c:ser>
        <c:ser>
          <c:idx val="6"/>
          <c:order val="6"/>
          <c:tx>
            <c:strRef>
              <c:f>'precio minorista regiones'!$Q$6</c:f>
              <c:strCache>
                <c:ptCount val="1"/>
                <c:pt idx="0">
                  <c:v>La Araucanía</c:v>
                </c:pt>
              </c:strCache>
            </c:strRef>
          </c:tx>
          <c:spPr>
            <a:ln w="28575" cap="rnd">
              <a:solidFill>
                <a:schemeClr val="accent1">
                  <a:lumMod val="60000"/>
                </a:schemeClr>
              </a:solidFill>
              <a:round/>
            </a:ln>
            <a:effectLst/>
          </c:spPr>
          <c:marker>
            <c:symbol val="circle"/>
            <c:size val="5"/>
            <c:spPr>
              <a:solidFill>
                <a:schemeClr val="tx2">
                  <a:lumMod val="75000"/>
                </a:schemeClr>
              </a:solidFill>
              <a:ln>
                <a:solidFill>
                  <a:schemeClr val="tx2"/>
                </a:solidFill>
              </a:ln>
            </c:spPr>
          </c:marker>
          <c:cat>
            <c:numRef>
              <c:f>'precio minorista regiones'!$B$7:$B$27</c:f>
              <c:numCache>
                <c:formatCode>dd/mm/yy;@</c:formatCode>
                <c:ptCount val="21"/>
                <c:pt idx="0">
                  <c:v>42590</c:v>
                </c:pt>
                <c:pt idx="1">
                  <c:v>42597</c:v>
                </c:pt>
                <c:pt idx="2">
                  <c:v>42604</c:v>
                </c:pt>
                <c:pt idx="3">
                  <c:v>42611</c:v>
                </c:pt>
                <c:pt idx="4">
                  <c:v>42618</c:v>
                </c:pt>
                <c:pt idx="5">
                  <c:v>42625</c:v>
                </c:pt>
                <c:pt idx="6">
                  <c:v>42632</c:v>
                </c:pt>
                <c:pt idx="7">
                  <c:v>42639</c:v>
                </c:pt>
                <c:pt idx="8">
                  <c:v>42646</c:v>
                </c:pt>
                <c:pt idx="9">
                  <c:v>42653</c:v>
                </c:pt>
                <c:pt idx="10">
                  <c:v>42660</c:v>
                </c:pt>
                <c:pt idx="11">
                  <c:v>42667</c:v>
                </c:pt>
                <c:pt idx="12">
                  <c:v>42674</c:v>
                </c:pt>
                <c:pt idx="13">
                  <c:v>42681</c:v>
                </c:pt>
                <c:pt idx="14">
                  <c:v>42688</c:v>
                </c:pt>
                <c:pt idx="15">
                  <c:v>42695</c:v>
                </c:pt>
                <c:pt idx="16">
                  <c:v>42702</c:v>
                </c:pt>
                <c:pt idx="17">
                  <c:v>42709</c:v>
                </c:pt>
                <c:pt idx="18">
                  <c:v>42716</c:v>
                </c:pt>
                <c:pt idx="19">
                  <c:v>42723</c:v>
                </c:pt>
                <c:pt idx="20">
                  <c:v>42730</c:v>
                </c:pt>
              </c:numCache>
            </c:numRef>
          </c:cat>
          <c:val>
            <c:numRef>
              <c:f>'precio minorista regiones'!$Q$7:$Q$27</c:f>
              <c:numCache>
                <c:formatCode>#,##0</c:formatCode>
                <c:ptCount val="21"/>
                <c:pt idx="0">
                  <c:v>360</c:v>
                </c:pt>
                <c:pt idx="1">
                  <c:v>394</c:v>
                </c:pt>
                <c:pt idx="2">
                  <c:v>419</c:v>
                </c:pt>
                <c:pt idx="3">
                  <c:v>358</c:v>
                </c:pt>
                <c:pt idx="4">
                  <c:v>388</c:v>
                </c:pt>
                <c:pt idx="5">
                  <c:v>423</c:v>
                </c:pt>
                <c:pt idx="6">
                  <c:v>425</c:v>
                </c:pt>
                <c:pt idx="7">
                  <c:v>381</c:v>
                </c:pt>
                <c:pt idx="8">
                  <c:v>373</c:v>
                </c:pt>
                <c:pt idx="9">
                  <c:v>385</c:v>
                </c:pt>
                <c:pt idx="10">
                  <c:v>376</c:v>
                </c:pt>
                <c:pt idx="11">
                  <c:v>400</c:v>
                </c:pt>
                <c:pt idx="12">
                  <c:v>342</c:v>
                </c:pt>
                <c:pt idx="13">
                  <c:v>395</c:v>
                </c:pt>
                <c:pt idx="14">
                  <c:v>538</c:v>
                </c:pt>
                <c:pt idx="15">
                  <c:v>406</c:v>
                </c:pt>
                <c:pt idx="16">
                  <c:v>355</c:v>
                </c:pt>
                <c:pt idx="17">
                  <c:v>442</c:v>
                </c:pt>
                <c:pt idx="18">
                  <c:v>391</c:v>
                </c:pt>
                <c:pt idx="19">
                  <c:v>413</c:v>
                </c:pt>
                <c:pt idx="20">
                  <c:v>381</c:v>
                </c:pt>
              </c:numCache>
            </c:numRef>
          </c:val>
          <c:smooth val="0"/>
          <c:extLst>
            <c:ext xmlns:c16="http://schemas.microsoft.com/office/drawing/2014/chart" uri="{C3380CC4-5D6E-409C-BE32-E72D297353CC}">
              <c16:uniqueId val="{0000002A-F27D-4C60-856E-A418C086ACC9}"/>
            </c:ext>
          </c:extLst>
        </c:ser>
        <c:ser>
          <c:idx val="7"/>
          <c:order val="7"/>
          <c:tx>
            <c:strRef>
              <c:f>'precio minorista regiones'!$R$6</c:f>
              <c:strCache>
                <c:ptCount val="1"/>
                <c:pt idx="0">
                  <c:v>Los Lagos</c:v>
                </c:pt>
              </c:strCache>
            </c:strRef>
          </c:tx>
          <c:marker>
            <c:symbol val="circle"/>
            <c:size val="5"/>
          </c:marker>
          <c:cat>
            <c:numRef>
              <c:f>'precio minorista regiones'!$B$7:$B$27</c:f>
              <c:numCache>
                <c:formatCode>dd/mm/yy;@</c:formatCode>
                <c:ptCount val="21"/>
                <c:pt idx="0">
                  <c:v>42590</c:v>
                </c:pt>
                <c:pt idx="1">
                  <c:v>42597</c:v>
                </c:pt>
                <c:pt idx="2">
                  <c:v>42604</c:v>
                </c:pt>
                <c:pt idx="3">
                  <c:v>42611</c:v>
                </c:pt>
                <c:pt idx="4">
                  <c:v>42618</c:v>
                </c:pt>
                <c:pt idx="5">
                  <c:v>42625</c:v>
                </c:pt>
                <c:pt idx="6">
                  <c:v>42632</c:v>
                </c:pt>
                <c:pt idx="7">
                  <c:v>42639</c:v>
                </c:pt>
                <c:pt idx="8">
                  <c:v>42646</c:v>
                </c:pt>
                <c:pt idx="9">
                  <c:v>42653</c:v>
                </c:pt>
                <c:pt idx="10">
                  <c:v>42660</c:v>
                </c:pt>
                <c:pt idx="11">
                  <c:v>42667</c:v>
                </c:pt>
                <c:pt idx="12">
                  <c:v>42674</c:v>
                </c:pt>
                <c:pt idx="13">
                  <c:v>42681</c:v>
                </c:pt>
                <c:pt idx="14">
                  <c:v>42688</c:v>
                </c:pt>
                <c:pt idx="15">
                  <c:v>42695</c:v>
                </c:pt>
                <c:pt idx="16">
                  <c:v>42702</c:v>
                </c:pt>
                <c:pt idx="17">
                  <c:v>42709</c:v>
                </c:pt>
                <c:pt idx="18">
                  <c:v>42716</c:v>
                </c:pt>
                <c:pt idx="19">
                  <c:v>42723</c:v>
                </c:pt>
                <c:pt idx="20">
                  <c:v>42730</c:v>
                </c:pt>
              </c:numCache>
            </c:numRef>
          </c:cat>
          <c:val>
            <c:numRef>
              <c:f>'precio minorista regiones'!$R$7:$R$27</c:f>
              <c:numCache>
                <c:formatCode>#,##0</c:formatCode>
                <c:ptCount val="21"/>
                <c:pt idx="0">
                  <c:v>400</c:v>
                </c:pt>
                <c:pt idx="1">
                  <c:v>388</c:v>
                </c:pt>
                <c:pt idx="2">
                  <c:v>400</c:v>
                </c:pt>
                <c:pt idx="3">
                  <c:v>388</c:v>
                </c:pt>
                <c:pt idx="4">
                  <c:v>413</c:v>
                </c:pt>
                <c:pt idx="5">
                  <c:v>400</c:v>
                </c:pt>
                <c:pt idx="6">
                  <c:v>425</c:v>
                </c:pt>
                <c:pt idx="7">
                  <c:v>400</c:v>
                </c:pt>
                <c:pt idx="8">
                  <c:v>425</c:v>
                </c:pt>
                <c:pt idx="9">
                  <c:v>400</c:v>
                </c:pt>
                <c:pt idx="10">
                  <c:v>388</c:v>
                </c:pt>
                <c:pt idx="11">
                  <c:v>363</c:v>
                </c:pt>
                <c:pt idx="12">
                  <c:v>400</c:v>
                </c:pt>
                <c:pt idx="13">
                  <c:v>500</c:v>
                </c:pt>
                <c:pt idx="14">
                  <c:v>475</c:v>
                </c:pt>
                <c:pt idx="15">
                  <c:v>488</c:v>
                </c:pt>
                <c:pt idx="16">
                  <c:v>433</c:v>
                </c:pt>
                <c:pt idx="17">
                  <c:v>450</c:v>
                </c:pt>
                <c:pt idx="18">
                  <c:v>438</c:v>
                </c:pt>
                <c:pt idx="19">
                  <c:v>600</c:v>
                </c:pt>
                <c:pt idx="20">
                  <c:v>463</c:v>
                </c:pt>
              </c:numCache>
            </c:numRef>
          </c:val>
          <c:smooth val="0"/>
          <c:extLst>
            <c:ext xmlns:c16="http://schemas.microsoft.com/office/drawing/2014/chart" uri="{C3380CC4-5D6E-409C-BE32-E72D297353CC}">
              <c16:uniqueId val="{0000002B-F27D-4C60-856E-A418C086ACC9}"/>
            </c:ext>
          </c:extLst>
        </c:ser>
        <c:dLbls>
          <c:showLegendKey val="0"/>
          <c:showVal val="0"/>
          <c:showCatName val="0"/>
          <c:showSerName val="0"/>
          <c:showPercent val="0"/>
          <c:showBubbleSize val="0"/>
        </c:dLbls>
        <c:marker val="1"/>
        <c:smooth val="0"/>
        <c:axId val="1742616640"/>
        <c:axId val="1"/>
      </c:lineChart>
      <c:dateAx>
        <c:axId val="1742616640"/>
        <c:scaling>
          <c:orientation val="minMax"/>
        </c:scaling>
        <c:delete val="0"/>
        <c:axPos val="b"/>
        <c:numFmt formatCode="dd/mm" sourceLinked="0"/>
        <c:majorTickMark val="out"/>
        <c:minorTickMark val="none"/>
        <c:tickLblPos val="nextTo"/>
        <c:spPr>
          <a:noFill/>
          <a:ln w="9525" cap="flat" cmpd="sng" algn="ctr">
            <a:solidFill>
              <a:schemeClr val="tx1">
                <a:lumMod val="15000"/>
                <a:lumOff val="85000"/>
              </a:schemeClr>
            </a:solidFill>
            <a:round/>
          </a:ln>
          <a:effectLst/>
        </c:spPr>
        <c:txPr>
          <a:bodyPr rot="0" vert="horz"/>
          <a:lstStyle/>
          <a:p>
            <a:pPr>
              <a:defRPr sz="1200" b="0" i="0" u="none" strike="noStrike" baseline="0">
                <a:solidFill>
                  <a:srgbClr val="000000"/>
                </a:solidFill>
                <a:latin typeface="Calibri"/>
                <a:ea typeface="Calibri"/>
                <a:cs typeface="Calibri"/>
              </a:defRPr>
            </a:pPr>
            <a:endParaRPr lang="es-CL"/>
          </a:p>
        </c:txPr>
        <c:crossAx val="1"/>
        <c:crosses val="autoZero"/>
        <c:auto val="1"/>
        <c:lblOffset val="100"/>
        <c:baseTimeUnit val="days"/>
      </c:dateAx>
      <c:valAx>
        <c:axId val="1"/>
        <c:scaling>
          <c:orientation val="minMax"/>
          <c:max val="700"/>
          <c:min val="200"/>
        </c:scaling>
        <c:delete val="0"/>
        <c:axPos val="l"/>
        <c:majorGridlines>
          <c:spPr>
            <a:ln w="9525" cap="flat" cmpd="sng" algn="ctr">
              <a:solidFill>
                <a:schemeClr val="tx1">
                  <a:lumMod val="15000"/>
                  <a:lumOff val="85000"/>
                </a:schemeClr>
              </a:solidFill>
              <a:round/>
            </a:ln>
            <a:effectLst/>
          </c:spPr>
        </c:majorGridlines>
        <c:title>
          <c:tx>
            <c:rich>
              <a:bodyPr/>
              <a:lstStyle/>
              <a:p>
                <a:pPr>
                  <a:defRPr sz="1200" b="1" i="0" u="none" strike="noStrike" baseline="0">
                    <a:solidFill>
                      <a:srgbClr val="000000"/>
                    </a:solidFill>
                    <a:latin typeface="Calibri"/>
                    <a:ea typeface="Calibri"/>
                    <a:cs typeface="Calibri"/>
                  </a:defRPr>
                </a:pPr>
                <a:r>
                  <a:rPr lang="es-CL"/>
                  <a:t>$ por kilo con IVA</a:t>
                </a:r>
              </a:p>
            </c:rich>
          </c:tx>
          <c:overlay val="0"/>
        </c:title>
        <c:numFmt formatCode="#,##0" sourceLinked="1"/>
        <c:majorTickMark val="none"/>
        <c:minorTickMark val="none"/>
        <c:tickLblPos val="nextTo"/>
        <c:spPr>
          <a:ln w="9525">
            <a:noFill/>
          </a:ln>
        </c:spPr>
        <c:txPr>
          <a:bodyPr rot="0" vert="horz"/>
          <a:lstStyle/>
          <a:p>
            <a:pPr>
              <a:defRPr sz="1200" b="0" i="0" u="none" strike="noStrike" baseline="0">
                <a:solidFill>
                  <a:srgbClr val="000000"/>
                </a:solidFill>
                <a:latin typeface="Calibri"/>
                <a:ea typeface="Calibri"/>
                <a:cs typeface="Calibri"/>
              </a:defRPr>
            </a:pPr>
            <a:endParaRPr lang="es-CL"/>
          </a:p>
        </c:txPr>
        <c:crossAx val="1742616640"/>
        <c:crosses val="autoZero"/>
        <c:crossBetween val="between"/>
      </c:valAx>
      <c:spPr>
        <a:noFill/>
        <a:ln w="25400">
          <a:noFill/>
        </a:ln>
      </c:spPr>
    </c:plotArea>
    <c:legend>
      <c:legendPos val="r"/>
      <c:layout>
        <c:manualLayout>
          <c:xMode val="edge"/>
          <c:yMode val="edge"/>
          <c:x val="0.17116901011882832"/>
          <c:y val="0.91051896841955915"/>
          <c:w val="0.67287128115677342"/>
          <c:h val="7.1330979092776525E-2"/>
        </c:manualLayout>
      </c:layout>
      <c:overlay val="0"/>
      <c:spPr>
        <a:noFill/>
        <a:ln w="25400">
          <a:noFill/>
        </a:ln>
      </c:spPr>
      <c:txPr>
        <a:bodyPr/>
        <a:lstStyle/>
        <a:p>
          <a:pPr>
            <a:defRPr sz="1010" b="0" i="0" u="none" strike="noStrike" baseline="0">
              <a:solidFill>
                <a:srgbClr val="000000"/>
              </a:solidFill>
              <a:latin typeface="Calibri"/>
              <a:ea typeface="Calibri"/>
              <a:cs typeface="Calibri"/>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b="0" i="0" u="none" strike="noStrike" baseline="0">
          <a:solidFill>
            <a:srgbClr val="000000"/>
          </a:solidFill>
          <a:latin typeface="Calibri"/>
          <a:ea typeface="Calibri"/>
          <a:cs typeface="Calibri"/>
        </a:defRPr>
      </a:pPr>
      <a:endParaRPr lang="es-CL"/>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s-CL"/>
              <a:t>Gráfico 7. Evolución de la superficie y producción de papa</a:t>
            </a:r>
          </a:p>
        </c:rich>
      </c:tx>
      <c:overlay val="0"/>
      <c:spPr>
        <a:noFill/>
        <a:ln w="25400">
          <a:noFill/>
        </a:ln>
      </c:spPr>
    </c:title>
    <c:autoTitleDeleted val="0"/>
    <c:plotArea>
      <c:layout>
        <c:manualLayout>
          <c:layoutTarget val="inner"/>
          <c:xMode val="edge"/>
          <c:yMode val="edge"/>
          <c:x val="0.13116129374620383"/>
          <c:y val="0.10935149322550897"/>
          <c:w val="0.72050560895783811"/>
          <c:h val="0.64735617507271059"/>
        </c:manualLayout>
      </c:layout>
      <c:lineChart>
        <c:grouping val="standard"/>
        <c:varyColors val="0"/>
        <c:ser>
          <c:idx val="0"/>
          <c:order val="0"/>
          <c:tx>
            <c:strRef>
              <c:f>'sup, prod y rend'!$D$5:$D$6</c:f>
              <c:strCache>
                <c:ptCount val="2"/>
                <c:pt idx="0">
                  <c:v>Superficie (ha)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'sup, prod y rend'!$C$7:$C$23</c:f>
              <c:strCache>
                <c:ptCount val="17"/>
                <c:pt idx="0">
                  <c:v>2000/01</c:v>
                </c:pt>
                <c:pt idx="1">
                  <c:v>2001/02</c:v>
                </c:pt>
                <c:pt idx="2">
                  <c:v>2002/03</c:v>
                </c:pt>
                <c:pt idx="3">
                  <c:v>2003/04</c:v>
                </c:pt>
                <c:pt idx="4">
                  <c:v>2004/05</c:v>
                </c:pt>
                <c:pt idx="5">
                  <c:v>2005/06</c:v>
                </c:pt>
                <c:pt idx="6">
                  <c:v>2006/07</c:v>
                </c:pt>
                <c:pt idx="7">
                  <c:v>2007/08</c:v>
                </c:pt>
                <c:pt idx="8">
                  <c:v>2008/09</c:v>
                </c:pt>
                <c:pt idx="9">
                  <c:v>2009/10</c:v>
                </c:pt>
                <c:pt idx="10">
                  <c:v>2010/11</c:v>
                </c:pt>
                <c:pt idx="11">
                  <c:v>2011/12</c:v>
                </c:pt>
                <c:pt idx="12">
                  <c:v>2012/13</c:v>
                </c:pt>
                <c:pt idx="13">
                  <c:v>2013/14</c:v>
                </c:pt>
                <c:pt idx="14">
                  <c:v>2014/15</c:v>
                </c:pt>
                <c:pt idx="15">
                  <c:v>2015/16</c:v>
                </c:pt>
                <c:pt idx="16">
                  <c:v>2016/17*</c:v>
                </c:pt>
              </c:strCache>
            </c:strRef>
          </c:cat>
          <c:val>
            <c:numRef>
              <c:f>'sup, prod y rend'!$D$7:$D$23</c:f>
              <c:numCache>
                <c:formatCode>#,##0</c:formatCode>
                <c:ptCount val="17"/>
                <c:pt idx="0">
                  <c:v>63110</c:v>
                </c:pt>
                <c:pt idx="1">
                  <c:v>61360</c:v>
                </c:pt>
                <c:pt idx="2">
                  <c:v>56000</c:v>
                </c:pt>
                <c:pt idx="3">
                  <c:v>59560</c:v>
                </c:pt>
                <c:pt idx="4">
                  <c:v>55620</c:v>
                </c:pt>
                <c:pt idx="5">
                  <c:v>63200</c:v>
                </c:pt>
                <c:pt idx="6">
                  <c:v>54145</c:v>
                </c:pt>
                <c:pt idx="7">
                  <c:v>55976</c:v>
                </c:pt>
                <c:pt idx="8">
                  <c:v>45078</c:v>
                </c:pt>
                <c:pt idx="9">
                  <c:v>50771</c:v>
                </c:pt>
                <c:pt idx="10">
                  <c:v>53653</c:v>
                </c:pt>
                <c:pt idx="11">
                  <c:v>41534</c:v>
                </c:pt>
                <c:pt idx="12">
                  <c:v>49576</c:v>
                </c:pt>
                <c:pt idx="13">
                  <c:v>48965</c:v>
                </c:pt>
                <c:pt idx="14">
                  <c:v>50526.337967409301</c:v>
                </c:pt>
                <c:pt idx="15">
                  <c:v>53485</c:v>
                </c:pt>
                <c:pt idx="16">
                  <c:v>55683</c:v>
                </c:pt>
              </c:numCache>
            </c:numRef>
          </c:val>
          <c:smooth val="0"/>
          <c:extLst>
            <c:ext xmlns:c16="http://schemas.microsoft.com/office/drawing/2014/chart" uri="{C3380CC4-5D6E-409C-BE32-E72D297353CC}">
              <c16:uniqueId val="{00000000-ACCC-4DD5-BA58-19094A314481}"/>
            </c:ext>
          </c:extLst>
        </c:ser>
        <c:dLbls>
          <c:showLegendKey val="0"/>
          <c:showVal val="0"/>
          <c:showCatName val="0"/>
          <c:showSerName val="0"/>
          <c:showPercent val="0"/>
          <c:showBubbleSize val="0"/>
        </c:dLbls>
        <c:marker val="1"/>
        <c:smooth val="0"/>
        <c:axId val="1609123152"/>
        <c:axId val="1"/>
      </c:lineChart>
      <c:lineChart>
        <c:grouping val="standard"/>
        <c:varyColors val="0"/>
        <c:ser>
          <c:idx val="1"/>
          <c:order val="1"/>
          <c:tx>
            <c:strRef>
              <c:f>'sup, prod y rend'!$E$5:$E$6</c:f>
              <c:strCache>
                <c:ptCount val="2"/>
                <c:pt idx="0">
                  <c:v>Producción (ton)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'sup, prod y rend'!$C$7:$C$23</c:f>
              <c:strCache>
                <c:ptCount val="17"/>
                <c:pt idx="0">
                  <c:v>2000/01</c:v>
                </c:pt>
                <c:pt idx="1">
                  <c:v>2001/02</c:v>
                </c:pt>
                <c:pt idx="2">
                  <c:v>2002/03</c:v>
                </c:pt>
                <c:pt idx="3">
                  <c:v>2003/04</c:v>
                </c:pt>
                <c:pt idx="4">
                  <c:v>2004/05</c:v>
                </c:pt>
                <c:pt idx="5">
                  <c:v>2005/06</c:v>
                </c:pt>
                <c:pt idx="6">
                  <c:v>2006/07</c:v>
                </c:pt>
                <c:pt idx="7">
                  <c:v>2007/08</c:v>
                </c:pt>
                <c:pt idx="8">
                  <c:v>2008/09</c:v>
                </c:pt>
                <c:pt idx="9">
                  <c:v>2009/10</c:v>
                </c:pt>
                <c:pt idx="10">
                  <c:v>2010/11</c:v>
                </c:pt>
                <c:pt idx="11">
                  <c:v>2011/12</c:v>
                </c:pt>
                <c:pt idx="12">
                  <c:v>2012/13</c:v>
                </c:pt>
                <c:pt idx="13">
                  <c:v>2013/14</c:v>
                </c:pt>
                <c:pt idx="14">
                  <c:v>2014/15</c:v>
                </c:pt>
                <c:pt idx="15">
                  <c:v>2015/16</c:v>
                </c:pt>
                <c:pt idx="16">
                  <c:v>2016/17*</c:v>
                </c:pt>
              </c:strCache>
            </c:strRef>
          </c:cat>
          <c:val>
            <c:numRef>
              <c:f>'sup, prod y rend'!$E$7:$E$23</c:f>
              <c:numCache>
                <c:formatCode>#,##0</c:formatCode>
                <c:ptCount val="17"/>
                <c:pt idx="0">
                  <c:v>1210044.3</c:v>
                </c:pt>
                <c:pt idx="1">
                  <c:v>1303267.5</c:v>
                </c:pt>
                <c:pt idx="2">
                  <c:v>1093728.3999999999</c:v>
                </c:pt>
                <c:pt idx="3">
                  <c:v>1144170</c:v>
                </c:pt>
                <c:pt idx="4">
                  <c:v>1115735.7</c:v>
                </c:pt>
                <c:pt idx="5">
                  <c:v>1391378.2</c:v>
                </c:pt>
                <c:pt idx="6">
                  <c:v>834859.9</c:v>
                </c:pt>
                <c:pt idx="7">
                  <c:v>965939.5</c:v>
                </c:pt>
                <c:pt idx="8">
                  <c:v>924548.1</c:v>
                </c:pt>
                <c:pt idx="9">
                  <c:v>1081349.2</c:v>
                </c:pt>
                <c:pt idx="10">
                  <c:v>1676444</c:v>
                </c:pt>
                <c:pt idx="11">
                  <c:v>1093452</c:v>
                </c:pt>
                <c:pt idx="12">
                  <c:v>1159022.1000000001</c:v>
                </c:pt>
                <c:pt idx="13">
                  <c:v>1061324.9400000002</c:v>
                </c:pt>
                <c:pt idx="14">
                  <c:v>960502</c:v>
                </c:pt>
                <c:pt idx="15">
                  <c:v>1166024.8999999999</c:v>
                </c:pt>
                <c:pt idx="16">
                  <c:v>1213889.4000000001</c:v>
                </c:pt>
              </c:numCache>
            </c:numRef>
          </c:val>
          <c:smooth val="0"/>
          <c:extLst>
            <c:ext xmlns:c16="http://schemas.microsoft.com/office/drawing/2014/chart" uri="{C3380CC4-5D6E-409C-BE32-E72D297353CC}">
              <c16:uniqueId val="{00000001-ACCC-4DD5-BA58-19094A314481}"/>
            </c:ext>
          </c:extLst>
        </c:ser>
        <c:dLbls>
          <c:showLegendKey val="0"/>
          <c:showVal val="0"/>
          <c:showCatName val="0"/>
          <c:showSerName val="0"/>
          <c:showPercent val="0"/>
          <c:showBubbleSize val="0"/>
        </c:dLbls>
        <c:marker val="1"/>
        <c:smooth val="0"/>
        <c:axId val="3"/>
        <c:axId val="4"/>
      </c:lineChart>
      <c:catAx>
        <c:axId val="1609123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vert="horz"/>
          <a:lstStyle/>
          <a:p>
            <a:pPr>
              <a:defRPr sz="1000" b="0" i="0" u="none" strike="noStrike" baseline="0">
                <a:solidFill>
                  <a:srgbClr val="000000"/>
                </a:solidFill>
                <a:latin typeface="Arial"/>
                <a:ea typeface="Arial"/>
                <a:cs typeface="Arial"/>
              </a:defRPr>
            </a:pPr>
            <a:endParaRPr lang="es-CL"/>
          </a:p>
        </c:txPr>
        <c:crossAx val="1"/>
        <c:crosses val="autoZero"/>
        <c:auto val="1"/>
        <c:lblAlgn val="ctr"/>
        <c:lblOffset val="100"/>
        <c:noMultiLvlLbl val="0"/>
      </c:catAx>
      <c:valAx>
        <c:axId val="1"/>
        <c:scaling>
          <c:orientation val="minMax"/>
          <c:min val="35000"/>
        </c:scaling>
        <c:delete val="0"/>
        <c:axPos val="l"/>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333399"/>
                    </a:solidFill>
                    <a:latin typeface="Arial"/>
                    <a:ea typeface="Arial"/>
                    <a:cs typeface="Arial"/>
                  </a:defRPr>
                </a:pPr>
                <a:r>
                  <a:rPr lang="es-CL"/>
                  <a:t>Superficie (ha)</a:t>
                </a:r>
              </a:p>
            </c:rich>
          </c:tx>
          <c:layout>
            <c:manualLayout>
              <c:xMode val="edge"/>
              <c:yMode val="edge"/>
              <c:x val="6.3480404870339818E-3"/>
              <c:y val="0.32110750331466298"/>
            </c:manualLayout>
          </c:layout>
          <c:overlay val="0"/>
          <c:spPr>
            <a:noFill/>
            <a:ln w="25400">
              <a:noFill/>
            </a:ln>
          </c:spPr>
        </c:title>
        <c:numFmt formatCode="#,##0" sourceLinked="1"/>
        <c:majorTickMark val="none"/>
        <c:minorTickMark val="none"/>
        <c:tickLblPos val="nextTo"/>
        <c:spPr>
          <a:ln w="9525">
            <a:noFill/>
          </a:ln>
        </c:spPr>
        <c:txPr>
          <a:bodyPr rot="0" vert="horz"/>
          <a:lstStyle/>
          <a:p>
            <a:pPr>
              <a:defRPr sz="1000" b="0" i="0" u="none" strike="noStrike" baseline="0">
                <a:solidFill>
                  <a:srgbClr val="333399"/>
                </a:solidFill>
                <a:latin typeface="Arial"/>
                <a:ea typeface="Arial"/>
                <a:cs typeface="Arial"/>
              </a:defRPr>
            </a:pPr>
            <a:endParaRPr lang="es-CL"/>
          </a:p>
        </c:txPr>
        <c:crossAx val="1609123152"/>
        <c:crosses val="autoZero"/>
        <c:crossBetween val="between"/>
      </c:valAx>
      <c:catAx>
        <c:axId val="3"/>
        <c:scaling>
          <c:orientation val="minMax"/>
        </c:scaling>
        <c:delete val="1"/>
        <c:axPos val="b"/>
        <c:numFmt formatCode="General" sourceLinked="1"/>
        <c:majorTickMark val="out"/>
        <c:minorTickMark val="none"/>
        <c:tickLblPos val="nextTo"/>
        <c:crossAx val="4"/>
        <c:crosses val="autoZero"/>
        <c:auto val="1"/>
        <c:lblAlgn val="ctr"/>
        <c:lblOffset val="100"/>
        <c:noMultiLvlLbl val="0"/>
      </c:catAx>
      <c:valAx>
        <c:axId val="4"/>
        <c:scaling>
          <c:orientation val="minMax"/>
          <c:min val="700000"/>
        </c:scaling>
        <c:delete val="0"/>
        <c:axPos val="r"/>
        <c:title>
          <c:tx>
            <c:rich>
              <a:bodyPr/>
              <a:lstStyle/>
              <a:p>
                <a:pPr>
                  <a:defRPr sz="1000" b="0" i="0" u="none" strike="noStrike" baseline="0">
                    <a:solidFill>
                      <a:srgbClr val="FF0000"/>
                    </a:solidFill>
                    <a:latin typeface="Arial"/>
                    <a:ea typeface="Arial"/>
                    <a:cs typeface="Arial"/>
                  </a:defRPr>
                </a:pPr>
                <a:r>
                  <a:rPr lang="es-CL"/>
                  <a:t>Producción (ton)</a:t>
                </a:r>
              </a:p>
            </c:rich>
          </c:tx>
          <c:overlay val="0"/>
          <c:spPr>
            <a:noFill/>
            <a:ln w="25400">
              <a:noFill/>
            </a:ln>
          </c:spPr>
        </c:title>
        <c:numFmt formatCode="#,##0" sourceLinked="1"/>
        <c:majorTickMark val="out"/>
        <c:minorTickMark val="none"/>
        <c:tickLblPos val="nextTo"/>
        <c:spPr>
          <a:ln w="9525">
            <a:noFill/>
          </a:ln>
        </c:spPr>
        <c:txPr>
          <a:bodyPr rot="0" vert="horz"/>
          <a:lstStyle/>
          <a:p>
            <a:pPr>
              <a:defRPr sz="1000" b="0" i="0" u="none" strike="noStrike" baseline="0">
                <a:solidFill>
                  <a:srgbClr val="993366"/>
                </a:solidFill>
                <a:latin typeface="Arial"/>
                <a:ea typeface="Arial"/>
                <a:cs typeface="Arial"/>
              </a:defRPr>
            </a:pPr>
            <a:endParaRPr lang="es-CL"/>
          </a:p>
        </c:txPr>
        <c:crossAx val="3"/>
        <c:crosses val="max"/>
        <c:crossBetween val="between"/>
      </c:valAx>
      <c:spPr>
        <a:noFill/>
        <a:ln w="25400">
          <a:noFill/>
        </a:ln>
      </c:spPr>
    </c:plotArea>
    <c:legend>
      <c:legendPos val="r"/>
      <c:legendEntry>
        <c:idx val="0"/>
        <c:txPr>
          <a:bodyPr/>
          <a:lstStyle/>
          <a:p>
            <a:pPr>
              <a:defRPr sz="845" b="0" i="0" u="none" strike="noStrike" baseline="0">
                <a:solidFill>
                  <a:srgbClr val="333399"/>
                </a:solidFill>
                <a:latin typeface="Arial"/>
                <a:ea typeface="Arial"/>
                <a:cs typeface="Arial"/>
              </a:defRPr>
            </a:pPr>
            <a:endParaRPr lang="es-CL"/>
          </a:p>
        </c:txPr>
      </c:legendEntry>
      <c:legendEntry>
        <c:idx val="1"/>
        <c:txPr>
          <a:bodyPr/>
          <a:lstStyle/>
          <a:p>
            <a:pPr>
              <a:defRPr sz="845" b="0" i="0" u="none" strike="noStrike" baseline="0">
                <a:solidFill>
                  <a:srgbClr val="993366"/>
                </a:solidFill>
                <a:latin typeface="Arial"/>
                <a:ea typeface="Arial"/>
                <a:cs typeface="Arial"/>
              </a:defRPr>
            </a:pPr>
            <a:endParaRPr lang="es-CL"/>
          </a:p>
        </c:txPr>
      </c:legendEntry>
      <c:layout>
        <c:manualLayout>
          <c:xMode val="edge"/>
          <c:yMode val="edge"/>
          <c:x val="0.16361127811121187"/>
          <c:y val="0.91534662170952896"/>
          <c:w val="0.58766499893006718"/>
          <c:h val="7.0272673713920528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s-CL"/>
    </a:p>
  </c:txPr>
  <c:printSettings>
    <c:headerFooter/>
    <c:pageMargins b="0.75" l="0.7" r="0.7" t="0.75" header="0.3" footer="0.3"/>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s-CL"/>
              <a:t>Gráfico 8. Superficie regional de papa entre las regiones de Coquimbo y Los Lagos (hectáreas)</a:t>
            </a:r>
          </a:p>
        </c:rich>
      </c:tx>
      <c:overlay val="0"/>
      <c:spPr>
        <a:noFill/>
        <a:ln w="25400">
          <a:noFill/>
        </a:ln>
      </c:spPr>
    </c:title>
    <c:autoTitleDeleted val="0"/>
    <c:plotArea>
      <c:layout>
        <c:manualLayout>
          <c:layoutTarget val="inner"/>
          <c:xMode val="edge"/>
          <c:yMode val="edge"/>
          <c:x val="0.10334840464506168"/>
          <c:y val="0.11430360024872667"/>
          <c:w val="0.8766788309427731"/>
          <c:h val="0.72217062929245646"/>
        </c:manualLayout>
      </c:layout>
      <c:barChart>
        <c:barDir val="col"/>
        <c:grouping val="clustered"/>
        <c:varyColors val="0"/>
        <c:ser>
          <c:idx val="0"/>
          <c:order val="0"/>
          <c:tx>
            <c:strRef>
              <c:f>'sup región'!$B$20</c:f>
              <c:strCache>
                <c:ptCount val="1"/>
                <c:pt idx="0">
                  <c:v>2013/14</c:v>
                </c:pt>
              </c:strCache>
            </c:strRef>
          </c:tx>
          <c:spPr>
            <a:solidFill>
              <a:srgbClr val="4F81BD"/>
            </a:solidFill>
            <a:ln w="25400">
              <a:noFill/>
            </a:ln>
          </c:spPr>
          <c:invertIfNegative val="0"/>
          <c:cat>
            <c:strRef>
              <c:f>'sup región'!$C$7:$K$7</c:f>
              <c:strCache>
                <c:ptCount val="9"/>
                <c:pt idx="0">
                  <c:v>Coquimbo</c:v>
                </c:pt>
                <c:pt idx="1">
                  <c:v>Valparaíso</c:v>
                </c:pt>
                <c:pt idx="2">
                  <c:v>Metropolitana</c:v>
                </c:pt>
                <c:pt idx="3">
                  <c:v>O´Higgins</c:v>
                </c:pt>
                <c:pt idx="4">
                  <c:v>Maule</c:v>
                </c:pt>
                <c:pt idx="5">
                  <c:v>Bío Bío</c:v>
                </c:pt>
                <c:pt idx="6">
                  <c:v>La Araucanía</c:v>
                </c:pt>
                <c:pt idx="7">
                  <c:v>Los Ríos</c:v>
                </c:pt>
                <c:pt idx="8">
                  <c:v>Los Lagos</c:v>
                </c:pt>
              </c:strCache>
            </c:strRef>
          </c:cat>
          <c:val>
            <c:numRef>
              <c:f>'sup región'!$C$20:$K$20</c:f>
              <c:numCache>
                <c:formatCode>#,##0</c:formatCode>
                <c:ptCount val="9"/>
                <c:pt idx="0">
                  <c:v>2197</c:v>
                </c:pt>
                <c:pt idx="1">
                  <c:v>1480</c:v>
                </c:pt>
                <c:pt idx="2">
                  <c:v>3299</c:v>
                </c:pt>
                <c:pt idx="3">
                  <c:v>1394</c:v>
                </c:pt>
                <c:pt idx="4">
                  <c:v>3557</c:v>
                </c:pt>
                <c:pt idx="5">
                  <c:v>8532</c:v>
                </c:pt>
                <c:pt idx="6">
                  <c:v>13054</c:v>
                </c:pt>
                <c:pt idx="7">
                  <c:v>4007</c:v>
                </c:pt>
                <c:pt idx="8">
                  <c:v>10758</c:v>
                </c:pt>
              </c:numCache>
            </c:numRef>
          </c:val>
          <c:extLst>
            <c:ext xmlns:c16="http://schemas.microsoft.com/office/drawing/2014/chart" uri="{C3380CC4-5D6E-409C-BE32-E72D297353CC}">
              <c16:uniqueId val="{00000000-203F-4F30-8F78-4CFCA2A88618}"/>
            </c:ext>
          </c:extLst>
        </c:ser>
        <c:ser>
          <c:idx val="1"/>
          <c:order val="1"/>
          <c:tx>
            <c:strRef>
              <c:f>'sup región'!$B$21</c:f>
              <c:strCache>
                <c:ptCount val="1"/>
                <c:pt idx="0">
                  <c:v>2014/15</c:v>
                </c:pt>
              </c:strCache>
            </c:strRef>
          </c:tx>
          <c:spPr>
            <a:solidFill>
              <a:srgbClr val="C0504D"/>
            </a:solidFill>
            <a:ln w="25400">
              <a:noFill/>
            </a:ln>
          </c:spPr>
          <c:invertIfNegative val="0"/>
          <c:cat>
            <c:strRef>
              <c:f>'sup región'!$C$7:$K$7</c:f>
              <c:strCache>
                <c:ptCount val="9"/>
                <c:pt idx="0">
                  <c:v>Coquimbo</c:v>
                </c:pt>
                <c:pt idx="1">
                  <c:v>Valparaíso</c:v>
                </c:pt>
                <c:pt idx="2">
                  <c:v>Metropolitana</c:v>
                </c:pt>
                <c:pt idx="3">
                  <c:v>O´Higgins</c:v>
                </c:pt>
                <c:pt idx="4">
                  <c:v>Maule</c:v>
                </c:pt>
                <c:pt idx="5">
                  <c:v>Bío Bío</c:v>
                </c:pt>
                <c:pt idx="6">
                  <c:v>La Araucanía</c:v>
                </c:pt>
                <c:pt idx="7">
                  <c:v>Los Ríos</c:v>
                </c:pt>
                <c:pt idx="8">
                  <c:v>Los Lagos</c:v>
                </c:pt>
              </c:strCache>
            </c:strRef>
          </c:cat>
          <c:val>
            <c:numRef>
              <c:f>'sup región'!$C$21:$K$21</c:f>
              <c:numCache>
                <c:formatCode>#,##0</c:formatCode>
                <c:ptCount val="9"/>
                <c:pt idx="0">
                  <c:v>1874.8517657009927</c:v>
                </c:pt>
                <c:pt idx="1">
                  <c:v>1451.3199862357419</c:v>
                </c:pt>
                <c:pt idx="2">
                  <c:v>4939.8094869007145</c:v>
                </c:pt>
                <c:pt idx="3">
                  <c:v>2047.8950515475051</c:v>
                </c:pt>
                <c:pt idx="4">
                  <c:v>3593.5396570323278</c:v>
                </c:pt>
                <c:pt idx="5">
                  <c:v>8685.4599664461075</c:v>
                </c:pt>
                <c:pt idx="6">
                  <c:v>16788.425585779605</c:v>
                </c:pt>
                <c:pt idx="7">
                  <c:v>3490.6066401256444</c:v>
                </c:pt>
                <c:pt idx="8">
                  <c:v>6967.4298276406953</c:v>
                </c:pt>
              </c:numCache>
            </c:numRef>
          </c:val>
          <c:extLst>
            <c:ext xmlns:c16="http://schemas.microsoft.com/office/drawing/2014/chart" uri="{C3380CC4-5D6E-409C-BE32-E72D297353CC}">
              <c16:uniqueId val="{00000001-203F-4F30-8F78-4CFCA2A88618}"/>
            </c:ext>
          </c:extLst>
        </c:ser>
        <c:ser>
          <c:idx val="2"/>
          <c:order val="2"/>
          <c:tx>
            <c:strRef>
              <c:f>'sup región'!$B$22</c:f>
              <c:strCache>
                <c:ptCount val="1"/>
                <c:pt idx="0">
                  <c:v>2015/16</c:v>
                </c:pt>
              </c:strCache>
            </c:strRef>
          </c:tx>
          <c:spPr>
            <a:solidFill>
              <a:srgbClr val="9BBB59"/>
            </a:solidFill>
            <a:ln w="25400">
              <a:noFill/>
            </a:ln>
          </c:spPr>
          <c:invertIfNegative val="0"/>
          <c:cat>
            <c:strRef>
              <c:f>'sup región'!$C$7:$K$7</c:f>
              <c:strCache>
                <c:ptCount val="9"/>
                <c:pt idx="0">
                  <c:v>Coquimbo</c:v>
                </c:pt>
                <c:pt idx="1">
                  <c:v>Valparaíso</c:v>
                </c:pt>
                <c:pt idx="2">
                  <c:v>Metropolitana</c:v>
                </c:pt>
                <c:pt idx="3">
                  <c:v>O´Higgins</c:v>
                </c:pt>
                <c:pt idx="4">
                  <c:v>Maule</c:v>
                </c:pt>
                <c:pt idx="5">
                  <c:v>Bío Bío</c:v>
                </c:pt>
                <c:pt idx="6">
                  <c:v>La Araucanía</c:v>
                </c:pt>
                <c:pt idx="7">
                  <c:v>Los Ríos</c:v>
                </c:pt>
                <c:pt idx="8">
                  <c:v>Los Lagos</c:v>
                </c:pt>
              </c:strCache>
            </c:strRef>
          </c:cat>
          <c:val>
            <c:numRef>
              <c:f>'sup región'!$C$22:$K$22</c:f>
              <c:numCache>
                <c:formatCode>#,##0</c:formatCode>
                <c:ptCount val="9"/>
                <c:pt idx="0">
                  <c:v>2244</c:v>
                </c:pt>
                <c:pt idx="1">
                  <c:v>776</c:v>
                </c:pt>
                <c:pt idx="2">
                  <c:v>4449</c:v>
                </c:pt>
                <c:pt idx="3">
                  <c:v>2251</c:v>
                </c:pt>
                <c:pt idx="4">
                  <c:v>5243</c:v>
                </c:pt>
                <c:pt idx="5">
                  <c:v>8946</c:v>
                </c:pt>
                <c:pt idx="6">
                  <c:v>14976</c:v>
                </c:pt>
                <c:pt idx="7">
                  <c:v>3369</c:v>
                </c:pt>
                <c:pt idx="8">
                  <c:v>10544</c:v>
                </c:pt>
              </c:numCache>
            </c:numRef>
          </c:val>
          <c:extLst>
            <c:ext xmlns:c16="http://schemas.microsoft.com/office/drawing/2014/chart" uri="{C3380CC4-5D6E-409C-BE32-E72D297353CC}">
              <c16:uniqueId val="{00000002-203F-4F30-8F78-4CFCA2A88618}"/>
            </c:ext>
          </c:extLst>
        </c:ser>
        <c:dLbls>
          <c:showLegendKey val="0"/>
          <c:showVal val="0"/>
          <c:showCatName val="0"/>
          <c:showSerName val="0"/>
          <c:showPercent val="0"/>
          <c:showBubbleSize val="0"/>
        </c:dLbls>
        <c:gapWidth val="219"/>
        <c:overlap val="-27"/>
        <c:axId val="1609122736"/>
        <c:axId val="1"/>
      </c:barChart>
      <c:catAx>
        <c:axId val="1609122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1000" b="0" i="0" u="none" strike="noStrike" baseline="0">
                <a:solidFill>
                  <a:srgbClr val="000000"/>
                </a:solidFill>
                <a:latin typeface="Arial"/>
                <a:ea typeface="Arial"/>
                <a:cs typeface="Arial"/>
              </a:defRPr>
            </a:pPr>
            <a:endParaRPr lang="es-CL"/>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000000"/>
                    </a:solidFill>
                    <a:latin typeface="Arial"/>
                    <a:ea typeface="Arial"/>
                    <a:cs typeface="Arial"/>
                  </a:defRPr>
                </a:pPr>
                <a:r>
                  <a:rPr lang="es-CL"/>
                  <a:t>Hectáreas</a:t>
                </a:r>
              </a:p>
            </c:rich>
          </c:tx>
          <c:overlay val="0"/>
        </c:title>
        <c:numFmt formatCode="#,##0" sourceLinked="1"/>
        <c:majorTickMark val="none"/>
        <c:minorTickMark val="none"/>
        <c:tickLblPos val="nextTo"/>
        <c:spPr>
          <a:ln w="9525">
            <a:noFill/>
          </a:ln>
        </c:spPr>
        <c:txPr>
          <a:bodyPr rot="0" vert="horz"/>
          <a:lstStyle/>
          <a:p>
            <a:pPr>
              <a:defRPr sz="1000" b="0" i="0" u="none" strike="noStrike" baseline="0">
                <a:solidFill>
                  <a:srgbClr val="000000"/>
                </a:solidFill>
                <a:latin typeface="Arial"/>
                <a:ea typeface="Arial"/>
                <a:cs typeface="Arial"/>
              </a:defRPr>
            </a:pPr>
            <a:endParaRPr lang="es-CL"/>
          </a:p>
        </c:txPr>
        <c:crossAx val="1609122736"/>
        <c:crosses val="autoZero"/>
        <c:crossBetween val="between"/>
      </c:valAx>
      <c:spPr>
        <a:noFill/>
        <a:ln w="25400">
          <a:noFill/>
        </a:ln>
      </c:spPr>
    </c:plotArea>
    <c:legend>
      <c:legendPos val="r"/>
      <c:layout>
        <c:manualLayout>
          <c:xMode val="edge"/>
          <c:yMode val="edge"/>
          <c:x val="0.38639123007877213"/>
          <c:y val="0.91457488755297744"/>
          <c:w val="0.22794302781625406"/>
          <c:h val="6.0001930992541266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s-CL"/>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s-CL"/>
              <a:t>Gráfico 9. Producción regional de papa entre las regiones de Coquimbo y Los Lagos (toneladas)</a:t>
            </a:r>
          </a:p>
        </c:rich>
      </c:tx>
      <c:overlay val="0"/>
      <c:spPr>
        <a:noFill/>
        <a:ln w="25400">
          <a:noFill/>
        </a:ln>
      </c:spPr>
    </c:title>
    <c:autoTitleDeleted val="0"/>
    <c:plotArea>
      <c:layout>
        <c:manualLayout>
          <c:layoutTarget val="inner"/>
          <c:xMode val="edge"/>
          <c:yMode val="edge"/>
          <c:x val="0.11554180192493504"/>
          <c:y val="0.11055863269329728"/>
          <c:w val="0.86616551434980504"/>
          <c:h val="0.72773309617785775"/>
        </c:manualLayout>
      </c:layout>
      <c:barChart>
        <c:barDir val="col"/>
        <c:grouping val="clustered"/>
        <c:varyColors val="0"/>
        <c:ser>
          <c:idx val="0"/>
          <c:order val="0"/>
          <c:tx>
            <c:strRef>
              <c:f>'prod región'!$B$20</c:f>
              <c:strCache>
                <c:ptCount val="1"/>
                <c:pt idx="0">
                  <c:v>2013/14</c:v>
                </c:pt>
              </c:strCache>
            </c:strRef>
          </c:tx>
          <c:spPr>
            <a:solidFill>
              <a:srgbClr val="4F81BD"/>
            </a:solidFill>
            <a:ln w="25400">
              <a:noFill/>
            </a:ln>
          </c:spPr>
          <c:invertIfNegative val="0"/>
          <c:cat>
            <c:strRef>
              <c:f>'prod región'!$C$7:$K$7</c:f>
              <c:strCache>
                <c:ptCount val="9"/>
                <c:pt idx="0">
                  <c:v>Coquimbo</c:v>
                </c:pt>
                <c:pt idx="1">
                  <c:v>Valparaíso</c:v>
                </c:pt>
                <c:pt idx="2">
                  <c:v>Metropolitana</c:v>
                </c:pt>
                <c:pt idx="3">
                  <c:v>O´Higgins</c:v>
                </c:pt>
                <c:pt idx="4">
                  <c:v>Maule</c:v>
                </c:pt>
                <c:pt idx="5">
                  <c:v>Bío Bío</c:v>
                </c:pt>
                <c:pt idx="6">
                  <c:v>La Araucanía</c:v>
                </c:pt>
                <c:pt idx="7">
                  <c:v>Los Ríos</c:v>
                </c:pt>
                <c:pt idx="8">
                  <c:v>Los Lagos</c:v>
                </c:pt>
              </c:strCache>
            </c:strRef>
          </c:cat>
          <c:val>
            <c:numRef>
              <c:f>'prod región'!$C$20:$K$20</c:f>
              <c:numCache>
                <c:formatCode>#,##0</c:formatCode>
                <c:ptCount val="9"/>
                <c:pt idx="0">
                  <c:v>47235.5</c:v>
                </c:pt>
                <c:pt idx="1">
                  <c:v>18070.8</c:v>
                </c:pt>
                <c:pt idx="2">
                  <c:v>77889.39</c:v>
                </c:pt>
                <c:pt idx="3">
                  <c:v>17620.16</c:v>
                </c:pt>
                <c:pt idx="4">
                  <c:v>45494.03</c:v>
                </c:pt>
                <c:pt idx="5">
                  <c:v>131819.4</c:v>
                </c:pt>
                <c:pt idx="6">
                  <c:v>272045.36</c:v>
                </c:pt>
                <c:pt idx="7">
                  <c:v>100735.98000000001</c:v>
                </c:pt>
                <c:pt idx="8">
                  <c:v>344148.42000000004</c:v>
                </c:pt>
              </c:numCache>
            </c:numRef>
          </c:val>
          <c:extLst>
            <c:ext xmlns:c16="http://schemas.microsoft.com/office/drawing/2014/chart" uri="{C3380CC4-5D6E-409C-BE32-E72D297353CC}">
              <c16:uniqueId val="{00000000-355E-46A3-8A04-E945299B53AB}"/>
            </c:ext>
          </c:extLst>
        </c:ser>
        <c:ser>
          <c:idx val="1"/>
          <c:order val="1"/>
          <c:tx>
            <c:strRef>
              <c:f>'prod región'!$B$21</c:f>
              <c:strCache>
                <c:ptCount val="1"/>
                <c:pt idx="0">
                  <c:v>2014/15</c:v>
                </c:pt>
              </c:strCache>
            </c:strRef>
          </c:tx>
          <c:spPr>
            <a:solidFill>
              <a:srgbClr val="C0504D"/>
            </a:solidFill>
            <a:ln w="25400">
              <a:noFill/>
            </a:ln>
          </c:spPr>
          <c:invertIfNegative val="0"/>
          <c:cat>
            <c:strRef>
              <c:f>'prod región'!$C$7:$K$7</c:f>
              <c:strCache>
                <c:ptCount val="9"/>
                <c:pt idx="0">
                  <c:v>Coquimbo</c:v>
                </c:pt>
                <c:pt idx="1">
                  <c:v>Valparaíso</c:v>
                </c:pt>
                <c:pt idx="2">
                  <c:v>Metropolitana</c:v>
                </c:pt>
                <c:pt idx="3">
                  <c:v>O´Higgins</c:v>
                </c:pt>
                <c:pt idx="4">
                  <c:v>Maule</c:v>
                </c:pt>
                <c:pt idx="5">
                  <c:v>Bío Bío</c:v>
                </c:pt>
                <c:pt idx="6">
                  <c:v>La Araucanía</c:v>
                </c:pt>
                <c:pt idx="7">
                  <c:v>Los Ríos</c:v>
                </c:pt>
                <c:pt idx="8">
                  <c:v>Los Lagos</c:v>
                </c:pt>
              </c:strCache>
            </c:strRef>
          </c:cat>
          <c:val>
            <c:numRef>
              <c:f>'prod región'!$C$21:$K$21</c:f>
              <c:numCache>
                <c:formatCode>#,##0</c:formatCode>
                <c:ptCount val="9"/>
                <c:pt idx="0">
                  <c:v>43406.3</c:v>
                </c:pt>
                <c:pt idx="1">
                  <c:v>21881.1</c:v>
                </c:pt>
                <c:pt idx="2">
                  <c:v>112928.4</c:v>
                </c:pt>
                <c:pt idx="3">
                  <c:v>33402.9</c:v>
                </c:pt>
                <c:pt idx="4">
                  <c:v>59085.4</c:v>
                </c:pt>
                <c:pt idx="5">
                  <c:v>137049.29999999999</c:v>
                </c:pt>
                <c:pt idx="6">
                  <c:v>305709.5</c:v>
                </c:pt>
                <c:pt idx="7">
                  <c:v>62139.8</c:v>
                </c:pt>
                <c:pt idx="8">
                  <c:v>178633.9</c:v>
                </c:pt>
              </c:numCache>
            </c:numRef>
          </c:val>
          <c:extLst>
            <c:ext xmlns:c16="http://schemas.microsoft.com/office/drawing/2014/chart" uri="{C3380CC4-5D6E-409C-BE32-E72D297353CC}">
              <c16:uniqueId val="{00000001-355E-46A3-8A04-E945299B53AB}"/>
            </c:ext>
          </c:extLst>
        </c:ser>
        <c:ser>
          <c:idx val="2"/>
          <c:order val="2"/>
          <c:tx>
            <c:strRef>
              <c:f>'prod región'!$B$22</c:f>
              <c:strCache>
                <c:ptCount val="1"/>
                <c:pt idx="0">
                  <c:v>2015/16</c:v>
                </c:pt>
              </c:strCache>
            </c:strRef>
          </c:tx>
          <c:spPr>
            <a:solidFill>
              <a:srgbClr val="9BBB59"/>
            </a:solidFill>
            <a:ln w="25400">
              <a:noFill/>
            </a:ln>
          </c:spPr>
          <c:invertIfNegative val="0"/>
          <c:cat>
            <c:strRef>
              <c:f>'prod región'!$C$7:$K$7</c:f>
              <c:strCache>
                <c:ptCount val="9"/>
                <c:pt idx="0">
                  <c:v>Coquimbo</c:v>
                </c:pt>
                <c:pt idx="1">
                  <c:v>Valparaíso</c:v>
                </c:pt>
                <c:pt idx="2">
                  <c:v>Metropolitana</c:v>
                </c:pt>
                <c:pt idx="3">
                  <c:v>O´Higgins</c:v>
                </c:pt>
                <c:pt idx="4">
                  <c:v>Maule</c:v>
                </c:pt>
                <c:pt idx="5">
                  <c:v>Bío Bío</c:v>
                </c:pt>
                <c:pt idx="6">
                  <c:v>La Araucanía</c:v>
                </c:pt>
                <c:pt idx="7">
                  <c:v>Los Ríos</c:v>
                </c:pt>
                <c:pt idx="8">
                  <c:v>Los Lagos</c:v>
                </c:pt>
              </c:strCache>
            </c:strRef>
          </c:cat>
          <c:val>
            <c:numRef>
              <c:f>'prod región'!$C$22:$K$22</c:f>
              <c:numCache>
                <c:formatCode>#,##0</c:formatCode>
                <c:ptCount val="9"/>
                <c:pt idx="0">
                  <c:v>54372.12</c:v>
                </c:pt>
                <c:pt idx="1">
                  <c:v>13820.56</c:v>
                </c:pt>
                <c:pt idx="2">
                  <c:v>76522.8</c:v>
                </c:pt>
                <c:pt idx="3">
                  <c:v>30906.23</c:v>
                </c:pt>
                <c:pt idx="4">
                  <c:v>88711.559999999983</c:v>
                </c:pt>
                <c:pt idx="5">
                  <c:v>132490.25999999998</c:v>
                </c:pt>
                <c:pt idx="6">
                  <c:v>338757.11999999994</c:v>
                </c:pt>
                <c:pt idx="7">
                  <c:v>74118</c:v>
                </c:pt>
                <c:pt idx="8">
                  <c:v>350060.80000000005</c:v>
                </c:pt>
              </c:numCache>
            </c:numRef>
          </c:val>
          <c:extLst>
            <c:ext xmlns:c16="http://schemas.microsoft.com/office/drawing/2014/chart" uri="{C3380CC4-5D6E-409C-BE32-E72D297353CC}">
              <c16:uniqueId val="{00000002-355E-46A3-8A04-E945299B53AB}"/>
            </c:ext>
          </c:extLst>
        </c:ser>
        <c:dLbls>
          <c:showLegendKey val="0"/>
          <c:showVal val="0"/>
          <c:showCatName val="0"/>
          <c:showSerName val="0"/>
          <c:showPercent val="0"/>
          <c:showBubbleSize val="0"/>
        </c:dLbls>
        <c:gapWidth val="219"/>
        <c:overlap val="-27"/>
        <c:axId val="1742614976"/>
        <c:axId val="1"/>
      </c:barChart>
      <c:catAx>
        <c:axId val="1742614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1000" b="0" i="0" u="none" strike="noStrike" baseline="0">
                <a:solidFill>
                  <a:srgbClr val="000000"/>
                </a:solidFill>
                <a:latin typeface="Arial"/>
                <a:ea typeface="Arial"/>
                <a:cs typeface="Arial"/>
              </a:defRPr>
            </a:pPr>
            <a:endParaRPr lang="es-CL"/>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000000"/>
                    </a:solidFill>
                    <a:latin typeface="Arial"/>
                    <a:ea typeface="Arial"/>
                    <a:cs typeface="Arial"/>
                  </a:defRPr>
                </a:pPr>
                <a:r>
                  <a:rPr lang="es-CL"/>
                  <a:t>Toneladas</a:t>
                </a:r>
              </a:p>
            </c:rich>
          </c:tx>
          <c:layout>
            <c:manualLayout>
              <c:xMode val="edge"/>
              <c:yMode val="edge"/>
              <c:x val="1.8986934325517003E-2"/>
              <c:y val="0.38373634330191481"/>
            </c:manualLayout>
          </c:layout>
          <c:overlay val="0"/>
        </c:title>
        <c:numFmt formatCode="#,##0" sourceLinked="1"/>
        <c:majorTickMark val="none"/>
        <c:minorTickMark val="none"/>
        <c:tickLblPos val="nextTo"/>
        <c:spPr>
          <a:ln w="9525">
            <a:noFill/>
          </a:ln>
        </c:spPr>
        <c:txPr>
          <a:bodyPr rot="0" vert="horz"/>
          <a:lstStyle/>
          <a:p>
            <a:pPr>
              <a:defRPr sz="1000" b="0" i="0" u="none" strike="noStrike" baseline="0">
                <a:solidFill>
                  <a:srgbClr val="000000"/>
                </a:solidFill>
                <a:latin typeface="Arial"/>
                <a:ea typeface="Arial"/>
                <a:cs typeface="Arial"/>
              </a:defRPr>
            </a:pPr>
            <a:endParaRPr lang="es-CL"/>
          </a:p>
        </c:txPr>
        <c:crossAx val="1742614976"/>
        <c:crosses val="autoZero"/>
        <c:crossBetween val="between"/>
      </c:valAx>
      <c:spPr>
        <a:noFill/>
        <a:ln w="25400">
          <a:noFill/>
        </a:ln>
      </c:spPr>
    </c:plotArea>
    <c:legend>
      <c:legendPos val="r"/>
      <c:layout>
        <c:manualLayout>
          <c:xMode val="edge"/>
          <c:yMode val="edge"/>
          <c:x val="0.38387169279463801"/>
          <c:y val="0.9191352619852281"/>
          <c:w val="0.2329897660106395"/>
          <c:h val="5.6800493718188252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s-CL"/>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88900</xdr:colOff>
      <xdr:row>0</xdr:row>
      <xdr:rowOff>57150</xdr:rowOff>
    </xdr:from>
    <xdr:to>
      <xdr:col>2</xdr:col>
      <xdr:colOff>406400</xdr:colOff>
      <xdr:row>8</xdr:row>
      <xdr:rowOff>63500</xdr:rowOff>
    </xdr:to>
    <xdr:pic>
      <xdr:nvPicPr>
        <xdr:cNvPr id="1027" name="Picture 2" descr="LOGO_ODEPA">
          <a:extLst>
            <a:ext uri="{FF2B5EF4-FFF2-40B4-BE49-F238E27FC236}">
              <a16:creationId xmlns:a16="http://schemas.microsoft.com/office/drawing/2014/main" id="{89BC0E03-C376-4D9E-A4DB-4FE266AE71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900" y="57150"/>
          <a:ext cx="1828800" cy="147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41</xdr:row>
      <xdr:rowOff>101600</xdr:rowOff>
    </xdr:from>
    <xdr:to>
      <xdr:col>2</xdr:col>
      <xdr:colOff>457200</xdr:colOff>
      <xdr:row>41</xdr:row>
      <xdr:rowOff>203200</xdr:rowOff>
    </xdr:to>
    <xdr:pic>
      <xdr:nvPicPr>
        <xdr:cNvPr id="1028" name="Picture 1" descr="LOGO_FUCOA">
          <a:extLst>
            <a:ext uri="{FF2B5EF4-FFF2-40B4-BE49-F238E27FC236}">
              <a16:creationId xmlns:a16="http://schemas.microsoft.com/office/drawing/2014/main" id="{D1AB5680-DB23-46A9-AE4A-D272A883AAC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t="45157" b="48161"/>
        <a:stretch>
          <a:fillRect/>
        </a:stretch>
      </xdr:blipFill>
      <xdr:spPr bwMode="auto">
        <a:xfrm>
          <a:off x="19050" y="7943850"/>
          <a:ext cx="194945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88900</xdr:colOff>
      <xdr:row>26</xdr:row>
      <xdr:rowOff>63500</xdr:rowOff>
    </xdr:from>
    <xdr:to>
      <xdr:col>6</xdr:col>
      <xdr:colOff>1250950</xdr:colOff>
      <xdr:row>48</xdr:row>
      <xdr:rowOff>63500</xdr:rowOff>
    </xdr:to>
    <xdr:graphicFrame macro="">
      <xdr:nvGraphicFramePr>
        <xdr:cNvPr id="9218" name="Gráfico 1">
          <a:extLst>
            <a:ext uri="{FF2B5EF4-FFF2-40B4-BE49-F238E27FC236}">
              <a16:creationId xmlns:a16="http://schemas.microsoft.com/office/drawing/2014/main" id="{4DE27042-AEBA-4A14-A444-D68DF3B36B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xdr:col>
      <xdr:colOff>50800</xdr:colOff>
      <xdr:row>23</xdr:row>
      <xdr:rowOff>6350</xdr:rowOff>
    </xdr:from>
    <xdr:to>
      <xdr:col>11</xdr:col>
      <xdr:colOff>704850</xdr:colOff>
      <xdr:row>45</xdr:row>
      <xdr:rowOff>0</xdr:rowOff>
    </xdr:to>
    <xdr:graphicFrame macro="">
      <xdr:nvGraphicFramePr>
        <xdr:cNvPr id="10242" name="Gráfico 1">
          <a:extLst>
            <a:ext uri="{FF2B5EF4-FFF2-40B4-BE49-F238E27FC236}">
              <a16:creationId xmlns:a16="http://schemas.microsoft.com/office/drawing/2014/main" id="{C8D1C19C-7435-44B9-A404-F00B4DEFEB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xdr:col>
      <xdr:colOff>19050</xdr:colOff>
      <xdr:row>24</xdr:row>
      <xdr:rowOff>95250</xdr:rowOff>
    </xdr:from>
    <xdr:to>
      <xdr:col>11</xdr:col>
      <xdr:colOff>704850</xdr:colOff>
      <xdr:row>47</xdr:row>
      <xdr:rowOff>133350</xdr:rowOff>
    </xdr:to>
    <xdr:graphicFrame macro="">
      <xdr:nvGraphicFramePr>
        <xdr:cNvPr id="11266" name="Gráfico 1">
          <a:extLst>
            <a:ext uri="{FF2B5EF4-FFF2-40B4-BE49-F238E27FC236}">
              <a16:creationId xmlns:a16="http://schemas.microsoft.com/office/drawing/2014/main" id="{0BE3704C-446F-49D0-A64A-14AF3D837F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xdr:col>
      <xdr:colOff>19050</xdr:colOff>
      <xdr:row>24</xdr:row>
      <xdr:rowOff>19050</xdr:rowOff>
    </xdr:from>
    <xdr:to>
      <xdr:col>11</xdr:col>
      <xdr:colOff>698500</xdr:colOff>
      <xdr:row>45</xdr:row>
      <xdr:rowOff>120650</xdr:rowOff>
    </xdr:to>
    <xdr:graphicFrame macro="">
      <xdr:nvGraphicFramePr>
        <xdr:cNvPr id="12290" name="Gráfico 2">
          <a:extLst>
            <a:ext uri="{FF2B5EF4-FFF2-40B4-BE49-F238E27FC236}">
              <a16:creationId xmlns:a16="http://schemas.microsoft.com/office/drawing/2014/main" id="{E6AEC055-FE01-484E-B063-FDF232AF3C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41</xdr:row>
      <xdr:rowOff>38100</xdr:rowOff>
    </xdr:from>
    <xdr:to>
      <xdr:col>2</xdr:col>
      <xdr:colOff>495300</xdr:colOff>
      <xdr:row>41</xdr:row>
      <xdr:rowOff>127000</xdr:rowOff>
    </xdr:to>
    <xdr:pic>
      <xdr:nvPicPr>
        <xdr:cNvPr id="2050" name="Picture 1" descr="LOGO_FUCOA">
          <a:extLst>
            <a:ext uri="{FF2B5EF4-FFF2-40B4-BE49-F238E27FC236}">
              <a16:creationId xmlns:a16="http://schemas.microsoft.com/office/drawing/2014/main" id="{13A04836-B48D-409C-BA74-EDB9C28650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45157" b="48161"/>
        <a:stretch>
          <a:fillRect/>
        </a:stretch>
      </xdr:blipFill>
      <xdr:spPr bwMode="auto">
        <a:xfrm>
          <a:off x="38100" y="7607300"/>
          <a:ext cx="19304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2756957</xdr:colOff>
      <xdr:row>5</xdr:row>
      <xdr:rowOff>113454</xdr:rowOff>
    </xdr:from>
    <xdr:to>
      <xdr:col>3</xdr:col>
      <xdr:colOff>221554</xdr:colOff>
      <xdr:row>5</xdr:row>
      <xdr:rowOff>113455</xdr:rowOff>
    </xdr:to>
    <xdr:cxnSp macro="">
      <xdr:nvCxnSpPr>
        <xdr:cNvPr id="2" name="Conector recto 1">
          <a:extLst>
            <a:ext uri="{FF2B5EF4-FFF2-40B4-BE49-F238E27FC236}">
              <a16:creationId xmlns:a16="http://schemas.microsoft.com/office/drawing/2014/main" id="{F406B6B3-7668-4400-879F-EF6C3CFFB642}"/>
            </a:ext>
          </a:extLst>
        </xdr:cNvPr>
        <xdr:cNvCxnSpPr/>
      </xdr:nvCxnSpPr>
      <xdr:spPr>
        <a:xfrm flipV="1">
          <a:off x="3555999" y="740834"/>
          <a:ext cx="2736000" cy="1"/>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2702983</xdr:colOff>
      <xdr:row>6</xdr:row>
      <xdr:rowOff>96310</xdr:rowOff>
    </xdr:from>
    <xdr:to>
      <xdr:col>3</xdr:col>
      <xdr:colOff>245861</xdr:colOff>
      <xdr:row>6</xdr:row>
      <xdr:rowOff>96310</xdr:rowOff>
    </xdr:to>
    <xdr:cxnSp macro="">
      <xdr:nvCxnSpPr>
        <xdr:cNvPr id="3" name="Conector recto 2">
          <a:extLst>
            <a:ext uri="{FF2B5EF4-FFF2-40B4-BE49-F238E27FC236}">
              <a16:creationId xmlns:a16="http://schemas.microsoft.com/office/drawing/2014/main" id="{6D11E7E3-4F3A-423E-9C1D-C940C72293BF}"/>
            </a:ext>
          </a:extLst>
        </xdr:cNvPr>
        <xdr:cNvCxnSpPr/>
      </xdr:nvCxnSpPr>
      <xdr:spPr>
        <a:xfrm>
          <a:off x="3492500" y="899585"/>
          <a:ext cx="2808000" cy="0"/>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2276051</xdr:colOff>
      <xdr:row>7</xdr:row>
      <xdr:rowOff>105835</xdr:rowOff>
    </xdr:from>
    <xdr:to>
      <xdr:col>3</xdr:col>
      <xdr:colOff>263726</xdr:colOff>
      <xdr:row>7</xdr:row>
      <xdr:rowOff>105835</xdr:rowOff>
    </xdr:to>
    <xdr:cxnSp macro="">
      <xdr:nvCxnSpPr>
        <xdr:cNvPr id="4" name="Conector recto 3">
          <a:extLst>
            <a:ext uri="{FF2B5EF4-FFF2-40B4-BE49-F238E27FC236}">
              <a16:creationId xmlns:a16="http://schemas.microsoft.com/office/drawing/2014/main" id="{547DD24E-9630-4B35-A87E-32ADB4A99920}"/>
            </a:ext>
          </a:extLst>
        </xdr:cNvPr>
        <xdr:cNvCxnSpPr/>
      </xdr:nvCxnSpPr>
      <xdr:spPr>
        <a:xfrm>
          <a:off x="3090333" y="1058335"/>
          <a:ext cx="3227917" cy="0"/>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3875445</xdr:colOff>
      <xdr:row>18</xdr:row>
      <xdr:rowOff>76994</xdr:rowOff>
    </xdr:from>
    <xdr:to>
      <xdr:col>3</xdr:col>
      <xdr:colOff>246240</xdr:colOff>
      <xdr:row>18</xdr:row>
      <xdr:rowOff>76994</xdr:rowOff>
    </xdr:to>
    <xdr:cxnSp macro="">
      <xdr:nvCxnSpPr>
        <xdr:cNvPr id="11" name="Conector recto 10">
          <a:extLst>
            <a:ext uri="{FF2B5EF4-FFF2-40B4-BE49-F238E27FC236}">
              <a16:creationId xmlns:a16="http://schemas.microsoft.com/office/drawing/2014/main" id="{B27CCA28-63FA-4923-BCF5-DA48D2EDADC9}"/>
            </a:ext>
          </a:extLst>
        </xdr:cNvPr>
        <xdr:cNvCxnSpPr/>
      </xdr:nvCxnSpPr>
      <xdr:spPr>
        <a:xfrm flipH="1">
          <a:off x="4775558" y="2619375"/>
          <a:ext cx="1620000" cy="0"/>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2970742</xdr:colOff>
      <xdr:row>34</xdr:row>
      <xdr:rowOff>102870</xdr:rowOff>
    </xdr:from>
    <xdr:to>
      <xdr:col>3</xdr:col>
      <xdr:colOff>222326</xdr:colOff>
      <xdr:row>34</xdr:row>
      <xdr:rowOff>102873</xdr:rowOff>
    </xdr:to>
    <xdr:cxnSp macro="">
      <xdr:nvCxnSpPr>
        <xdr:cNvPr id="27" name="Conector recto 26">
          <a:extLst>
            <a:ext uri="{FF2B5EF4-FFF2-40B4-BE49-F238E27FC236}">
              <a16:creationId xmlns:a16="http://schemas.microsoft.com/office/drawing/2014/main" id="{73FECD1C-E39F-4EEB-8997-700C8679ED40}"/>
            </a:ext>
          </a:extLst>
        </xdr:cNvPr>
        <xdr:cNvCxnSpPr/>
      </xdr:nvCxnSpPr>
      <xdr:spPr>
        <a:xfrm flipV="1">
          <a:off x="3757084" y="4762500"/>
          <a:ext cx="2520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4541520</xdr:colOff>
      <xdr:row>35</xdr:row>
      <xdr:rowOff>102870</xdr:rowOff>
    </xdr:from>
    <xdr:to>
      <xdr:col>3</xdr:col>
      <xdr:colOff>208380</xdr:colOff>
      <xdr:row>35</xdr:row>
      <xdr:rowOff>102873</xdr:rowOff>
    </xdr:to>
    <xdr:cxnSp macro="">
      <xdr:nvCxnSpPr>
        <xdr:cNvPr id="28" name="Conector recto 27">
          <a:extLst>
            <a:ext uri="{FF2B5EF4-FFF2-40B4-BE49-F238E27FC236}">
              <a16:creationId xmlns:a16="http://schemas.microsoft.com/office/drawing/2014/main" id="{564879B2-2744-41FE-8970-205858422BF8}"/>
            </a:ext>
          </a:extLst>
        </xdr:cNvPr>
        <xdr:cNvCxnSpPr/>
      </xdr:nvCxnSpPr>
      <xdr:spPr>
        <a:xfrm flipV="1">
          <a:off x="5259917" y="4921250"/>
          <a:ext cx="1008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4610312</xdr:colOff>
      <xdr:row>36</xdr:row>
      <xdr:rowOff>85725</xdr:rowOff>
    </xdr:from>
    <xdr:to>
      <xdr:col>3</xdr:col>
      <xdr:colOff>222743</xdr:colOff>
      <xdr:row>36</xdr:row>
      <xdr:rowOff>85728</xdr:rowOff>
    </xdr:to>
    <xdr:cxnSp macro="">
      <xdr:nvCxnSpPr>
        <xdr:cNvPr id="29" name="Conector recto 28">
          <a:extLst>
            <a:ext uri="{FF2B5EF4-FFF2-40B4-BE49-F238E27FC236}">
              <a16:creationId xmlns:a16="http://schemas.microsoft.com/office/drawing/2014/main" id="{88810212-A993-4A9E-8F68-02ED525C4848}"/>
            </a:ext>
          </a:extLst>
        </xdr:cNvPr>
        <xdr:cNvCxnSpPr/>
      </xdr:nvCxnSpPr>
      <xdr:spPr>
        <a:xfrm flipV="1">
          <a:off x="5312834" y="5080000"/>
          <a:ext cx="972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4652328</xdr:colOff>
      <xdr:row>37</xdr:row>
      <xdr:rowOff>105834</xdr:rowOff>
    </xdr:from>
    <xdr:to>
      <xdr:col>3</xdr:col>
      <xdr:colOff>230103</xdr:colOff>
      <xdr:row>37</xdr:row>
      <xdr:rowOff>105837</xdr:rowOff>
    </xdr:to>
    <xdr:cxnSp macro="">
      <xdr:nvCxnSpPr>
        <xdr:cNvPr id="30" name="Conector recto 29">
          <a:extLst>
            <a:ext uri="{FF2B5EF4-FFF2-40B4-BE49-F238E27FC236}">
              <a16:creationId xmlns:a16="http://schemas.microsoft.com/office/drawing/2014/main" id="{B982D28A-308F-47B9-B4D9-37E6471F6A97}"/>
            </a:ext>
          </a:extLst>
        </xdr:cNvPr>
        <xdr:cNvCxnSpPr/>
      </xdr:nvCxnSpPr>
      <xdr:spPr>
        <a:xfrm flipV="1">
          <a:off x="5514341" y="5677959"/>
          <a:ext cx="864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3846830</xdr:colOff>
      <xdr:row>33</xdr:row>
      <xdr:rowOff>114512</xdr:rowOff>
    </xdr:from>
    <xdr:to>
      <xdr:col>3</xdr:col>
      <xdr:colOff>222799</xdr:colOff>
      <xdr:row>33</xdr:row>
      <xdr:rowOff>114515</xdr:rowOff>
    </xdr:to>
    <xdr:cxnSp macro="">
      <xdr:nvCxnSpPr>
        <xdr:cNvPr id="31" name="Conector recto 30">
          <a:extLst>
            <a:ext uri="{FF2B5EF4-FFF2-40B4-BE49-F238E27FC236}">
              <a16:creationId xmlns:a16="http://schemas.microsoft.com/office/drawing/2014/main" id="{FA6907C2-BA9E-4356-BBF6-1390E2F4F540}"/>
            </a:ext>
          </a:extLst>
        </xdr:cNvPr>
        <xdr:cNvCxnSpPr/>
      </xdr:nvCxnSpPr>
      <xdr:spPr>
        <a:xfrm flipV="1">
          <a:off x="4593167" y="4624917"/>
          <a:ext cx="1692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4466378</xdr:colOff>
      <xdr:row>32</xdr:row>
      <xdr:rowOff>134620</xdr:rowOff>
    </xdr:from>
    <xdr:to>
      <xdr:col>3</xdr:col>
      <xdr:colOff>222518</xdr:colOff>
      <xdr:row>32</xdr:row>
      <xdr:rowOff>134623</xdr:rowOff>
    </xdr:to>
    <xdr:cxnSp macro="">
      <xdr:nvCxnSpPr>
        <xdr:cNvPr id="32" name="Conector recto 31">
          <a:extLst>
            <a:ext uri="{FF2B5EF4-FFF2-40B4-BE49-F238E27FC236}">
              <a16:creationId xmlns:a16="http://schemas.microsoft.com/office/drawing/2014/main" id="{CD6520EF-A448-48EB-AF6C-3B2DCAA69489}"/>
            </a:ext>
          </a:extLst>
        </xdr:cNvPr>
        <xdr:cNvCxnSpPr/>
      </xdr:nvCxnSpPr>
      <xdr:spPr>
        <a:xfrm flipV="1">
          <a:off x="5332095" y="4484370"/>
          <a:ext cx="1042912"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4594436</xdr:colOff>
      <xdr:row>31</xdr:row>
      <xdr:rowOff>117687</xdr:rowOff>
    </xdr:from>
    <xdr:to>
      <xdr:col>3</xdr:col>
      <xdr:colOff>261296</xdr:colOff>
      <xdr:row>31</xdr:row>
      <xdr:rowOff>117690</xdr:rowOff>
    </xdr:to>
    <xdr:cxnSp macro="">
      <xdr:nvCxnSpPr>
        <xdr:cNvPr id="34" name="Conector recto 33">
          <a:extLst>
            <a:ext uri="{FF2B5EF4-FFF2-40B4-BE49-F238E27FC236}">
              <a16:creationId xmlns:a16="http://schemas.microsoft.com/office/drawing/2014/main" id="{93210ACF-DEC6-4543-B003-D0514A04D090}"/>
            </a:ext>
          </a:extLst>
        </xdr:cNvPr>
        <xdr:cNvCxnSpPr/>
      </xdr:nvCxnSpPr>
      <xdr:spPr>
        <a:xfrm flipV="1">
          <a:off x="5306483" y="4301067"/>
          <a:ext cx="1008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4178299</xdr:colOff>
      <xdr:row>30</xdr:row>
      <xdr:rowOff>97579</xdr:rowOff>
    </xdr:from>
    <xdr:to>
      <xdr:col>3</xdr:col>
      <xdr:colOff>247659</xdr:colOff>
      <xdr:row>30</xdr:row>
      <xdr:rowOff>97582</xdr:rowOff>
    </xdr:to>
    <xdr:cxnSp macro="">
      <xdr:nvCxnSpPr>
        <xdr:cNvPr id="35" name="Conector recto 34">
          <a:extLst>
            <a:ext uri="{FF2B5EF4-FFF2-40B4-BE49-F238E27FC236}">
              <a16:creationId xmlns:a16="http://schemas.microsoft.com/office/drawing/2014/main" id="{A011C93C-31C7-44BA-8810-C9369B674360}"/>
            </a:ext>
          </a:extLst>
        </xdr:cNvPr>
        <xdr:cNvCxnSpPr/>
      </xdr:nvCxnSpPr>
      <xdr:spPr>
        <a:xfrm flipV="1">
          <a:off x="4904316" y="4131734"/>
          <a:ext cx="1404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3175112</xdr:colOff>
      <xdr:row>29</xdr:row>
      <xdr:rowOff>101548</xdr:rowOff>
    </xdr:from>
    <xdr:to>
      <xdr:col>3</xdr:col>
      <xdr:colOff>225696</xdr:colOff>
      <xdr:row>29</xdr:row>
      <xdr:rowOff>101551</xdr:rowOff>
    </xdr:to>
    <xdr:cxnSp macro="">
      <xdr:nvCxnSpPr>
        <xdr:cNvPr id="36" name="Conector recto 35">
          <a:extLst>
            <a:ext uri="{FF2B5EF4-FFF2-40B4-BE49-F238E27FC236}">
              <a16:creationId xmlns:a16="http://schemas.microsoft.com/office/drawing/2014/main" id="{640B2888-55FE-402D-9737-B56E2CFC943D}"/>
            </a:ext>
          </a:extLst>
        </xdr:cNvPr>
        <xdr:cNvCxnSpPr/>
      </xdr:nvCxnSpPr>
      <xdr:spPr>
        <a:xfrm flipV="1">
          <a:off x="4100625" y="4340173"/>
          <a:ext cx="2268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4001346</xdr:colOff>
      <xdr:row>28</xdr:row>
      <xdr:rowOff>105834</xdr:rowOff>
    </xdr:from>
    <xdr:to>
      <xdr:col>3</xdr:col>
      <xdr:colOff>225896</xdr:colOff>
      <xdr:row>28</xdr:row>
      <xdr:rowOff>105837</xdr:rowOff>
    </xdr:to>
    <xdr:cxnSp macro="">
      <xdr:nvCxnSpPr>
        <xdr:cNvPr id="37" name="Conector recto 36">
          <a:extLst>
            <a:ext uri="{FF2B5EF4-FFF2-40B4-BE49-F238E27FC236}">
              <a16:creationId xmlns:a16="http://schemas.microsoft.com/office/drawing/2014/main" id="{57395A89-3EEB-4C3B-9BFC-D40D08E6487C}"/>
            </a:ext>
          </a:extLst>
        </xdr:cNvPr>
        <xdr:cNvCxnSpPr/>
      </xdr:nvCxnSpPr>
      <xdr:spPr>
        <a:xfrm flipV="1">
          <a:off x="4741333" y="3820584"/>
          <a:ext cx="1548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2772833</xdr:colOff>
      <xdr:row>9</xdr:row>
      <xdr:rowOff>105833</xdr:rowOff>
    </xdr:from>
    <xdr:to>
      <xdr:col>3</xdr:col>
      <xdr:colOff>264831</xdr:colOff>
      <xdr:row>9</xdr:row>
      <xdr:rowOff>105834</xdr:rowOff>
    </xdr:to>
    <xdr:cxnSp macro="">
      <xdr:nvCxnSpPr>
        <xdr:cNvPr id="38" name="Conector recto 37">
          <a:extLst>
            <a:ext uri="{FF2B5EF4-FFF2-40B4-BE49-F238E27FC236}">
              <a16:creationId xmlns:a16="http://schemas.microsoft.com/office/drawing/2014/main" id="{759E8C20-622B-4318-A06D-6CF32DF5C4C5}"/>
            </a:ext>
          </a:extLst>
        </xdr:cNvPr>
        <xdr:cNvCxnSpPr/>
      </xdr:nvCxnSpPr>
      <xdr:spPr>
        <a:xfrm>
          <a:off x="3714750" y="1217083"/>
          <a:ext cx="2697085" cy="1"/>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4001347</xdr:colOff>
      <xdr:row>13</xdr:row>
      <xdr:rowOff>99483</xdr:rowOff>
    </xdr:from>
    <xdr:to>
      <xdr:col>3</xdr:col>
      <xdr:colOff>261619</xdr:colOff>
      <xdr:row>13</xdr:row>
      <xdr:rowOff>99486</xdr:rowOff>
    </xdr:to>
    <xdr:cxnSp macro="">
      <xdr:nvCxnSpPr>
        <xdr:cNvPr id="39" name="Conector recto 38">
          <a:extLst>
            <a:ext uri="{FF2B5EF4-FFF2-40B4-BE49-F238E27FC236}">
              <a16:creationId xmlns:a16="http://schemas.microsoft.com/office/drawing/2014/main" id="{7F9C7106-775E-4017-ADC9-8934008248E5}"/>
            </a:ext>
          </a:extLst>
        </xdr:cNvPr>
        <xdr:cNvCxnSpPr/>
      </xdr:nvCxnSpPr>
      <xdr:spPr>
        <a:xfrm flipV="1">
          <a:off x="4741334" y="1735666"/>
          <a:ext cx="1584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4296833</xdr:colOff>
      <xdr:row>14</xdr:row>
      <xdr:rowOff>113453</xdr:rowOff>
    </xdr:from>
    <xdr:to>
      <xdr:col>3</xdr:col>
      <xdr:colOff>258301</xdr:colOff>
      <xdr:row>14</xdr:row>
      <xdr:rowOff>113456</xdr:rowOff>
    </xdr:to>
    <xdr:cxnSp macro="">
      <xdr:nvCxnSpPr>
        <xdr:cNvPr id="40" name="Conector recto 39">
          <a:extLst>
            <a:ext uri="{FF2B5EF4-FFF2-40B4-BE49-F238E27FC236}">
              <a16:creationId xmlns:a16="http://schemas.microsoft.com/office/drawing/2014/main" id="{DBA294DB-3209-4ABB-9AEF-2C316139B8BA}"/>
            </a:ext>
          </a:extLst>
        </xdr:cNvPr>
        <xdr:cNvCxnSpPr/>
      </xdr:nvCxnSpPr>
      <xdr:spPr>
        <a:xfrm flipV="1">
          <a:off x="5016500" y="1894416"/>
          <a:ext cx="1296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4296833</xdr:colOff>
      <xdr:row>15</xdr:row>
      <xdr:rowOff>96308</xdr:rowOff>
    </xdr:from>
    <xdr:to>
      <xdr:col>3</xdr:col>
      <xdr:colOff>258301</xdr:colOff>
      <xdr:row>15</xdr:row>
      <xdr:rowOff>96311</xdr:rowOff>
    </xdr:to>
    <xdr:cxnSp macro="">
      <xdr:nvCxnSpPr>
        <xdr:cNvPr id="41" name="Conector recto 40">
          <a:extLst>
            <a:ext uri="{FF2B5EF4-FFF2-40B4-BE49-F238E27FC236}">
              <a16:creationId xmlns:a16="http://schemas.microsoft.com/office/drawing/2014/main" id="{AD49B021-D349-45E5-A028-86E1589C1370}"/>
            </a:ext>
          </a:extLst>
        </xdr:cNvPr>
        <xdr:cNvCxnSpPr/>
      </xdr:nvCxnSpPr>
      <xdr:spPr>
        <a:xfrm flipV="1">
          <a:off x="5016500" y="2053166"/>
          <a:ext cx="1296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4610312</xdr:colOff>
      <xdr:row>16</xdr:row>
      <xdr:rowOff>79375</xdr:rowOff>
    </xdr:from>
    <xdr:to>
      <xdr:col>3</xdr:col>
      <xdr:colOff>268433</xdr:colOff>
      <xdr:row>16</xdr:row>
      <xdr:rowOff>79378</xdr:rowOff>
    </xdr:to>
    <xdr:cxnSp macro="">
      <xdr:nvCxnSpPr>
        <xdr:cNvPr id="42" name="Conector recto 41">
          <a:extLst>
            <a:ext uri="{FF2B5EF4-FFF2-40B4-BE49-F238E27FC236}">
              <a16:creationId xmlns:a16="http://schemas.microsoft.com/office/drawing/2014/main" id="{32135087-AF8F-4F88-8E76-C1FB90391AE0}"/>
            </a:ext>
          </a:extLst>
        </xdr:cNvPr>
        <xdr:cNvCxnSpPr/>
      </xdr:nvCxnSpPr>
      <xdr:spPr>
        <a:xfrm flipV="1">
          <a:off x="5312834" y="2201333"/>
          <a:ext cx="1008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4837007</xdr:colOff>
      <xdr:row>17</xdr:row>
      <xdr:rowOff>99483</xdr:rowOff>
    </xdr:from>
    <xdr:to>
      <xdr:col>3</xdr:col>
      <xdr:colOff>260933</xdr:colOff>
      <xdr:row>17</xdr:row>
      <xdr:rowOff>99486</xdr:rowOff>
    </xdr:to>
    <xdr:cxnSp macro="">
      <xdr:nvCxnSpPr>
        <xdr:cNvPr id="43" name="Conector recto 42">
          <a:extLst>
            <a:ext uri="{FF2B5EF4-FFF2-40B4-BE49-F238E27FC236}">
              <a16:creationId xmlns:a16="http://schemas.microsoft.com/office/drawing/2014/main" id="{187639F3-DCF5-4C7A-8EE8-426B14AD6CDA}"/>
            </a:ext>
          </a:extLst>
        </xdr:cNvPr>
        <xdr:cNvCxnSpPr/>
      </xdr:nvCxnSpPr>
      <xdr:spPr>
        <a:xfrm flipV="1">
          <a:off x="5535084" y="2370666"/>
          <a:ext cx="792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4540461</xdr:colOff>
      <xdr:row>19</xdr:row>
      <xdr:rowOff>96520</xdr:rowOff>
    </xdr:from>
    <xdr:to>
      <xdr:col>3</xdr:col>
      <xdr:colOff>222999</xdr:colOff>
      <xdr:row>19</xdr:row>
      <xdr:rowOff>96523</xdr:rowOff>
    </xdr:to>
    <xdr:cxnSp macro="">
      <xdr:nvCxnSpPr>
        <xdr:cNvPr id="44" name="Conector recto 43">
          <a:extLst>
            <a:ext uri="{FF2B5EF4-FFF2-40B4-BE49-F238E27FC236}">
              <a16:creationId xmlns:a16="http://schemas.microsoft.com/office/drawing/2014/main" id="{A8747D82-5390-4471-BD6C-08C0EA150B7C}"/>
            </a:ext>
          </a:extLst>
        </xdr:cNvPr>
        <xdr:cNvCxnSpPr/>
      </xdr:nvCxnSpPr>
      <xdr:spPr>
        <a:xfrm flipV="1">
          <a:off x="5249333" y="2677583"/>
          <a:ext cx="1044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4610310</xdr:colOff>
      <xdr:row>20</xdr:row>
      <xdr:rowOff>96520</xdr:rowOff>
    </xdr:from>
    <xdr:to>
      <xdr:col>3</xdr:col>
      <xdr:colOff>224503</xdr:colOff>
      <xdr:row>20</xdr:row>
      <xdr:rowOff>96523</xdr:rowOff>
    </xdr:to>
    <xdr:cxnSp macro="">
      <xdr:nvCxnSpPr>
        <xdr:cNvPr id="45" name="Conector recto 44">
          <a:extLst>
            <a:ext uri="{FF2B5EF4-FFF2-40B4-BE49-F238E27FC236}">
              <a16:creationId xmlns:a16="http://schemas.microsoft.com/office/drawing/2014/main" id="{84D06CCD-D0AF-4342-859A-532A0E86153B}"/>
            </a:ext>
          </a:extLst>
        </xdr:cNvPr>
        <xdr:cNvCxnSpPr/>
      </xdr:nvCxnSpPr>
      <xdr:spPr>
        <a:xfrm flipV="1">
          <a:off x="5471582" y="2836333"/>
          <a:ext cx="900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4735402</xdr:colOff>
      <xdr:row>21</xdr:row>
      <xdr:rowOff>81703</xdr:rowOff>
    </xdr:from>
    <xdr:to>
      <xdr:col>3</xdr:col>
      <xdr:colOff>226075</xdr:colOff>
      <xdr:row>21</xdr:row>
      <xdr:rowOff>81706</xdr:rowOff>
    </xdr:to>
    <xdr:cxnSp macro="">
      <xdr:nvCxnSpPr>
        <xdr:cNvPr id="46" name="Conector recto 45">
          <a:extLst>
            <a:ext uri="{FF2B5EF4-FFF2-40B4-BE49-F238E27FC236}">
              <a16:creationId xmlns:a16="http://schemas.microsoft.com/office/drawing/2014/main" id="{CE7FDBB5-47B9-4FD5-AF2C-A58ECEA18C3C}"/>
            </a:ext>
          </a:extLst>
        </xdr:cNvPr>
        <xdr:cNvCxnSpPr/>
      </xdr:nvCxnSpPr>
      <xdr:spPr>
        <a:xfrm flipV="1">
          <a:off x="5582704" y="2989791"/>
          <a:ext cx="792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5118100</xdr:colOff>
      <xdr:row>23</xdr:row>
      <xdr:rowOff>84667</xdr:rowOff>
    </xdr:from>
    <xdr:to>
      <xdr:col>3</xdr:col>
      <xdr:colOff>206645</xdr:colOff>
      <xdr:row>23</xdr:row>
      <xdr:rowOff>84670</xdr:rowOff>
    </xdr:to>
    <xdr:cxnSp macro="">
      <xdr:nvCxnSpPr>
        <xdr:cNvPr id="49" name="Conector recto 48">
          <a:extLst>
            <a:ext uri="{FF2B5EF4-FFF2-40B4-BE49-F238E27FC236}">
              <a16:creationId xmlns:a16="http://schemas.microsoft.com/office/drawing/2014/main" id="{BB78E4F0-1A6C-416F-97C8-1F8E1AA199E1}"/>
            </a:ext>
          </a:extLst>
        </xdr:cNvPr>
        <xdr:cNvCxnSpPr/>
      </xdr:nvCxnSpPr>
      <xdr:spPr>
        <a:xfrm flipV="1">
          <a:off x="5958417" y="3143250"/>
          <a:ext cx="396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5069414</xdr:colOff>
      <xdr:row>24</xdr:row>
      <xdr:rowOff>110066</xdr:rowOff>
    </xdr:from>
    <xdr:to>
      <xdr:col>3</xdr:col>
      <xdr:colOff>190437</xdr:colOff>
      <xdr:row>24</xdr:row>
      <xdr:rowOff>110069</xdr:rowOff>
    </xdr:to>
    <xdr:cxnSp macro="">
      <xdr:nvCxnSpPr>
        <xdr:cNvPr id="50" name="Conector recto 49">
          <a:extLst>
            <a:ext uri="{FF2B5EF4-FFF2-40B4-BE49-F238E27FC236}">
              <a16:creationId xmlns:a16="http://schemas.microsoft.com/office/drawing/2014/main" id="{D337A43B-D6D8-45EB-A826-235FBAF7A82D}"/>
            </a:ext>
          </a:extLst>
        </xdr:cNvPr>
        <xdr:cNvCxnSpPr/>
      </xdr:nvCxnSpPr>
      <xdr:spPr>
        <a:xfrm flipV="1">
          <a:off x="5909731" y="3327399"/>
          <a:ext cx="432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3492500</xdr:colOff>
      <xdr:row>22</xdr:row>
      <xdr:rowOff>107421</xdr:rowOff>
    </xdr:from>
    <xdr:to>
      <xdr:col>3</xdr:col>
      <xdr:colOff>206369</xdr:colOff>
      <xdr:row>22</xdr:row>
      <xdr:rowOff>107424</xdr:rowOff>
    </xdr:to>
    <xdr:cxnSp macro="">
      <xdr:nvCxnSpPr>
        <xdr:cNvPr id="33" name="Conector recto 32">
          <a:extLst>
            <a:ext uri="{FF2B5EF4-FFF2-40B4-BE49-F238E27FC236}">
              <a16:creationId xmlns:a16="http://schemas.microsoft.com/office/drawing/2014/main" id="{D081949F-4A9F-42AA-9AB4-E1942CB90BE1}"/>
            </a:ext>
          </a:extLst>
        </xdr:cNvPr>
        <xdr:cNvCxnSpPr/>
      </xdr:nvCxnSpPr>
      <xdr:spPr>
        <a:xfrm flipV="1">
          <a:off x="4405313" y="3316552"/>
          <a:ext cx="1944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1146182</xdr:colOff>
      <xdr:row>8</xdr:row>
      <xdr:rowOff>105835</xdr:rowOff>
    </xdr:from>
    <xdr:to>
      <xdr:col>3</xdr:col>
      <xdr:colOff>272109</xdr:colOff>
      <xdr:row>8</xdr:row>
      <xdr:rowOff>107156</xdr:rowOff>
    </xdr:to>
    <xdr:cxnSp macro="">
      <xdr:nvCxnSpPr>
        <xdr:cNvPr id="47" name="Conector recto 46">
          <a:extLst>
            <a:ext uri="{FF2B5EF4-FFF2-40B4-BE49-F238E27FC236}">
              <a16:creationId xmlns:a16="http://schemas.microsoft.com/office/drawing/2014/main" id="{BA3FC9D0-2276-40F6-8B2D-E9D8D433A3B5}"/>
            </a:ext>
          </a:extLst>
        </xdr:cNvPr>
        <xdr:cNvCxnSpPr/>
      </xdr:nvCxnSpPr>
      <xdr:spPr>
        <a:xfrm flipH="1">
          <a:off x="2166945" y="1272648"/>
          <a:ext cx="4248000" cy="1321"/>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50800</xdr:colOff>
      <xdr:row>22</xdr:row>
      <xdr:rowOff>6350</xdr:rowOff>
    </xdr:from>
    <xdr:to>
      <xdr:col>7</xdr:col>
      <xdr:colOff>158750</xdr:colOff>
      <xdr:row>40</xdr:row>
      <xdr:rowOff>120650</xdr:rowOff>
    </xdr:to>
    <xdr:graphicFrame macro="">
      <xdr:nvGraphicFramePr>
        <xdr:cNvPr id="4099" name="Gráfico 2">
          <a:extLst>
            <a:ext uri="{FF2B5EF4-FFF2-40B4-BE49-F238E27FC236}">
              <a16:creationId xmlns:a16="http://schemas.microsoft.com/office/drawing/2014/main" id="{1DD63A2F-C9E0-482D-8862-78BF3A03F7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63501</xdr:colOff>
      <xdr:row>39</xdr:row>
      <xdr:rowOff>4235</xdr:rowOff>
    </xdr:from>
    <xdr:ext cx="1049960" cy="222250"/>
    <xdr:sp macro="" textlink="">
      <xdr:nvSpPr>
        <xdr:cNvPr id="2" name="1 CuadroTexto">
          <a:extLst>
            <a:ext uri="{FF2B5EF4-FFF2-40B4-BE49-F238E27FC236}">
              <a16:creationId xmlns:a16="http://schemas.microsoft.com/office/drawing/2014/main" id="{FC378DEB-C05E-4BA5-9456-59E4E2275510}"/>
            </a:ext>
          </a:extLst>
        </xdr:cNvPr>
        <xdr:cNvSpPr txBox="1"/>
      </xdr:nvSpPr>
      <xdr:spPr>
        <a:xfrm>
          <a:off x="63501" y="7482418"/>
          <a:ext cx="1005416" cy="222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s-ES" sz="900" i="1">
              <a:latin typeface="Arial" panose="020B0604020202020204" pitchFamily="34" charset="0"/>
              <a:cs typeface="Arial" panose="020B0604020202020204" pitchFamily="34" charset="0"/>
            </a:rPr>
            <a:t>Fuente</a:t>
          </a:r>
          <a:r>
            <a:rPr lang="es-ES" sz="900">
              <a:latin typeface="Arial" panose="020B0604020202020204" pitchFamily="34" charset="0"/>
              <a:cs typeface="Arial" panose="020B0604020202020204" pitchFamily="34" charset="0"/>
            </a:rPr>
            <a:t>: Odepa</a:t>
          </a:r>
          <a:r>
            <a:rPr lang="es-ES" sz="1100"/>
            <a:t>.</a:t>
          </a: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23813</xdr:colOff>
      <xdr:row>54</xdr:row>
      <xdr:rowOff>130969</xdr:rowOff>
    </xdr:from>
    <xdr:ext cx="1023921" cy="222250"/>
    <xdr:sp macro="" textlink="">
      <xdr:nvSpPr>
        <xdr:cNvPr id="3" name="1 CuadroTexto">
          <a:extLst>
            <a:ext uri="{FF2B5EF4-FFF2-40B4-BE49-F238E27FC236}">
              <a16:creationId xmlns:a16="http://schemas.microsoft.com/office/drawing/2014/main" id="{ED28C2A1-8AC7-4E09-9634-F873E0BF3795}"/>
            </a:ext>
          </a:extLst>
        </xdr:cNvPr>
        <xdr:cNvSpPr txBox="1"/>
      </xdr:nvSpPr>
      <xdr:spPr>
        <a:xfrm>
          <a:off x="119063" y="9941719"/>
          <a:ext cx="1005416" cy="222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s-ES" sz="900" i="1">
              <a:latin typeface="Arial" panose="020B0604020202020204" pitchFamily="34" charset="0"/>
              <a:cs typeface="Arial" panose="020B0604020202020204" pitchFamily="34" charset="0"/>
            </a:rPr>
            <a:t>Fuente</a:t>
          </a:r>
          <a:r>
            <a:rPr lang="es-ES" sz="900">
              <a:latin typeface="Arial" panose="020B0604020202020204" pitchFamily="34" charset="0"/>
              <a:cs typeface="Arial" panose="020B0604020202020204" pitchFamily="34" charset="0"/>
            </a:rPr>
            <a:t>: Odepa</a:t>
          </a:r>
          <a:r>
            <a:rPr lang="es-ES" sz="1100"/>
            <a:t>.</a:t>
          </a:r>
        </a:p>
      </xdr:txBody>
    </xdr:sp>
    <xdr:clientData/>
  </xdr:oneCellAnchor>
  <xdr:twoCellAnchor>
    <xdr:from>
      <xdr:col>0</xdr:col>
      <xdr:colOff>101600</xdr:colOff>
      <xdr:row>35</xdr:row>
      <xdr:rowOff>844550</xdr:rowOff>
    </xdr:from>
    <xdr:to>
      <xdr:col>12</xdr:col>
      <xdr:colOff>209550</xdr:colOff>
      <xdr:row>54</xdr:row>
      <xdr:rowOff>139700</xdr:rowOff>
    </xdr:to>
    <xdr:graphicFrame macro="">
      <xdr:nvGraphicFramePr>
        <xdr:cNvPr id="5124" name="Gráfico 4">
          <a:extLst>
            <a:ext uri="{FF2B5EF4-FFF2-40B4-BE49-F238E27FC236}">
              <a16:creationId xmlns:a16="http://schemas.microsoft.com/office/drawing/2014/main" id="{81AAB8DF-ECDC-4C7A-A40F-D5DE89E8AE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31750</xdr:colOff>
      <xdr:row>36</xdr:row>
      <xdr:rowOff>114300</xdr:rowOff>
    </xdr:from>
    <xdr:to>
      <xdr:col>13</xdr:col>
      <xdr:colOff>12700</xdr:colOff>
      <xdr:row>59</xdr:row>
      <xdr:rowOff>63500</xdr:rowOff>
    </xdr:to>
    <xdr:graphicFrame macro="">
      <xdr:nvGraphicFramePr>
        <xdr:cNvPr id="6147" name="Gráfico 1">
          <a:extLst>
            <a:ext uri="{FF2B5EF4-FFF2-40B4-BE49-F238E27FC236}">
              <a16:creationId xmlns:a16="http://schemas.microsoft.com/office/drawing/2014/main" id="{B20D7751-5707-4B55-AA8D-AF1EEE506B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97313</xdr:colOff>
      <xdr:row>57</xdr:row>
      <xdr:rowOff>83343</xdr:rowOff>
    </xdr:from>
    <xdr:ext cx="1789464" cy="219227"/>
    <xdr:sp macro="" textlink="">
      <xdr:nvSpPr>
        <xdr:cNvPr id="3" name="1 CuadroTexto">
          <a:extLst>
            <a:ext uri="{FF2B5EF4-FFF2-40B4-BE49-F238E27FC236}">
              <a16:creationId xmlns:a16="http://schemas.microsoft.com/office/drawing/2014/main" id="{20F30648-1D12-4722-AF9F-BAD952FFF581}"/>
            </a:ext>
          </a:extLst>
        </xdr:cNvPr>
        <xdr:cNvSpPr txBox="1"/>
      </xdr:nvSpPr>
      <xdr:spPr>
        <a:xfrm>
          <a:off x="97313" y="9810749"/>
          <a:ext cx="1777291" cy="219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s-ES" sz="900" i="1">
              <a:latin typeface="Arial" panose="020B0604020202020204" pitchFamily="34" charset="0"/>
              <a:cs typeface="Arial" panose="020B0604020202020204" pitchFamily="34" charset="0"/>
            </a:rPr>
            <a:t>Fuente</a:t>
          </a:r>
          <a:r>
            <a:rPr lang="es-ES" sz="900">
              <a:latin typeface="Arial" panose="020B0604020202020204" pitchFamily="34" charset="0"/>
              <a:cs typeface="Arial" panose="020B0604020202020204" pitchFamily="34" charset="0"/>
            </a:rPr>
            <a:t>: Odepa</a:t>
          </a:r>
          <a:r>
            <a:rPr lang="es-ES" sz="1100"/>
            <a:t>.</a:t>
          </a:r>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1</xdr:col>
      <xdr:colOff>57150</xdr:colOff>
      <xdr:row>22</xdr:row>
      <xdr:rowOff>76200</xdr:rowOff>
    </xdr:from>
    <xdr:to>
      <xdr:col>9</xdr:col>
      <xdr:colOff>723900</xdr:colOff>
      <xdr:row>45</xdr:row>
      <xdr:rowOff>95250</xdr:rowOff>
    </xdr:to>
    <xdr:graphicFrame macro="">
      <xdr:nvGraphicFramePr>
        <xdr:cNvPr id="7170" name="Gráfico 1">
          <a:extLst>
            <a:ext uri="{FF2B5EF4-FFF2-40B4-BE49-F238E27FC236}">
              <a16:creationId xmlns:a16="http://schemas.microsoft.com/office/drawing/2014/main" id="{25F377A8-48D3-423C-B855-89DFC455E8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0.00623</cdr:x>
      <cdr:y>0.93455</cdr:y>
    </cdr:from>
    <cdr:to>
      <cdr:x>0.2468</cdr:x>
      <cdr:y>0.99976</cdr:y>
    </cdr:to>
    <cdr:sp macro="" textlink="">
      <cdr:nvSpPr>
        <cdr:cNvPr id="2" name="1 CuadroTexto"/>
        <cdr:cNvSpPr txBox="1"/>
      </cdr:nvSpPr>
      <cdr:spPr>
        <a:xfrm xmlns:a="http://schemas.openxmlformats.org/drawingml/2006/main">
          <a:off x="47318" y="3460865"/>
          <a:ext cx="1832462" cy="2443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ES" sz="900" i="1">
              <a:latin typeface="Arial" panose="020B0604020202020204" pitchFamily="34" charset="0"/>
              <a:cs typeface="Arial" panose="020B0604020202020204" pitchFamily="34" charset="0"/>
            </a:rPr>
            <a:t>Fuente</a:t>
          </a:r>
          <a:r>
            <a:rPr lang="es-ES" sz="900">
              <a:latin typeface="Arial" panose="020B0604020202020204" pitchFamily="34" charset="0"/>
              <a:cs typeface="Arial" panose="020B0604020202020204" pitchFamily="34" charset="0"/>
            </a:rPr>
            <a:t>: Odepa</a:t>
          </a:r>
          <a:r>
            <a:rPr lang="es-ES" sz="1100"/>
            <a:t>.</a:t>
          </a:r>
        </a:p>
      </cdr:txBody>
    </cdr:sp>
  </cdr:relSizeAnchor>
</c:userShapes>
</file>

<file path=xl/drawings/drawing9.xml><?xml version="1.0" encoding="utf-8"?>
<xdr:wsDr xmlns:xdr="http://schemas.openxmlformats.org/drawingml/2006/spreadsheetDrawing" xmlns:a="http://schemas.openxmlformats.org/drawingml/2006/main">
  <xdr:twoCellAnchor>
    <xdr:from>
      <xdr:col>1</xdr:col>
      <xdr:colOff>101600</xdr:colOff>
      <xdr:row>28</xdr:row>
      <xdr:rowOff>38100</xdr:rowOff>
    </xdr:from>
    <xdr:to>
      <xdr:col>9</xdr:col>
      <xdr:colOff>501650</xdr:colOff>
      <xdr:row>56</xdr:row>
      <xdr:rowOff>95250</xdr:rowOff>
    </xdr:to>
    <xdr:graphicFrame macro="">
      <xdr:nvGraphicFramePr>
        <xdr:cNvPr id="8195" name="Gráfico 1">
          <a:extLst>
            <a:ext uri="{FF2B5EF4-FFF2-40B4-BE49-F238E27FC236}">
              <a16:creationId xmlns:a16="http://schemas.microsoft.com/office/drawing/2014/main" id="{2F33A531-8053-4CA1-B66A-37338D7B7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508000</xdr:colOff>
      <xdr:row>28</xdr:row>
      <xdr:rowOff>38100</xdr:rowOff>
    </xdr:from>
    <xdr:to>
      <xdr:col>17</xdr:col>
      <xdr:colOff>825500</xdr:colOff>
      <xdr:row>56</xdr:row>
      <xdr:rowOff>95250</xdr:rowOff>
    </xdr:to>
    <xdr:graphicFrame macro="">
      <xdr:nvGraphicFramePr>
        <xdr:cNvPr id="8196" name="Gráfico 4">
          <a:extLst>
            <a:ext uri="{FF2B5EF4-FFF2-40B4-BE49-F238E27FC236}">
              <a16:creationId xmlns:a16="http://schemas.microsoft.com/office/drawing/2014/main" id="{C8014954-1795-4705-8667-D504089D80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www.odepa.gob.cl/Documents%20and%20Settings/btapia/Configuraci&#243;n%20local/Archivos%20temporales%20de%20Internet/Content.Outlook/EVZZ33DY/BH%20EXP.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pefaur/Documents/rubro/02%20PAPA/2017%20B%20Papa/papa%20mayorista%20diari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 TOTAL"/>
      <sheetName val="EXP"/>
      <sheetName val="Total"/>
      <sheetName val="Fresco"/>
      <sheetName val="Ind"/>
      <sheetName val="Cong,Desh"/>
      <sheetName val="Prep"/>
      <sheetName val="Jugo,Pasta"/>
      <sheetName val="Destinos"/>
      <sheetName val="Regiones"/>
      <sheetName val="VALIDACIÓN"/>
      <sheetName val="TD clase"/>
      <sheetName val="TD subclase"/>
      <sheetName val="TD Frescos"/>
      <sheetName val="TD Ind"/>
      <sheetName val="TD cong"/>
      <sheetName val="TD desh"/>
      <sheetName val="TD prep"/>
      <sheetName val="TD jugo"/>
      <sheetName val="TD pasta"/>
      <sheetName val="TD F destino"/>
      <sheetName val="TD I destino"/>
      <sheetName val="TD F región"/>
      <sheetName val="TD I regió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5">
          <cell r="A5" t="str">
            <v>Industrial</v>
          </cell>
          <cell r="B5">
            <v>132994290</v>
          </cell>
          <cell r="C5">
            <v>97195427</v>
          </cell>
          <cell r="D5">
            <v>96180684</v>
          </cell>
          <cell r="E5">
            <v>187710025</v>
          </cell>
          <cell r="F5">
            <v>132627695</v>
          </cell>
          <cell r="G5">
            <v>129112698</v>
          </cell>
        </row>
        <row r="6">
          <cell r="A6" t="str">
            <v>Primario</v>
          </cell>
          <cell r="B6">
            <v>95069923</v>
          </cell>
          <cell r="C6">
            <v>92974262</v>
          </cell>
          <cell r="D6">
            <v>96315604</v>
          </cell>
          <cell r="E6">
            <v>64407575</v>
          </cell>
          <cell r="F6">
            <v>58564556</v>
          </cell>
          <cell r="G6">
            <v>69583759</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vol din"/>
      <sheetName val="Hoja2"/>
      <sheetName val="papa diario"/>
      <sheetName val="din por variedad"/>
      <sheetName val="serie de precios"/>
      <sheetName val="din por mercado"/>
      <sheetName val="dinamica por volumen"/>
      <sheetName val="Hoja4"/>
      <sheetName val="Hoja3"/>
      <sheetName val="Hoja5"/>
      <sheetName val="Hoja7"/>
      <sheetName val="MERCADOS"/>
    </sheetNames>
    <sheetDataSet>
      <sheetData sheetId="0"/>
      <sheetData sheetId="1"/>
      <sheetData sheetId="2"/>
      <sheetData sheetId="3"/>
      <sheetData sheetId="4"/>
      <sheetData sheetId="5">
        <row r="1126">
          <cell r="A1126">
            <v>42552</v>
          </cell>
          <cell r="N1126">
            <v>12603.914736842104</v>
          </cell>
        </row>
        <row r="1127">
          <cell r="A1127">
            <v>42555</v>
          </cell>
          <cell r="N1127">
            <v>11629.161249999999</v>
          </cell>
        </row>
        <row r="1128">
          <cell r="A1128">
            <v>42556</v>
          </cell>
          <cell r="N1128">
            <v>11384.399473684209</v>
          </cell>
        </row>
        <row r="1129">
          <cell r="A1129">
            <v>42557</v>
          </cell>
          <cell r="N1129">
            <v>11955.32117647059</v>
          </cell>
        </row>
        <row r="1130">
          <cell r="A1130">
            <v>42558</v>
          </cell>
          <cell r="N1130">
            <v>11599.922941176472</v>
          </cell>
        </row>
        <row r="1131">
          <cell r="A1131">
            <v>42559</v>
          </cell>
          <cell r="N1131">
            <v>11508.85294117647</v>
          </cell>
        </row>
        <row r="1132">
          <cell r="A1132">
            <v>42562</v>
          </cell>
          <cell r="N1132">
            <v>12326.644705882352</v>
          </cell>
        </row>
        <row r="1133">
          <cell r="A1133">
            <v>42563</v>
          </cell>
          <cell r="N1133">
            <v>11441.592777777776</v>
          </cell>
        </row>
        <row r="1134">
          <cell r="A1134">
            <v>42564</v>
          </cell>
          <cell r="N1134">
            <v>11187.738666666666</v>
          </cell>
        </row>
        <row r="1135">
          <cell r="A1135">
            <v>42565</v>
          </cell>
          <cell r="N1135">
            <v>12522.747500000001</v>
          </cell>
        </row>
        <row r="1136">
          <cell r="A1136">
            <v>42566</v>
          </cell>
          <cell r="N1136">
            <v>12211.282941176471</v>
          </cell>
        </row>
        <row r="1137">
          <cell r="A1137">
            <v>42569</v>
          </cell>
          <cell r="N1137">
            <v>11745.666666666666</v>
          </cell>
        </row>
        <row r="1138">
          <cell r="A1138">
            <v>42570</v>
          </cell>
          <cell r="N1138">
            <v>12815.539444444445</v>
          </cell>
        </row>
        <row r="1139">
          <cell r="A1139">
            <v>42571</v>
          </cell>
          <cell r="N1139">
            <v>13016.917142857141</v>
          </cell>
        </row>
        <row r="1140">
          <cell r="A1140">
            <v>42572</v>
          </cell>
          <cell r="N1140">
            <v>12612.756470588234</v>
          </cell>
        </row>
        <row r="1141">
          <cell r="A1141">
            <v>42573</v>
          </cell>
          <cell r="N1141">
            <v>11732.395384615384</v>
          </cell>
        </row>
        <row r="1142">
          <cell r="A1142">
            <v>42576</v>
          </cell>
          <cell r="N1142">
            <v>12719.812857142857</v>
          </cell>
        </row>
        <row r="1143">
          <cell r="A1143">
            <v>42577</v>
          </cell>
          <cell r="N1143">
            <v>12259.151875000001</v>
          </cell>
        </row>
        <row r="1144">
          <cell r="A1144">
            <v>42578</v>
          </cell>
          <cell r="N1144">
            <v>12664.446923076923</v>
          </cell>
        </row>
        <row r="1145">
          <cell r="A1145">
            <v>42579</v>
          </cell>
          <cell r="N1145">
            <v>13954.436842105262</v>
          </cell>
        </row>
        <row r="1146">
          <cell r="A1146">
            <v>42580</v>
          </cell>
          <cell r="N1146">
            <v>12277.783157894737</v>
          </cell>
        </row>
        <row r="1147">
          <cell r="A1147">
            <v>42571</v>
          </cell>
          <cell r="N1147">
            <v>13016.917142857141</v>
          </cell>
        </row>
        <row r="1148">
          <cell r="A1148">
            <v>42572</v>
          </cell>
          <cell r="N1148">
            <v>12612.756470588234</v>
          </cell>
        </row>
        <row r="1149">
          <cell r="A1149">
            <v>42573</v>
          </cell>
          <cell r="N1149">
            <v>11732.395384615384</v>
          </cell>
        </row>
        <row r="1150">
          <cell r="A1150">
            <v>42576</v>
          </cell>
          <cell r="N1150">
            <v>12719.812857142857</v>
          </cell>
        </row>
        <row r="1151">
          <cell r="A1151">
            <v>42577</v>
          </cell>
          <cell r="N1151">
            <v>12259.151875000001</v>
          </cell>
        </row>
        <row r="1152">
          <cell r="A1152">
            <v>42578</v>
          </cell>
          <cell r="N1152">
            <v>12664.446923076923</v>
          </cell>
        </row>
        <row r="1153">
          <cell r="A1153">
            <v>42579</v>
          </cell>
          <cell r="N1153">
            <v>13954.436842105262</v>
          </cell>
        </row>
        <row r="1154">
          <cell r="A1154">
            <v>42580</v>
          </cell>
          <cell r="N1154">
            <v>12277.783157894737</v>
          </cell>
        </row>
        <row r="1155">
          <cell r="A1155">
            <v>42583</v>
          </cell>
          <cell r="N1155">
            <v>13322.054000000002</v>
          </cell>
        </row>
        <row r="1156">
          <cell r="A1156">
            <v>42584</v>
          </cell>
          <cell r="N1156">
            <v>13175.628571428571</v>
          </cell>
        </row>
        <row r="1157">
          <cell r="A1157">
            <v>42585</v>
          </cell>
          <cell r="N1157">
            <v>12843.014285714287</v>
          </cell>
        </row>
        <row r="1158">
          <cell r="A1158">
            <v>42586</v>
          </cell>
          <cell r="N1158">
            <v>13533.377500000002</v>
          </cell>
        </row>
        <row r="1159">
          <cell r="A1159">
            <v>42587</v>
          </cell>
          <cell r="N1159">
            <v>12605.044999999998</v>
          </cell>
        </row>
        <row r="1160">
          <cell r="A1160">
            <v>42590</v>
          </cell>
          <cell r="N1160">
            <v>13073.872352941178</v>
          </cell>
        </row>
        <row r="1161">
          <cell r="A1161">
            <v>42591</v>
          </cell>
          <cell r="N1161">
            <v>13322.956666666665</v>
          </cell>
        </row>
        <row r="1162">
          <cell r="A1162">
            <v>42592</v>
          </cell>
          <cell r="N1162">
            <v>13805.365714285717</v>
          </cell>
        </row>
        <row r="1163">
          <cell r="A1163">
            <v>42593</v>
          </cell>
          <cell r="N1163">
            <v>13037.696666666667</v>
          </cell>
        </row>
        <row r="1164">
          <cell r="A1164">
            <v>42594</v>
          </cell>
          <cell r="N1164">
            <v>13180.218000000003</v>
          </cell>
        </row>
        <row r="1165">
          <cell r="A1165">
            <v>42598</v>
          </cell>
          <cell r="N1165">
            <v>13776.420400000003</v>
          </cell>
        </row>
        <row r="1166">
          <cell r="A1166">
            <v>42599</v>
          </cell>
          <cell r="N1166">
            <v>13079.028333333334</v>
          </cell>
        </row>
        <row r="1167">
          <cell r="A1167">
            <v>42600</v>
          </cell>
          <cell r="N1167">
            <v>13347.648181818182</v>
          </cell>
        </row>
        <row r="1168">
          <cell r="A1168">
            <v>42601</v>
          </cell>
          <cell r="N1168">
            <v>12585.710869565219</v>
          </cell>
        </row>
        <row r="1169">
          <cell r="A1169">
            <v>42604</v>
          </cell>
          <cell r="N1169">
            <v>13668.706666666669</v>
          </cell>
        </row>
        <row r="1170">
          <cell r="A1170">
            <v>42605</v>
          </cell>
          <cell r="N1170">
            <v>13153.682608695655</v>
          </cell>
        </row>
        <row r="1171">
          <cell r="A1171">
            <v>42606</v>
          </cell>
          <cell r="N1171">
            <v>13068.702352941176</v>
          </cell>
        </row>
        <row r="1172">
          <cell r="A1172">
            <v>42607</v>
          </cell>
          <cell r="N1172">
            <v>14193.095500000001</v>
          </cell>
        </row>
        <row r="1173">
          <cell r="A1173">
            <v>42608</v>
          </cell>
          <cell r="N1173">
            <v>12712.490909090906</v>
          </cell>
        </row>
        <row r="1174">
          <cell r="A1174">
            <v>42611</v>
          </cell>
          <cell r="N1174">
            <v>13119.215625000003</v>
          </cell>
        </row>
        <row r="1175">
          <cell r="A1175">
            <v>42612</v>
          </cell>
          <cell r="N1175">
            <v>13144.108181818185</v>
          </cell>
        </row>
        <row r="1176">
          <cell r="A1176">
            <v>42613</v>
          </cell>
          <cell r="N1176">
            <v>12394.188125000001</v>
          </cell>
        </row>
        <row r="1177">
          <cell r="A1177">
            <v>42614</v>
          </cell>
          <cell r="N1177">
            <v>12800.534500000002</v>
          </cell>
        </row>
        <row r="1178">
          <cell r="A1178">
            <v>42615</v>
          </cell>
          <cell r="N1178">
            <v>11740.618695652176</v>
          </cell>
        </row>
        <row r="1179">
          <cell r="A1179">
            <v>42618</v>
          </cell>
          <cell r="N1179">
            <v>12746.368999999999</v>
          </cell>
        </row>
        <row r="1180">
          <cell r="A1180">
            <v>42619</v>
          </cell>
          <cell r="N1180">
            <v>11922.868750000001</v>
          </cell>
        </row>
        <row r="1181">
          <cell r="A1181">
            <v>42620</v>
          </cell>
          <cell r="N1181">
            <v>11367.87</v>
          </cell>
        </row>
        <row r="1182">
          <cell r="A1182">
            <v>42621</v>
          </cell>
          <cell r="N1182">
            <v>11273.563</v>
          </cell>
        </row>
        <row r="1183">
          <cell r="A1183">
            <v>42622</v>
          </cell>
          <cell r="N1183">
            <v>11739.045</v>
          </cell>
        </row>
        <row r="1184">
          <cell r="A1184">
            <v>42625</v>
          </cell>
          <cell r="N1184">
            <v>11846.430499999999</v>
          </cell>
        </row>
        <row r="1185">
          <cell r="A1185">
            <v>42626</v>
          </cell>
          <cell r="N1185">
            <v>11286.070869565219</v>
          </cell>
        </row>
        <row r="1186">
          <cell r="A1186">
            <v>42627</v>
          </cell>
          <cell r="N1186">
            <v>11225.882777777781</v>
          </cell>
        </row>
        <row r="1187">
          <cell r="A1187">
            <v>42628</v>
          </cell>
          <cell r="N1187">
            <v>12292.6975</v>
          </cell>
        </row>
        <row r="1188">
          <cell r="A1188">
            <v>42629</v>
          </cell>
          <cell r="N1188">
            <v>10846.71411764706</v>
          </cell>
        </row>
        <row r="1189">
          <cell r="A1189">
            <v>42633</v>
          </cell>
          <cell r="N1189">
            <v>10909.665833333333</v>
          </cell>
        </row>
        <row r="1190">
          <cell r="A1190">
            <v>42634</v>
          </cell>
          <cell r="N1190">
            <v>11126.110588235297</v>
          </cell>
        </row>
        <row r="1191">
          <cell r="A1191">
            <v>42635</v>
          </cell>
          <cell r="N1191">
            <v>10829.448124999999</v>
          </cell>
        </row>
        <row r="1192">
          <cell r="A1192">
            <v>42636</v>
          </cell>
          <cell r="N1192">
            <v>11198.668500000002</v>
          </cell>
        </row>
        <row r="1193">
          <cell r="A1193">
            <v>42639</v>
          </cell>
          <cell r="N1193">
            <v>11059.76947368421</v>
          </cell>
        </row>
        <row r="1194">
          <cell r="A1194">
            <v>42640</v>
          </cell>
          <cell r="N1194">
            <v>11860.072608695655</v>
          </cell>
        </row>
        <row r="1195">
          <cell r="A1195">
            <v>42641</v>
          </cell>
          <cell r="N1195">
            <v>11593.721499999998</v>
          </cell>
        </row>
        <row r="1196">
          <cell r="A1196">
            <v>42642</v>
          </cell>
          <cell r="N1196">
            <v>10999.501999999999</v>
          </cell>
        </row>
        <row r="1197">
          <cell r="A1197">
            <v>42643</v>
          </cell>
          <cell r="N1197">
            <v>11252.285416666666</v>
          </cell>
        </row>
        <row r="1198">
          <cell r="A1198">
            <v>42646</v>
          </cell>
          <cell r="N1198">
            <v>10803.231428571429</v>
          </cell>
        </row>
        <row r="1199">
          <cell r="A1199">
            <v>42647</v>
          </cell>
          <cell r="N1199">
            <v>10944.638666666666</v>
          </cell>
        </row>
        <row r="1200">
          <cell r="A1200">
            <v>42648</v>
          </cell>
          <cell r="N1200">
            <v>11628.929999999997</v>
          </cell>
        </row>
        <row r="1201">
          <cell r="A1201">
            <v>42649</v>
          </cell>
          <cell r="N1201">
            <v>11310.477777777776</v>
          </cell>
        </row>
        <row r="1202">
          <cell r="A1202">
            <v>42650</v>
          </cell>
          <cell r="N1202">
            <v>12115.084705882353</v>
          </cell>
        </row>
        <row r="1203">
          <cell r="A1203">
            <v>42654</v>
          </cell>
          <cell r="N1203">
            <v>11626.400526315789</v>
          </cell>
        </row>
        <row r="1204">
          <cell r="A1204">
            <v>42655</v>
          </cell>
          <cell r="N1204">
            <v>12075.538125000001</v>
          </cell>
        </row>
        <row r="1205">
          <cell r="A1205">
            <v>42656</v>
          </cell>
          <cell r="N1205">
            <v>10748.021176470587</v>
          </cell>
        </row>
        <row r="1206">
          <cell r="A1206">
            <v>42657</v>
          </cell>
          <cell r="N1206">
            <v>10438.700000000001</v>
          </cell>
        </row>
        <row r="1207">
          <cell r="A1207">
            <v>42660</v>
          </cell>
          <cell r="N1207">
            <v>11663.339999999997</v>
          </cell>
        </row>
        <row r="1208">
          <cell r="A1208">
            <v>42661</v>
          </cell>
          <cell r="N1208">
            <v>10620.037777777779</v>
          </cell>
        </row>
        <row r="1209">
          <cell r="A1209">
            <v>42662</v>
          </cell>
          <cell r="N1209">
            <v>10833.171666666667</v>
          </cell>
        </row>
        <row r="1210">
          <cell r="A1210">
            <v>42663</v>
          </cell>
          <cell r="N1210">
            <v>12918.866249999999</v>
          </cell>
        </row>
        <row r="1211">
          <cell r="A1211">
            <v>42664</v>
          </cell>
          <cell r="N1211">
            <v>11408.485000000002</v>
          </cell>
        </row>
        <row r="1212">
          <cell r="A1212">
            <v>42667</v>
          </cell>
          <cell r="N1212">
            <v>11300.930666666665</v>
          </cell>
        </row>
        <row r="1213">
          <cell r="A1213">
            <v>42668</v>
          </cell>
          <cell r="N1213">
            <v>11943.237500000001</v>
          </cell>
        </row>
        <row r="1214">
          <cell r="A1214">
            <v>42669</v>
          </cell>
          <cell r="N1214">
            <v>11292.632222222222</v>
          </cell>
        </row>
        <row r="1215">
          <cell r="A1215">
            <v>42670</v>
          </cell>
          <cell r="N1215">
            <v>11944.809375000001</v>
          </cell>
        </row>
        <row r="1216">
          <cell r="A1216">
            <v>42671</v>
          </cell>
          <cell r="N1216">
            <v>11033.556153846155</v>
          </cell>
        </row>
        <row r="1217">
          <cell r="A1217">
            <v>42676</v>
          </cell>
          <cell r="N1217">
            <v>11371.276428571427</v>
          </cell>
        </row>
        <row r="1218">
          <cell r="A1218">
            <v>42677</v>
          </cell>
          <cell r="N1218">
            <v>10601.485000000001</v>
          </cell>
        </row>
        <row r="1219">
          <cell r="A1219">
            <v>42678</v>
          </cell>
          <cell r="N1219">
            <v>12506.156470588232</v>
          </cell>
        </row>
        <row r="1220">
          <cell r="A1220">
            <v>42681</v>
          </cell>
          <cell r="N1220">
            <v>12594.148461538463</v>
          </cell>
        </row>
        <row r="1221">
          <cell r="A1221">
            <v>42682</v>
          </cell>
          <cell r="N1221">
            <v>11383.920588235293</v>
          </cell>
        </row>
        <row r="1222">
          <cell r="A1222">
            <v>42683</v>
          </cell>
          <cell r="N1222">
            <v>12628.185333333333</v>
          </cell>
        </row>
        <row r="1223">
          <cell r="A1223">
            <v>42684</v>
          </cell>
          <cell r="N1223">
            <v>11920.376666666667</v>
          </cell>
        </row>
        <row r="1224">
          <cell r="A1224">
            <v>42685</v>
          </cell>
          <cell r="N1224">
            <v>10821.984705882351</v>
          </cell>
        </row>
        <row r="1225">
          <cell r="A1225">
            <v>42688</v>
          </cell>
          <cell r="N1225">
            <v>11036.156923076922</v>
          </cell>
        </row>
        <row r="1226">
          <cell r="A1226">
            <v>42689</v>
          </cell>
          <cell r="N1226">
            <v>11459.387999999999</v>
          </cell>
        </row>
        <row r="1227">
          <cell r="A1227">
            <v>42690</v>
          </cell>
          <cell r="N1227">
            <v>11176.292307692309</v>
          </cell>
        </row>
        <row r="1228">
          <cell r="A1228">
            <v>42691</v>
          </cell>
          <cell r="N1228">
            <v>9770.0228571428579</v>
          </cell>
        </row>
        <row r="1229">
          <cell r="A1229">
            <v>42692</v>
          </cell>
          <cell r="N1229">
            <v>10443.101875000002</v>
          </cell>
        </row>
        <row r="1230">
          <cell r="A1230">
            <v>42695</v>
          </cell>
          <cell r="N1230">
            <v>9662.6923076923085</v>
          </cell>
        </row>
        <row r="1231">
          <cell r="A1231">
            <v>42696</v>
          </cell>
          <cell r="N1231">
            <v>11090.54642857143</v>
          </cell>
        </row>
        <row r="1232">
          <cell r="A1232">
            <v>42697</v>
          </cell>
          <cell r="N1232">
            <v>9622.9671428571419</v>
          </cell>
        </row>
        <row r="1233">
          <cell r="A1233">
            <v>42698</v>
          </cell>
          <cell r="N1233">
            <v>9752.8007142857132</v>
          </cell>
        </row>
        <row r="1234">
          <cell r="A1234">
            <v>42699</v>
          </cell>
          <cell r="N1234">
            <v>10702.920000000002</v>
          </cell>
        </row>
        <row r="1235">
          <cell r="A1235">
            <v>42702</v>
          </cell>
          <cell r="N1235">
            <v>8106.704285714286</v>
          </cell>
        </row>
        <row r="1236">
          <cell r="A1236">
            <v>42703</v>
          </cell>
          <cell r="N1236">
            <v>9844.3031578947393</v>
          </cell>
        </row>
        <row r="1237">
          <cell r="A1237">
            <v>42704</v>
          </cell>
          <cell r="N1237">
            <v>8669.9438461538466</v>
          </cell>
        </row>
        <row r="1238">
          <cell r="A1238">
            <v>42705</v>
          </cell>
          <cell r="N1238">
            <v>9342.1024999999991</v>
          </cell>
        </row>
        <row r="1239">
          <cell r="A1239">
            <v>42706</v>
          </cell>
          <cell r="N1239">
            <v>8007.0947058823558</v>
          </cell>
        </row>
        <row r="1240">
          <cell r="A1240">
            <v>42709</v>
          </cell>
          <cell r="N1240">
            <v>7267.3266666666668</v>
          </cell>
        </row>
        <row r="1241">
          <cell r="A1241">
            <v>42710</v>
          </cell>
          <cell r="N1241">
            <v>7565.2613333333311</v>
          </cell>
        </row>
        <row r="1242">
          <cell r="A1242">
            <v>42711</v>
          </cell>
          <cell r="N1242">
            <v>8363.9541176470593</v>
          </cell>
        </row>
        <row r="1243">
          <cell r="A1243">
            <v>42713</v>
          </cell>
          <cell r="N1243">
            <v>7597.2913333333327</v>
          </cell>
        </row>
        <row r="1244">
          <cell r="A1244">
            <v>42716</v>
          </cell>
          <cell r="N1244">
            <v>6990.3563636363633</v>
          </cell>
        </row>
        <row r="1245">
          <cell r="A1245">
            <v>42717</v>
          </cell>
          <cell r="N1245">
            <v>8278.1649999999991</v>
          </cell>
        </row>
        <row r="1246">
          <cell r="A1246">
            <v>42718</v>
          </cell>
          <cell r="N1246">
            <v>6747.3169230769226</v>
          </cell>
        </row>
        <row r="1247">
          <cell r="A1247">
            <v>42719</v>
          </cell>
          <cell r="N1247">
            <v>7892.2787500000013</v>
          </cell>
        </row>
        <row r="1248">
          <cell r="A1248">
            <v>42720</v>
          </cell>
          <cell r="N1248">
            <v>6409.6264285714296</v>
          </cell>
        </row>
        <row r="1249">
          <cell r="A1249">
            <v>42723</v>
          </cell>
          <cell r="N1249">
            <v>6687.568181818182</v>
          </cell>
        </row>
        <row r="1250">
          <cell r="A1250">
            <v>42724</v>
          </cell>
          <cell r="N1250">
            <v>6086.739285714285</v>
          </cell>
        </row>
        <row r="1251">
          <cell r="A1251">
            <v>42725</v>
          </cell>
          <cell r="N1251">
            <v>6485.2871428571434</v>
          </cell>
        </row>
        <row r="1252">
          <cell r="A1252">
            <v>42726</v>
          </cell>
          <cell r="N1252">
            <v>7318.7864705882348</v>
          </cell>
        </row>
        <row r="1253">
          <cell r="A1253">
            <v>42727</v>
          </cell>
          <cell r="N1253">
            <v>5925.3728571428583</v>
          </cell>
        </row>
        <row r="1254">
          <cell r="A1254">
            <v>42730</v>
          </cell>
          <cell r="N1254">
            <v>8232.7700000000023</v>
          </cell>
        </row>
        <row r="1255">
          <cell r="A1255">
            <v>42731</v>
          </cell>
          <cell r="N1255">
            <v>7533.0493749999996</v>
          </cell>
        </row>
        <row r="1256">
          <cell r="A1256">
            <v>42732</v>
          </cell>
          <cell r="N1256">
            <v>7222.2645454545454</v>
          </cell>
        </row>
        <row r="1257">
          <cell r="A1257">
            <v>42733</v>
          </cell>
          <cell r="N1257">
            <v>7783.1161538461538</v>
          </cell>
        </row>
        <row r="1258">
          <cell r="A1258">
            <v>42734</v>
          </cell>
          <cell r="N1258">
            <v>5852.01</v>
          </cell>
        </row>
      </sheetData>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odepa.gob.cl/Users/acanales/AppData/Local/Microsoft/Window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J42"/>
  <sheetViews>
    <sheetView tabSelected="1" zoomScale="80" zoomScaleNormal="80" zoomScalePageLayoutView="90" workbookViewId="0">
      <selection activeCell="J1" sqref="J1"/>
    </sheetView>
  </sheetViews>
  <sheetFormatPr baseColWidth="10" defaultColWidth="10.81640625" defaultRowHeight="14.5"/>
  <cols>
    <col min="1" max="9" width="10.81640625" style="84" customWidth="1"/>
    <col min="10" max="16" width="10.81640625" style="84"/>
    <col min="17" max="17" width="10.81640625" style="84" customWidth="1"/>
    <col min="18" max="26" width="10.81640625" style="84"/>
    <col min="27" max="27" width="10.81640625" style="84" customWidth="1"/>
    <col min="28" max="16384" width="10.81640625" style="84"/>
  </cols>
  <sheetData>
    <row r="1" spans="1:10">
      <c r="A1" s="87"/>
    </row>
    <row r="13" spans="1:10" ht="25">
      <c r="F13" s="88"/>
      <c r="G13" s="88"/>
      <c r="H13" s="89"/>
      <c r="I13" s="89"/>
      <c r="J13" s="89"/>
    </row>
    <row r="14" spans="1:10">
      <c r="E14" s="85"/>
      <c r="F14" s="85"/>
      <c r="G14" s="85"/>
    </row>
    <row r="15" spans="1:10" ht="15.5">
      <c r="E15" s="90"/>
      <c r="F15" s="91"/>
      <c r="G15" s="91"/>
      <c r="H15" s="92"/>
      <c r="I15" s="92"/>
      <c r="J15" s="92"/>
    </row>
    <row r="20" spans="4:4" ht="25">
      <c r="D20" s="88" t="s">
        <v>111</v>
      </c>
    </row>
    <row r="39" spans="4:6" ht="15.5">
      <c r="D39" s="334"/>
      <c r="E39" s="335"/>
      <c r="F39" s="335"/>
    </row>
    <row r="42" spans="4:6" ht="15.5">
      <c r="E42" s="181" t="s">
        <v>263</v>
      </c>
    </row>
  </sheetData>
  <mergeCells count="1">
    <mergeCell ref="D39:F39"/>
  </mergeCells>
  <pageMargins left="0.70866141732283472" right="0.70866141732283472" top="1.3130314960629921" bottom="0.74803149606299213" header="0.31496062992125984" footer="0.31496062992125984"/>
  <pageSetup paperSize="9" scale="80" orientation="portrait" r:id="rId1"/>
  <headerFooter differentFirst="1">
    <oddFooter>&amp;C&amp;P</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
  <dimension ref="A1:AE48"/>
  <sheetViews>
    <sheetView zoomScale="80" zoomScaleNormal="80" zoomScalePageLayoutView="60" workbookViewId="0"/>
  </sheetViews>
  <sheetFormatPr baseColWidth="10" defaultColWidth="10.81640625" defaultRowHeight="12.5"/>
  <cols>
    <col min="1" max="1" width="1.7265625" style="39" customWidth="1"/>
    <col min="2" max="2" width="12.1796875" style="39" customWidth="1"/>
    <col min="3" max="3" width="11.81640625" style="39" customWidth="1"/>
    <col min="4" max="4" width="13.7265625" style="39" customWidth="1"/>
    <col min="5" max="5" width="14.453125" style="39" customWidth="1"/>
    <col min="6" max="7" width="12" style="39" customWidth="1"/>
    <col min="8" max="8" width="12.7265625" style="39" customWidth="1"/>
    <col min="9" max="9" width="14" style="39" customWidth="1"/>
    <col min="10" max="10" width="13" style="39" customWidth="1"/>
    <col min="11" max="11" width="12" style="39" customWidth="1"/>
    <col min="12" max="12" width="13.81640625" style="39" customWidth="1"/>
    <col min="13" max="13" width="13.453125" style="39" customWidth="1"/>
    <col min="14" max="14" width="12.26953125" style="39" customWidth="1"/>
    <col min="15" max="15" width="12" style="39" customWidth="1"/>
    <col min="16" max="16" width="13" style="39" customWidth="1"/>
    <col min="17" max="17" width="13.7265625" style="39" customWidth="1"/>
    <col min="18" max="18" width="13" style="39" customWidth="1"/>
    <col min="19" max="19" width="2.1796875" style="39" customWidth="1"/>
    <col min="20" max="20" width="10.81640625" style="39"/>
    <col min="21" max="21" width="10.81640625" style="191" customWidth="1"/>
    <col min="22" max="22" width="10.81640625" style="309" hidden="1" customWidth="1"/>
    <col min="23" max="23" width="9.26953125" style="309" hidden="1" customWidth="1"/>
    <col min="24" max="24" width="13" style="309" hidden="1" customWidth="1"/>
    <col min="25" max="25" width="13.1796875" style="309" hidden="1" customWidth="1"/>
    <col min="26" max="26" width="7.1796875" style="309" hidden="1" customWidth="1"/>
    <col min="27" max="27" width="8.1796875" style="309" hidden="1" customWidth="1"/>
    <col min="28" max="28" width="9.26953125" style="309" hidden="1" customWidth="1"/>
    <col min="29" max="29" width="15.7265625" style="309" hidden="1" customWidth="1"/>
    <col min="30" max="30" width="13.1796875" style="309" hidden="1" customWidth="1"/>
    <col min="31" max="31" width="10.81640625" style="191"/>
    <col min="32" max="16384" width="10.81640625" style="39"/>
  </cols>
  <sheetData>
    <row r="1" spans="1:30" ht="8.25" customHeight="1">
      <c r="A1" s="39" t="s">
        <v>266</v>
      </c>
      <c r="B1" s="281"/>
      <c r="C1" s="281"/>
    </row>
    <row r="2" spans="1:30" ht="13">
      <c r="B2" s="356" t="s">
        <v>60</v>
      </c>
      <c r="C2" s="356"/>
      <c r="D2" s="356"/>
      <c r="E2" s="356"/>
      <c r="F2" s="356"/>
      <c r="G2" s="356"/>
      <c r="H2" s="356"/>
      <c r="I2" s="356"/>
      <c r="J2" s="356"/>
      <c r="K2" s="356"/>
      <c r="L2" s="356"/>
      <c r="M2" s="356"/>
      <c r="N2" s="356"/>
      <c r="O2" s="356"/>
      <c r="P2" s="356"/>
      <c r="Q2" s="356"/>
      <c r="R2" s="356"/>
      <c r="S2" s="215"/>
      <c r="T2" s="52" t="s">
        <v>153</v>
      </c>
    </row>
    <row r="3" spans="1:30" ht="13">
      <c r="B3" s="356" t="s">
        <v>149</v>
      </c>
      <c r="C3" s="356"/>
      <c r="D3" s="356"/>
      <c r="E3" s="356"/>
      <c r="F3" s="356"/>
      <c r="G3" s="356"/>
      <c r="H3" s="356"/>
      <c r="I3" s="356"/>
      <c r="J3" s="356"/>
      <c r="K3" s="356"/>
      <c r="L3" s="356"/>
      <c r="M3" s="356"/>
      <c r="N3" s="356"/>
      <c r="O3" s="356"/>
      <c r="P3" s="356"/>
      <c r="Q3" s="356"/>
      <c r="R3" s="356"/>
      <c r="S3" s="215"/>
    </row>
    <row r="4" spans="1:30" ht="13">
      <c r="B4" s="356" t="s">
        <v>109</v>
      </c>
      <c r="C4" s="356"/>
      <c r="D4" s="356"/>
      <c r="E4" s="356"/>
      <c r="F4" s="356"/>
      <c r="G4" s="356"/>
      <c r="H4" s="356"/>
      <c r="I4" s="356"/>
      <c r="J4" s="356"/>
      <c r="K4" s="356"/>
      <c r="L4" s="356"/>
      <c r="M4" s="356"/>
      <c r="N4" s="356"/>
      <c r="O4" s="356"/>
      <c r="P4" s="356"/>
      <c r="Q4" s="356"/>
      <c r="R4" s="356"/>
      <c r="S4" s="215"/>
    </row>
    <row r="5" spans="1:30" ht="13">
      <c r="C5" s="367" t="s">
        <v>236</v>
      </c>
      <c r="D5" s="367"/>
      <c r="E5" s="367"/>
      <c r="F5" s="367"/>
      <c r="G5" s="367"/>
      <c r="H5" s="367"/>
      <c r="I5" s="367"/>
      <c r="J5" s="367"/>
      <c r="K5" s="367" t="s">
        <v>237</v>
      </c>
      <c r="L5" s="367"/>
      <c r="M5" s="367"/>
      <c r="N5" s="367"/>
      <c r="O5" s="367"/>
      <c r="P5" s="367"/>
      <c r="Q5" s="367"/>
      <c r="R5" s="367"/>
      <c r="S5" s="222"/>
      <c r="T5" s="217"/>
    </row>
    <row r="6" spans="1:30" ht="13">
      <c r="B6" s="223" t="s">
        <v>140</v>
      </c>
      <c r="C6" s="224" t="s">
        <v>166</v>
      </c>
      <c r="D6" s="225" t="s">
        <v>23</v>
      </c>
      <c r="E6" s="225" t="s">
        <v>22</v>
      </c>
      <c r="F6" s="225" t="s">
        <v>139</v>
      </c>
      <c r="G6" s="225" t="s">
        <v>19</v>
      </c>
      <c r="H6" s="225" t="s">
        <v>18</v>
      </c>
      <c r="I6" s="225" t="s">
        <v>17</v>
      </c>
      <c r="J6" s="226" t="s">
        <v>15</v>
      </c>
      <c r="K6" s="224" t="s">
        <v>166</v>
      </c>
      <c r="L6" s="225" t="s">
        <v>23</v>
      </c>
      <c r="M6" s="225" t="s">
        <v>22</v>
      </c>
      <c r="N6" s="225" t="s">
        <v>139</v>
      </c>
      <c r="O6" s="225" t="s">
        <v>19</v>
      </c>
      <c r="P6" s="225" t="s">
        <v>18</v>
      </c>
      <c r="Q6" s="225" t="s">
        <v>17</v>
      </c>
      <c r="R6" s="226" t="s">
        <v>15</v>
      </c>
      <c r="S6" s="138"/>
      <c r="T6" s="217"/>
      <c r="W6" s="322" t="s">
        <v>166</v>
      </c>
      <c r="X6" s="322" t="s">
        <v>23</v>
      </c>
      <c r="Y6" s="322" t="s">
        <v>22</v>
      </c>
      <c r="Z6" s="322" t="s">
        <v>139</v>
      </c>
      <c r="AA6" s="322" t="s">
        <v>19</v>
      </c>
      <c r="AB6" s="322" t="s">
        <v>18</v>
      </c>
      <c r="AC6" s="322" t="s">
        <v>17</v>
      </c>
      <c r="AD6" s="322" t="s">
        <v>15</v>
      </c>
    </row>
    <row r="7" spans="1:30">
      <c r="B7" s="227">
        <v>42590</v>
      </c>
      <c r="C7" s="228">
        <v>1135</v>
      </c>
      <c r="D7" s="111">
        <v>1146</v>
      </c>
      <c r="E7" s="111">
        <v>1076</v>
      </c>
      <c r="F7" s="111">
        <v>1062</v>
      </c>
      <c r="G7" s="111">
        <v>1044</v>
      </c>
      <c r="H7" s="111">
        <v>1110</v>
      </c>
      <c r="I7" s="111">
        <v>1079</v>
      </c>
      <c r="J7" s="229">
        <v>1115</v>
      </c>
      <c r="K7" s="228">
        <v>600</v>
      </c>
      <c r="L7" s="111">
        <v>531</v>
      </c>
      <c r="M7" s="111">
        <v>467</v>
      </c>
      <c r="N7" s="111">
        <v>551</v>
      </c>
      <c r="O7" s="111">
        <v>531</v>
      </c>
      <c r="P7" s="111">
        <v>441</v>
      </c>
      <c r="Q7" s="111">
        <v>360</v>
      </c>
      <c r="R7" s="229">
        <v>400</v>
      </c>
      <c r="S7" s="139"/>
      <c r="T7" s="217"/>
      <c r="W7" s="320">
        <f>+IF(K7="","",((C7-K7)/K7))</f>
        <v>0.89166666666666672</v>
      </c>
      <c r="X7" s="320">
        <f t="shared" ref="X7:AD22" si="0">+IF(L7="","",((D7-L7)/L7))</f>
        <v>1.1581920903954803</v>
      </c>
      <c r="Y7" s="320">
        <f t="shared" si="0"/>
        <v>1.3040685224839401</v>
      </c>
      <c r="Z7" s="320">
        <f t="shared" si="0"/>
        <v>0.92740471869328489</v>
      </c>
      <c r="AA7" s="320">
        <f t="shared" si="0"/>
        <v>0.96610169491525422</v>
      </c>
      <c r="AB7" s="320">
        <f t="shared" si="0"/>
        <v>1.5170068027210883</v>
      </c>
      <c r="AC7" s="320">
        <f t="shared" si="0"/>
        <v>1.9972222222222222</v>
      </c>
      <c r="AD7" s="320">
        <f t="shared" si="0"/>
        <v>1.7875000000000001</v>
      </c>
    </row>
    <row r="8" spans="1:30">
      <c r="B8" s="227">
        <v>42597</v>
      </c>
      <c r="C8" s="228">
        <v>1193</v>
      </c>
      <c r="D8" s="111">
        <v>1157</v>
      </c>
      <c r="E8" s="111">
        <v>1108</v>
      </c>
      <c r="F8" s="111">
        <v>973</v>
      </c>
      <c r="G8" s="111">
        <v>1095</v>
      </c>
      <c r="H8" s="111">
        <v>1174</v>
      </c>
      <c r="I8" s="111">
        <v>1184</v>
      </c>
      <c r="J8" s="229">
        <v>1125</v>
      </c>
      <c r="K8" s="228">
        <v>652</v>
      </c>
      <c r="L8" s="111">
        <v>581</v>
      </c>
      <c r="M8" s="111">
        <v>519</v>
      </c>
      <c r="N8" s="111">
        <v>533</v>
      </c>
      <c r="O8" s="111">
        <v>513</v>
      </c>
      <c r="P8" s="111">
        <v>428</v>
      </c>
      <c r="Q8" s="111">
        <v>394</v>
      </c>
      <c r="R8" s="229">
        <v>388</v>
      </c>
      <c r="S8" s="139"/>
      <c r="T8" s="217"/>
      <c r="W8" s="320">
        <f t="shared" ref="W8:W27" si="1">+IF(K8="","",((C8-K8)/K8))</f>
        <v>0.82975460122699385</v>
      </c>
      <c r="X8" s="320">
        <f t="shared" si="0"/>
        <v>0.99139414802065406</v>
      </c>
      <c r="Y8" s="320">
        <f t="shared" si="0"/>
        <v>1.1348747591522157</v>
      </c>
      <c r="Z8" s="320">
        <f t="shared" si="0"/>
        <v>0.82551594746716694</v>
      </c>
      <c r="AA8" s="320">
        <f t="shared" si="0"/>
        <v>1.1345029239766082</v>
      </c>
      <c r="AB8" s="320">
        <f t="shared" si="0"/>
        <v>1.7429906542056075</v>
      </c>
      <c r="AC8" s="320">
        <f t="shared" si="0"/>
        <v>2.0050761421319798</v>
      </c>
      <c r="AD8" s="320">
        <f t="shared" si="0"/>
        <v>1.8994845360824741</v>
      </c>
    </row>
    <row r="9" spans="1:30">
      <c r="B9" s="227">
        <v>42604</v>
      </c>
      <c r="C9" s="228">
        <v>1095</v>
      </c>
      <c r="D9" s="111">
        <v>1159</v>
      </c>
      <c r="E9" s="111">
        <v>1070</v>
      </c>
      <c r="F9" s="111">
        <v>1125</v>
      </c>
      <c r="G9" s="111">
        <v>1065</v>
      </c>
      <c r="H9" s="111">
        <v>1087</v>
      </c>
      <c r="I9" s="111">
        <v>1104</v>
      </c>
      <c r="J9" s="229">
        <v>982</v>
      </c>
      <c r="K9" s="228">
        <v>638</v>
      </c>
      <c r="L9" s="111">
        <v>591</v>
      </c>
      <c r="M9" s="111">
        <v>469</v>
      </c>
      <c r="N9" s="111">
        <v>535</v>
      </c>
      <c r="O9" s="111">
        <v>532</v>
      </c>
      <c r="P9" s="111">
        <v>428</v>
      </c>
      <c r="Q9" s="111">
        <v>419</v>
      </c>
      <c r="R9" s="229">
        <v>400</v>
      </c>
      <c r="S9" s="139"/>
      <c r="T9" s="217"/>
      <c r="W9" s="320">
        <f t="shared" si="1"/>
        <v>0.71630094043887149</v>
      </c>
      <c r="X9" s="320">
        <f t="shared" si="0"/>
        <v>0.96108291032148896</v>
      </c>
      <c r="Y9" s="320">
        <f t="shared" si="0"/>
        <v>1.2814498933901919</v>
      </c>
      <c r="Z9" s="320">
        <f t="shared" si="0"/>
        <v>1.1028037383177569</v>
      </c>
      <c r="AA9" s="320">
        <f t="shared" si="0"/>
        <v>1.0018796992481203</v>
      </c>
      <c r="AB9" s="320">
        <f t="shared" si="0"/>
        <v>1.5397196261682242</v>
      </c>
      <c r="AC9" s="320">
        <f t="shared" si="0"/>
        <v>1.6348448687350836</v>
      </c>
      <c r="AD9" s="320">
        <f t="shared" si="0"/>
        <v>1.4550000000000001</v>
      </c>
    </row>
    <row r="10" spans="1:30">
      <c r="B10" s="227">
        <v>42611</v>
      </c>
      <c r="C10" s="228">
        <v>1029</v>
      </c>
      <c r="D10" s="111">
        <v>1177</v>
      </c>
      <c r="E10" s="111">
        <v>1106</v>
      </c>
      <c r="F10" s="111">
        <v>1028</v>
      </c>
      <c r="G10" s="111">
        <v>1043</v>
      </c>
      <c r="H10" s="111">
        <v>1058</v>
      </c>
      <c r="I10" s="111">
        <v>1085</v>
      </c>
      <c r="J10" s="229">
        <v>1071</v>
      </c>
      <c r="K10" s="228">
        <v>652</v>
      </c>
      <c r="L10" s="111">
        <v>566</v>
      </c>
      <c r="M10" s="111">
        <v>413</v>
      </c>
      <c r="N10" s="111">
        <v>522</v>
      </c>
      <c r="O10" s="111">
        <v>517</v>
      </c>
      <c r="P10" s="111">
        <v>429</v>
      </c>
      <c r="Q10" s="111">
        <v>358</v>
      </c>
      <c r="R10" s="229">
        <v>388</v>
      </c>
      <c r="S10" s="139"/>
      <c r="T10" s="217"/>
      <c r="W10" s="320">
        <f t="shared" si="1"/>
        <v>0.57822085889570551</v>
      </c>
      <c r="X10" s="320">
        <f t="shared" si="0"/>
        <v>1.0795053003533568</v>
      </c>
      <c r="Y10" s="320">
        <f t="shared" si="0"/>
        <v>1.6779661016949152</v>
      </c>
      <c r="Z10" s="320">
        <f t="shared" si="0"/>
        <v>0.96934865900383138</v>
      </c>
      <c r="AA10" s="320">
        <f t="shared" si="0"/>
        <v>1.0174081237911026</v>
      </c>
      <c r="AB10" s="320">
        <f t="shared" si="0"/>
        <v>1.4662004662004662</v>
      </c>
      <c r="AC10" s="320">
        <f t="shared" si="0"/>
        <v>2.0307262569832401</v>
      </c>
      <c r="AD10" s="320">
        <f t="shared" si="0"/>
        <v>1.7603092783505154</v>
      </c>
    </row>
    <row r="11" spans="1:30">
      <c r="B11" s="227">
        <v>42618</v>
      </c>
      <c r="C11" s="228">
        <v>1046</v>
      </c>
      <c r="D11" s="111">
        <v>1038</v>
      </c>
      <c r="E11" s="111">
        <v>1106</v>
      </c>
      <c r="F11" s="111">
        <v>1058</v>
      </c>
      <c r="G11" s="111">
        <v>1015</v>
      </c>
      <c r="H11" s="111">
        <v>1064</v>
      </c>
      <c r="I11" s="111">
        <v>1007</v>
      </c>
      <c r="J11" s="229">
        <v>959</v>
      </c>
      <c r="K11" s="228">
        <v>625</v>
      </c>
      <c r="L11" s="111">
        <v>563</v>
      </c>
      <c r="M11" s="111">
        <v>438</v>
      </c>
      <c r="N11" s="111">
        <v>507</v>
      </c>
      <c r="O11" s="111">
        <v>517</v>
      </c>
      <c r="P11" s="111">
        <v>417</v>
      </c>
      <c r="Q11" s="111">
        <v>388</v>
      </c>
      <c r="R11" s="229">
        <v>413</v>
      </c>
      <c r="S11" s="139"/>
      <c r="T11" s="217"/>
      <c r="W11" s="320">
        <f t="shared" si="1"/>
        <v>0.67359999999999998</v>
      </c>
      <c r="X11" s="320">
        <f t="shared" si="0"/>
        <v>0.84369449378330375</v>
      </c>
      <c r="Y11" s="320">
        <f t="shared" si="0"/>
        <v>1.5251141552511416</v>
      </c>
      <c r="Z11" s="320">
        <f t="shared" si="0"/>
        <v>1.0867850098619329</v>
      </c>
      <c r="AA11" s="320">
        <f t="shared" si="0"/>
        <v>0.96324951644100576</v>
      </c>
      <c r="AB11" s="320">
        <f t="shared" si="0"/>
        <v>1.5515587529976018</v>
      </c>
      <c r="AC11" s="320">
        <f t="shared" si="0"/>
        <v>1.5953608247422681</v>
      </c>
      <c r="AD11" s="320">
        <f t="shared" si="0"/>
        <v>1.3220338983050848</v>
      </c>
    </row>
    <row r="12" spans="1:30">
      <c r="B12" s="227">
        <v>42625</v>
      </c>
      <c r="C12" s="228">
        <v>1073</v>
      </c>
      <c r="D12" s="111">
        <v>1113</v>
      </c>
      <c r="E12" s="111">
        <v>1084</v>
      </c>
      <c r="F12" s="111">
        <v>1055</v>
      </c>
      <c r="G12" s="111">
        <v>998</v>
      </c>
      <c r="H12" s="111">
        <v>978</v>
      </c>
      <c r="I12" s="111">
        <v>1075</v>
      </c>
      <c r="J12" s="229">
        <v>1062</v>
      </c>
      <c r="K12" s="228">
        <v>638</v>
      </c>
      <c r="L12" s="111">
        <v>583</v>
      </c>
      <c r="M12" s="111">
        <v>375</v>
      </c>
      <c r="N12" s="111">
        <v>486</v>
      </c>
      <c r="O12" s="111">
        <v>492</v>
      </c>
      <c r="P12" s="111">
        <v>381</v>
      </c>
      <c r="Q12" s="111">
        <v>423</v>
      </c>
      <c r="R12" s="229">
        <v>400</v>
      </c>
      <c r="S12" s="139"/>
      <c r="T12" s="217"/>
      <c r="W12" s="320">
        <f t="shared" si="1"/>
        <v>0.68181818181818177</v>
      </c>
      <c r="X12" s="320">
        <f t="shared" si="0"/>
        <v>0.90909090909090906</v>
      </c>
      <c r="Y12" s="320">
        <f t="shared" si="0"/>
        <v>1.8906666666666667</v>
      </c>
      <c r="Z12" s="320">
        <f t="shared" si="0"/>
        <v>1.1707818930041152</v>
      </c>
      <c r="AA12" s="320">
        <f t="shared" si="0"/>
        <v>1.0284552845528456</v>
      </c>
      <c r="AB12" s="320">
        <f t="shared" si="0"/>
        <v>1.5669291338582678</v>
      </c>
      <c r="AC12" s="320">
        <f t="shared" si="0"/>
        <v>1.541371158392435</v>
      </c>
      <c r="AD12" s="320">
        <f t="shared" si="0"/>
        <v>1.655</v>
      </c>
    </row>
    <row r="13" spans="1:30">
      <c r="B13" s="227">
        <v>42632</v>
      </c>
      <c r="C13" s="228">
        <v>1026</v>
      </c>
      <c r="D13" s="111">
        <v>1070</v>
      </c>
      <c r="E13" s="111">
        <v>1068</v>
      </c>
      <c r="F13" s="111">
        <v>1023</v>
      </c>
      <c r="G13" s="111">
        <v>1025</v>
      </c>
      <c r="H13" s="111">
        <v>953</v>
      </c>
      <c r="I13" s="111">
        <v>1037</v>
      </c>
      <c r="J13" s="229">
        <v>1045</v>
      </c>
      <c r="K13" s="228">
        <v>667</v>
      </c>
      <c r="L13" s="111">
        <v>592</v>
      </c>
      <c r="M13" s="111">
        <v>538</v>
      </c>
      <c r="N13" s="111">
        <v>495</v>
      </c>
      <c r="O13" s="111">
        <v>539</v>
      </c>
      <c r="P13" s="111">
        <v>419</v>
      </c>
      <c r="Q13" s="111">
        <v>425</v>
      </c>
      <c r="R13" s="229">
        <v>425</v>
      </c>
      <c r="S13" s="139"/>
      <c r="T13" s="217"/>
      <c r="W13" s="320">
        <f t="shared" si="1"/>
        <v>0.53823088455772117</v>
      </c>
      <c r="X13" s="320">
        <f t="shared" si="0"/>
        <v>0.80743243243243246</v>
      </c>
      <c r="Y13" s="320">
        <f t="shared" si="0"/>
        <v>0.98513011152416352</v>
      </c>
      <c r="Z13" s="320">
        <f t="shared" si="0"/>
        <v>1.0666666666666667</v>
      </c>
      <c r="AA13" s="320">
        <f t="shared" si="0"/>
        <v>0.90166975881261591</v>
      </c>
      <c r="AB13" s="320">
        <f t="shared" si="0"/>
        <v>1.2744630071599046</v>
      </c>
      <c r="AC13" s="320">
        <f t="shared" si="0"/>
        <v>1.44</v>
      </c>
      <c r="AD13" s="320">
        <f t="shared" si="0"/>
        <v>1.4588235294117646</v>
      </c>
    </row>
    <row r="14" spans="1:30">
      <c r="B14" s="227">
        <v>42639</v>
      </c>
      <c r="C14" s="228">
        <v>1123</v>
      </c>
      <c r="D14" s="111">
        <v>1171</v>
      </c>
      <c r="E14" s="111">
        <v>1084</v>
      </c>
      <c r="F14" s="111">
        <v>1003</v>
      </c>
      <c r="G14" s="111">
        <v>1122</v>
      </c>
      <c r="H14" s="111">
        <v>1053</v>
      </c>
      <c r="I14" s="111">
        <v>1031</v>
      </c>
      <c r="J14" s="229">
        <v>1127</v>
      </c>
      <c r="K14" s="228">
        <v>617</v>
      </c>
      <c r="L14" s="111">
        <v>546</v>
      </c>
      <c r="M14" s="111">
        <v>405</v>
      </c>
      <c r="N14" s="111">
        <v>519</v>
      </c>
      <c r="O14" s="111">
        <v>520</v>
      </c>
      <c r="P14" s="111">
        <v>420</v>
      </c>
      <c r="Q14" s="111">
        <v>381</v>
      </c>
      <c r="R14" s="229">
        <v>400</v>
      </c>
      <c r="S14" s="139"/>
      <c r="T14" s="217"/>
      <c r="W14" s="320">
        <f t="shared" si="1"/>
        <v>0.82009724473257695</v>
      </c>
      <c r="X14" s="320">
        <f t="shared" si="0"/>
        <v>1.1446886446886446</v>
      </c>
      <c r="Y14" s="320">
        <f t="shared" si="0"/>
        <v>1.6765432098765432</v>
      </c>
      <c r="Z14" s="320">
        <f t="shared" si="0"/>
        <v>0.93256262042389215</v>
      </c>
      <c r="AA14" s="320">
        <f t="shared" si="0"/>
        <v>1.1576923076923078</v>
      </c>
      <c r="AB14" s="320">
        <f t="shared" si="0"/>
        <v>1.5071428571428571</v>
      </c>
      <c r="AC14" s="320">
        <f t="shared" si="0"/>
        <v>1.7060367454068242</v>
      </c>
      <c r="AD14" s="320">
        <f t="shared" si="0"/>
        <v>1.8174999999999999</v>
      </c>
    </row>
    <row r="15" spans="1:30">
      <c r="B15" s="227">
        <v>42646</v>
      </c>
      <c r="C15" s="228">
        <v>1072</v>
      </c>
      <c r="D15" s="111">
        <v>1145</v>
      </c>
      <c r="E15" s="111">
        <v>1082</v>
      </c>
      <c r="F15" s="111">
        <v>1036</v>
      </c>
      <c r="G15" s="111">
        <v>1018</v>
      </c>
      <c r="H15" s="111">
        <v>1054</v>
      </c>
      <c r="I15" s="111">
        <v>1062</v>
      </c>
      <c r="J15" s="229">
        <v>1046</v>
      </c>
      <c r="K15" s="228">
        <v>625</v>
      </c>
      <c r="L15" s="111">
        <v>561</v>
      </c>
      <c r="M15" s="111">
        <v>406</v>
      </c>
      <c r="N15" s="111">
        <v>509</v>
      </c>
      <c r="O15" s="111">
        <v>563</v>
      </c>
      <c r="P15" s="111">
        <v>402</v>
      </c>
      <c r="Q15" s="111">
        <v>373</v>
      </c>
      <c r="R15" s="229">
        <v>425</v>
      </c>
      <c r="S15" s="139"/>
      <c r="T15" s="217"/>
      <c r="W15" s="320">
        <f t="shared" si="1"/>
        <v>0.71519999999999995</v>
      </c>
      <c r="X15" s="320">
        <f t="shared" si="0"/>
        <v>1.0409982174688057</v>
      </c>
      <c r="Y15" s="320">
        <f t="shared" si="0"/>
        <v>1.6650246305418719</v>
      </c>
      <c r="Z15" s="320">
        <f t="shared" si="0"/>
        <v>1.0353634577603144</v>
      </c>
      <c r="AA15" s="320">
        <f t="shared" si="0"/>
        <v>0.80817051509769089</v>
      </c>
      <c r="AB15" s="320">
        <f t="shared" si="0"/>
        <v>1.6218905472636815</v>
      </c>
      <c r="AC15" s="320">
        <f t="shared" si="0"/>
        <v>1.8471849865951742</v>
      </c>
      <c r="AD15" s="320">
        <f t="shared" si="0"/>
        <v>1.4611764705882353</v>
      </c>
    </row>
    <row r="16" spans="1:30">
      <c r="B16" s="227">
        <v>42653</v>
      </c>
      <c r="C16" s="228">
        <v>1077</v>
      </c>
      <c r="D16" s="111">
        <v>1134</v>
      </c>
      <c r="E16" s="111">
        <v>1077</v>
      </c>
      <c r="F16" s="111">
        <v>1047</v>
      </c>
      <c r="G16" s="111">
        <v>1035</v>
      </c>
      <c r="H16" s="111">
        <v>1088</v>
      </c>
      <c r="I16" s="111">
        <v>1090</v>
      </c>
      <c r="J16" s="229">
        <v>1202</v>
      </c>
      <c r="K16" s="228">
        <v>575</v>
      </c>
      <c r="L16" s="111">
        <v>575</v>
      </c>
      <c r="M16" s="111">
        <v>425</v>
      </c>
      <c r="N16" s="111">
        <v>526</v>
      </c>
      <c r="O16" s="111">
        <v>535</v>
      </c>
      <c r="P16" s="111">
        <v>403</v>
      </c>
      <c r="Q16" s="111">
        <v>385</v>
      </c>
      <c r="R16" s="229">
        <v>400</v>
      </c>
      <c r="S16" s="139"/>
      <c r="T16" s="217"/>
      <c r="W16" s="320">
        <f t="shared" si="1"/>
        <v>0.87304347826086959</v>
      </c>
      <c r="X16" s="320">
        <f t="shared" si="0"/>
        <v>0.97217391304347822</v>
      </c>
      <c r="Y16" s="320">
        <f t="shared" si="0"/>
        <v>1.5341176470588236</v>
      </c>
      <c r="Z16" s="320">
        <f t="shared" si="0"/>
        <v>0.99049429657794674</v>
      </c>
      <c r="AA16" s="320">
        <f t="shared" si="0"/>
        <v>0.93457943925233644</v>
      </c>
      <c r="AB16" s="320">
        <f t="shared" si="0"/>
        <v>1.6997518610421836</v>
      </c>
      <c r="AC16" s="320">
        <f t="shared" si="0"/>
        <v>1.8311688311688312</v>
      </c>
      <c r="AD16" s="320">
        <f t="shared" si="0"/>
        <v>2.0049999999999999</v>
      </c>
    </row>
    <row r="17" spans="2:30">
      <c r="B17" s="227">
        <v>42660</v>
      </c>
      <c r="C17" s="228">
        <v>1095</v>
      </c>
      <c r="D17" s="111">
        <v>1071</v>
      </c>
      <c r="E17" s="111">
        <v>1055</v>
      </c>
      <c r="F17" s="111">
        <v>977</v>
      </c>
      <c r="G17" s="111">
        <v>1042</v>
      </c>
      <c r="H17" s="111">
        <v>1043</v>
      </c>
      <c r="I17" s="111">
        <v>919</v>
      </c>
      <c r="J17" s="229">
        <v>1119</v>
      </c>
      <c r="K17" s="228">
        <v>560</v>
      </c>
      <c r="L17" s="111">
        <v>546</v>
      </c>
      <c r="M17" s="111">
        <v>513</v>
      </c>
      <c r="N17" s="111">
        <v>536</v>
      </c>
      <c r="O17" s="111">
        <v>513</v>
      </c>
      <c r="P17" s="111">
        <v>407</v>
      </c>
      <c r="Q17" s="111">
        <v>376</v>
      </c>
      <c r="R17" s="229">
        <v>388</v>
      </c>
      <c r="S17" s="139"/>
      <c r="T17" s="217"/>
      <c r="W17" s="320">
        <f t="shared" si="1"/>
        <v>0.9553571428571429</v>
      </c>
      <c r="X17" s="320">
        <f t="shared" si="0"/>
        <v>0.96153846153846156</v>
      </c>
      <c r="Y17" s="320">
        <f t="shared" si="0"/>
        <v>1.0565302144249513</v>
      </c>
      <c r="Z17" s="320">
        <f t="shared" si="0"/>
        <v>0.82276119402985071</v>
      </c>
      <c r="AA17" s="320">
        <f t="shared" si="0"/>
        <v>1.0311890838206628</v>
      </c>
      <c r="AB17" s="320">
        <f t="shared" si="0"/>
        <v>1.5626535626535627</v>
      </c>
      <c r="AC17" s="320">
        <f t="shared" si="0"/>
        <v>1.4441489361702127</v>
      </c>
      <c r="AD17" s="320">
        <f t="shared" si="0"/>
        <v>1.884020618556701</v>
      </c>
    </row>
    <row r="18" spans="2:30">
      <c r="B18" s="227">
        <v>42667</v>
      </c>
      <c r="C18" s="228">
        <v>1143</v>
      </c>
      <c r="D18" s="111">
        <v>1105</v>
      </c>
      <c r="E18" s="111">
        <v>1059</v>
      </c>
      <c r="F18" s="111">
        <v>1107</v>
      </c>
      <c r="G18" s="111">
        <v>1087</v>
      </c>
      <c r="H18" s="111">
        <v>1068</v>
      </c>
      <c r="I18" s="111">
        <v>1069</v>
      </c>
      <c r="J18" s="229">
        <v>1048</v>
      </c>
      <c r="K18" s="228">
        <v>575</v>
      </c>
      <c r="L18" s="111">
        <v>538</v>
      </c>
      <c r="M18" s="111">
        <v>469</v>
      </c>
      <c r="N18" s="111">
        <v>526</v>
      </c>
      <c r="O18" s="111">
        <v>536</v>
      </c>
      <c r="P18" s="111">
        <v>404</v>
      </c>
      <c r="Q18" s="111">
        <v>400</v>
      </c>
      <c r="R18" s="229">
        <v>363</v>
      </c>
      <c r="S18" s="139"/>
      <c r="T18" s="217"/>
      <c r="W18" s="320">
        <f t="shared" si="1"/>
        <v>0.98782608695652174</v>
      </c>
      <c r="X18" s="320">
        <f t="shared" si="0"/>
        <v>1.053903345724907</v>
      </c>
      <c r="Y18" s="320">
        <f t="shared" si="0"/>
        <v>1.2579957356076759</v>
      </c>
      <c r="Z18" s="320">
        <f t="shared" si="0"/>
        <v>1.1045627376425855</v>
      </c>
      <c r="AA18" s="320">
        <f t="shared" si="0"/>
        <v>1.0279850746268657</v>
      </c>
      <c r="AB18" s="320">
        <f t="shared" si="0"/>
        <v>1.6435643564356435</v>
      </c>
      <c r="AC18" s="320">
        <f t="shared" si="0"/>
        <v>1.6725000000000001</v>
      </c>
      <c r="AD18" s="320">
        <f t="shared" si="0"/>
        <v>1.8870523415977962</v>
      </c>
    </row>
    <row r="19" spans="2:30">
      <c r="B19" s="227">
        <v>42674</v>
      </c>
      <c r="C19" s="228"/>
      <c r="D19" s="111">
        <v>1159</v>
      </c>
      <c r="E19" s="111">
        <v>1123</v>
      </c>
      <c r="F19" s="111">
        <v>1112</v>
      </c>
      <c r="G19" s="111">
        <v>1191</v>
      </c>
      <c r="H19" s="111">
        <v>1197</v>
      </c>
      <c r="I19" s="111">
        <v>1181</v>
      </c>
      <c r="J19" s="229">
        <v>1212</v>
      </c>
      <c r="K19" s="228">
        <v>625</v>
      </c>
      <c r="L19" s="111">
        <v>475</v>
      </c>
      <c r="M19" s="111">
        <v>375</v>
      </c>
      <c r="N19" s="111">
        <v>524</v>
      </c>
      <c r="O19" s="111">
        <v>546</v>
      </c>
      <c r="P19" s="111">
        <v>423</v>
      </c>
      <c r="Q19" s="111">
        <v>342</v>
      </c>
      <c r="R19" s="229">
        <v>400</v>
      </c>
      <c r="S19" s="139"/>
      <c r="T19" s="217"/>
      <c r="W19" s="320">
        <f t="shared" si="1"/>
        <v>-1</v>
      </c>
      <c r="X19" s="320">
        <f t="shared" si="0"/>
        <v>1.44</v>
      </c>
      <c r="Y19" s="320">
        <f t="shared" si="0"/>
        <v>1.9946666666666666</v>
      </c>
      <c r="Z19" s="320">
        <f t="shared" si="0"/>
        <v>1.1221374045801527</v>
      </c>
      <c r="AA19" s="320">
        <f t="shared" si="0"/>
        <v>1.1813186813186813</v>
      </c>
      <c r="AB19" s="320">
        <f t="shared" si="0"/>
        <v>1.8297872340425532</v>
      </c>
      <c r="AC19" s="320">
        <f t="shared" si="0"/>
        <v>2.4532163742690059</v>
      </c>
      <c r="AD19" s="320">
        <f t="shared" si="0"/>
        <v>2.0299999999999998</v>
      </c>
    </row>
    <row r="20" spans="2:30">
      <c r="B20" s="227">
        <v>42681</v>
      </c>
      <c r="C20" s="228">
        <v>1245</v>
      </c>
      <c r="D20" s="111">
        <v>1319</v>
      </c>
      <c r="E20" s="111">
        <v>1150</v>
      </c>
      <c r="F20" s="111">
        <v>1157</v>
      </c>
      <c r="G20" s="111">
        <v>1174</v>
      </c>
      <c r="H20" s="111">
        <v>1210</v>
      </c>
      <c r="I20" s="111">
        <v>1206</v>
      </c>
      <c r="J20" s="229">
        <v>1174</v>
      </c>
      <c r="K20" s="228">
        <v>665</v>
      </c>
      <c r="L20" s="111">
        <v>596</v>
      </c>
      <c r="M20" s="111">
        <v>419</v>
      </c>
      <c r="N20" s="111">
        <v>509</v>
      </c>
      <c r="O20" s="111">
        <v>541</v>
      </c>
      <c r="P20" s="111">
        <v>406</v>
      </c>
      <c r="Q20" s="111">
        <v>395</v>
      </c>
      <c r="R20" s="229">
        <v>500</v>
      </c>
      <c r="S20" s="139"/>
      <c r="T20" s="217"/>
      <c r="W20" s="320">
        <f t="shared" si="1"/>
        <v>0.8721804511278195</v>
      </c>
      <c r="X20" s="320">
        <f t="shared" si="0"/>
        <v>1.2130872483221478</v>
      </c>
      <c r="Y20" s="320">
        <f t="shared" si="0"/>
        <v>1.7446300715990453</v>
      </c>
      <c r="Z20" s="320">
        <f t="shared" si="0"/>
        <v>1.2730844793713163</v>
      </c>
      <c r="AA20" s="320">
        <f t="shared" si="0"/>
        <v>1.1700554528650646</v>
      </c>
      <c r="AB20" s="320">
        <f t="shared" si="0"/>
        <v>1.9802955665024631</v>
      </c>
      <c r="AC20" s="320">
        <f t="shared" si="0"/>
        <v>2.0531645569620252</v>
      </c>
      <c r="AD20" s="320">
        <f t="shared" si="0"/>
        <v>1.3480000000000001</v>
      </c>
    </row>
    <row r="21" spans="2:30">
      <c r="B21" s="227">
        <v>42688</v>
      </c>
      <c r="C21" s="228">
        <v>1190</v>
      </c>
      <c r="D21" s="111">
        <v>1239</v>
      </c>
      <c r="E21" s="111">
        <v>1137</v>
      </c>
      <c r="F21" s="111">
        <v>1138</v>
      </c>
      <c r="G21" s="111">
        <v>1184</v>
      </c>
      <c r="H21" s="111">
        <v>1289</v>
      </c>
      <c r="I21" s="111">
        <v>1170</v>
      </c>
      <c r="J21" s="229">
        <v>1176</v>
      </c>
      <c r="K21" s="228">
        <v>550</v>
      </c>
      <c r="L21" s="111">
        <v>562</v>
      </c>
      <c r="M21" s="111">
        <v>394</v>
      </c>
      <c r="N21" s="111">
        <v>474</v>
      </c>
      <c r="O21" s="111">
        <v>522</v>
      </c>
      <c r="P21" s="111">
        <v>370</v>
      </c>
      <c r="Q21" s="111">
        <v>538</v>
      </c>
      <c r="R21" s="229">
        <v>475</v>
      </c>
      <c r="S21" s="139"/>
      <c r="T21" s="217"/>
      <c r="W21" s="320">
        <f t="shared" si="1"/>
        <v>1.1636363636363636</v>
      </c>
      <c r="X21" s="320">
        <f t="shared" si="0"/>
        <v>1.2046263345195729</v>
      </c>
      <c r="Y21" s="320">
        <f t="shared" si="0"/>
        <v>1.8857868020304569</v>
      </c>
      <c r="Z21" s="320">
        <f t="shared" si="0"/>
        <v>1.4008438818565401</v>
      </c>
      <c r="AA21" s="320">
        <f t="shared" si="0"/>
        <v>1.2681992337164751</v>
      </c>
      <c r="AB21" s="320">
        <f t="shared" si="0"/>
        <v>2.4837837837837839</v>
      </c>
      <c r="AC21" s="320">
        <f t="shared" si="0"/>
        <v>1.1747211895910781</v>
      </c>
      <c r="AD21" s="320">
        <f t="shared" si="0"/>
        <v>1.4757894736842105</v>
      </c>
    </row>
    <row r="22" spans="2:30">
      <c r="B22" s="227">
        <v>42695</v>
      </c>
      <c r="C22" s="228">
        <v>1115</v>
      </c>
      <c r="D22" s="111">
        <v>1224</v>
      </c>
      <c r="E22" s="111">
        <v>1135</v>
      </c>
      <c r="F22" s="111">
        <v>1125</v>
      </c>
      <c r="G22" s="111">
        <v>1125</v>
      </c>
      <c r="H22" s="111">
        <v>1051</v>
      </c>
      <c r="I22" s="111">
        <v>1049</v>
      </c>
      <c r="J22" s="229">
        <v>1025</v>
      </c>
      <c r="K22" s="228">
        <v>550</v>
      </c>
      <c r="L22" s="111">
        <v>520</v>
      </c>
      <c r="M22" s="111">
        <v>354</v>
      </c>
      <c r="N22" s="111">
        <v>455</v>
      </c>
      <c r="O22" s="111">
        <v>508</v>
      </c>
      <c r="P22" s="111">
        <v>342</v>
      </c>
      <c r="Q22" s="111">
        <v>406</v>
      </c>
      <c r="R22" s="229">
        <v>488</v>
      </c>
      <c r="S22" s="139"/>
      <c r="T22" s="217"/>
      <c r="W22" s="320">
        <f t="shared" si="1"/>
        <v>1.0272727272727273</v>
      </c>
      <c r="X22" s="320">
        <f t="shared" si="0"/>
        <v>1.3538461538461539</v>
      </c>
      <c r="Y22" s="320">
        <f t="shared" si="0"/>
        <v>2.2062146892655368</v>
      </c>
      <c r="Z22" s="320">
        <f t="shared" si="0"/>
        <v>1.4725274725274726</v>
      </c>
      <c r="AA22" s="320">
        <f t="shared" si="0"/>
        <v>1.2145669291338583</v>
      </c>
      <c r="AB22" s="320">
        <f t="shared" si="0"/>
        <v>2.0730994152046782</v>
      </c>
      <c r="AC22" s="320">
        <f t="shared" si="0"/>
        <v>1.583743842364532</v>
      </c>
      <c r="AD22" s="320">
        <f t="shared" si="0"/>
        <v>1.1004098360655739</v>
      </c>
    </row>
    <row r="23" spans="2:30">
      <c r="B23" s="227">
        <v>42702</v>
      </c>
      <c r="C23" s="228">
        <v>1190</v>
      </c>
      <c r="D23" s="111">
        <v>1144</v>
      </c>
      <c r="E23" s="111">
        <v>1099</v>
      </c>
      <c r="F23" s="111">
        <v>1113</v>
      </c>
      <c r="G23" s="111">
        <v>1091</v>
      </c>
      <c r="H23" s="111">
        <v>1099</v>
      </c>
      <c r="I23" s="111">
        <v>1077</v>
      </c>
      <c r="J23" s="229">
        <v>1083</v>
      </c>
      <c r="K23" s="228">
        <v>550</v>
      </c>
      <c r="L23" s="111">
        <v>503</v>
      </c>
      <c r="M23" s="111">
        <v>394</v>
      </c>
      <c r="N23" s="111">
        <v>423</v>
      </c>
      <c r="O23" s="111">
        <v>483</v>
      </c>
      <c r="P23" s="111">
        <v>330</v>
      </c>
      <c r="Q23" s="111">
        <v>355</v>
      </c>
      <c r="R23" s="229">
        <v>433</v>
      </c>
      <c r="S23" s="139"/>
      <c r="T23" s="217"/>
      <c r="W23" s="320">
        <f t="shared" si="1"/>
        <v>1.1636363636363636</v>
      </c>
      <c r="X23" s="320">
        <f t="shared" ref="X23:AD27" si="2">+IF(L23="","",((D23-L23)/L23))</f>
        <v>1.2743538767395626</v>
      </c>
      <c r="Y23" s="320">
        <f t="shared" si="2"/>
        <v>1.7893401015228427</v>
      </c>
      <c r="Z23" s="320">
        <f t="shared" si="2"/>
        <v>1.6312056737588652</v>
      </c>
      <c r="AA23" s="320">
        <f t="shared" si="2"/>
        <v>1.2587991718426501</v>
      </c>
      <c r="AB23" s="320">
        <f t="shared" si="2"/>
        <v>2.3303030303030301</v>
      </c>
      <c r="AC23" s="320">
        <f t="shared" si="2"/>
        <v>2.0338028169014084</v>
      </c>
      <c r="AD23" s="320">
        <f t="shared" si="2"/>
        <v>1.5011547344110854</v>
      </c>
    </row>
    <row r="24" spans="2:30">
      <c r="B24" s="227">
        <v>42709</v>
      </c>
      <c r="C24" s="228">
        <v>1090</v>
      </c>
      <c r="D24" s="111">
        <v>1108</v>
      </c>
      <c r="E24" s="111">
        <v>1108</v>
      </c>
      <c r="F24" s="111">
        <v>1096</v>
      </c>
      <c r="G24" s="111">
        <v>1115</v>
      </c>
      <c r="H24" s="111">
        <v>1174</v>
      </c>
      <c r="I24" s="111">
        <v>992</v>
      </c>
      <c r="J24" s="229">
        <v>1053</v>
      </c>
      <c r="K24" s="228">
        <v>525</v>
      </c>
      <c r="L24" s="111">
        <v>463</v>
      </c>
      <c r="M24" s="111">
        <v>300</v>
      </c>
      <c r="N24" s="111">
        <v>416</v>
      </c>
      <c r="O24" s="111">
        <v>471</v>
      </c>
      <c r="P24" s="111">
        <v>275</v>
      </c>
      <c r="Q24" s="111">
        <v>442</v>
      </c>
      <c r="R24" s="229">
        <v>450</v>
      </c>
      <c r="S24" s="139"/>
      <c r="T24" s="217"/>
      <c r="W24" s="320">
        <f t="shared" si="1"/>
        <v>1.0761904761904761</v>
      </c>
      <c r="X24" s="320">
        <f t="shared" si="2"/>
        <v>1.3930885529157668</v>
      </c>
      <c r="Y24" s="320">
        <f t="shared" si="2"/>
        <v>2.6933333333333334</v>
      </c>
      <c r="Z24" s="320">
        <f t="shared" si="2"/>
        <v>1.6346153846153846</v>
      </c>
      <c r="AA24" s="320">
        <f t="shared" si="2"/>
        <v>1.3673036093418258</v>
      </c>
      <c r="AB24" s="320">
        <f t="shared" si="2"/>
        <v>3.269090909090909</v>
      </c>
      <c r="AC24" s="320">
        <f t="shared" si="2"/>
        <v>1.244343891402715</v>
      </c>
      <c r="AD24" s="320">
        <f t="shared" si="2"/>
        <v>1.34</v>
      </c>
    </row>
    <row r="25" spans="2:30">
      <c r="B25" s="227">
        <v>42716</v>
      </c>
      <c r="C25" s="228">
        <v>1123</v>
      </c>
      <c r="D25" s="111">
        <v>1157</v>
      </c>
      <c r="E25" s="111">
        <v>1092</v>
      </c>
      <c r="F25" s="111">
        <v>1098</v>
      </c>
      <c r="G25" s="111">
        <v>1181</v>
      </c>
      <c r="H25" s="111">
        <v>1132</v>
      </c>
      <c r="I25" s="111">
        <v>1045</v>
      </c>
      <c r="J25" s="229">
        <v>947</v>
      </c>
      <c r="K25" s="228">
        <v>520</v>
      </c>
      <c r="L25" s="111">
        <v>463</v>
      </c>
      <c r="M25" s="111">
        <v>375</v>
      </c>
      <c r="N25" s="111">
        <v>416</v>
      </c>
      <c r="O25" s="111">
        <v>489</v>
      </c>
      <c r="P25" s="111">
        <v>331</v>
      </c>
      <c r="Q25" s="111">
        <v>391</v>
      </c>
      <c r="R25" s="229">
        <v>438</v>
      </c>
      <c r="S25" s="139"/>
      <c r="T25" s="217"/>
      <c r="W25" s="320">
        <f t="shared" si="1"/>
        <v>1.1596153846153847</v>
      </c>
      <c r="X25" s="320">
        <f t="shared" si="2"/>
        <v>1.4989200863930885</v>
      </c>
      <c r="Y25" s="320">
        <f t="shared" si="2"/>
        <v>1.9119999999999999</v>
      </c>
      <c r="Z25" s="320">
        <f t="shared" si="2"/>
        <v>1.6394230769230769</v>
      </c>
      <c r="AA25" s="320">
        <f t="shared" si="2"/>
        <v>1.4151329243353783</v>
      </c>
      <c r="AB25" s="320">
        <f t="shared" si="2"/>
        <v>2.4199395770392749</v>
      </c>
      <c r="AC25" s="320">
        <f t="shared" si="2"/>
        <v>1.6726342710997442</v>
      </c>
      <c r="AD25" s="320">
        <f t="shared" si="2"/>
        <v>1.1621004566210045</v>
      </c>
    </row>
    <row r="26" spans="2:30">
      <c r="B26" s="227">
        <v>42723</v>
      </c>
      <c r="C26" s="228">
        <v>1106</v>
      </c>
      <c r="D26" s="111">
        <v>1117</v>
      </c>
      <c r="E26" s="111">
        <v>1070</v>
      </c>
      <c r="F26" s="111">
        <v>1040</v>
      </c>
      <c r="G26" s="111">
        <v>1147</v>
      </c>
      <c r="H26" s="111">
        <v>1065</v>
      </c>
      <c r="I26" s="111">
        <v>1060</v>
      </c>
      <c r="J26" s="229">
        <v>1083</v>
      </c>
      <c r="K26" s="228">
        <v>518</v>
      </c>
      <c r="L26" s="111">
        <v>453</v>
      </c>
      <c r="M26" s="111">
        <v>375</v>
      </c>
      <c r="N26" s="111">
        <v>352</v>
      </c>
      <c r="O26" s="111">
        <v>450</v>
      </c>
      <c r="P26" s="111">
        <v>288</v>
      </c>
      <c r="Q26" s="111">
        <v>413</v>
      </c>
      <c r="R26" s="229">
        <v>600</v>
      </c>
      <c r="S26" s="139"/>
      <c r="T26" s="217"/>
      <c r="U26" s="216"/>
      <c r="V26" s="311"/>
      <c r="W26" s="320">
        <f t="shared" si="1"/>
        <v>1.1351351351351351</v>
      </c>
      <c r="X26" s="320">
        <f t="shared" si="2"/>
        <v>1.4657836644591611</v>
      </c>
      <c r="Y26" s="320">
        <f t="shared" si="2"/>
        <v>1.8533333333333333</v>
      </c>
      <c r="Z26" s="320">
        <f t="shared" si="2"/>
        <v>1.9545454545454546</v>
      </c>
      <c r="AA26" s="320">
        <f t="shared" si="2"/>
        <v>1.548888888888889</v>
      </c>
      <c r="AB26" s="320">
        <f t="shared" si="2"/>
        <v>2.6979166666666665</v>
      </c>
      <c r="AC26" s="320">
        <f t="shared" si="2"/>
        <v>1.5665859564164648</v>
      </c>
      <c r="AD26" s="320">
        <f t="shared" si="2"/>
        <v>0.80500000000000005</v>
      </c>
    </row>
    <row r="27" spans="2:30">
      <c r="B27" s="230">
        <v>42730</v>
      </c>
      <c r="C27" s="231">
        <v>1095</v>
      </c>
      <c r="D27" s="36">
        <v>1085</v>
      </c>
      <c r="E27" s="36">
        <v>1103</v>
      </c>
      <c r="F27" s="36">
        <v>1096</v>
      </c>
      <c r="G27" s="36">
        <v>1102</v>
      </c>
      <c r="H27" s="36">
        <v>1102</v>
      </c>
      <c r="I27" s="36">
        <v>1082</v>
      </c>
      <c r="J27" s="232">
        <v>936</v>
      </c>
      <c r="K27" s="231">
        <v>483</v>
      </c>
      <c r="L27" s="36">
        <v>496</v>
      </c>
      <c r="M27" s="36">
        <v>275</v>
      </c>
      <c r="N27" s="36">
        <v>359</v>
      </c>
      <c r="O27" s="36">
        <v>413</v>
      </c>
      <c r="P27" s="36">
        <v>252</v>
      </c>
      <c r="Q27" s="36">
        <v>381</v>
      </c>
      <c r="R27" s="232">
        <v>463</v>
      </c>
      <c r="S27" s="139"/>
      <c r="T27" s="233"/>
      <c r="U27" s="216"/>
      <c r="V27" s="311"/>
      <c r="W27" s="320">
        <f t="shared" si="1"/>
        <v>1.2670807453416149</v>
      </c>
      <c r="X27" s="320">
        <f t="shared" si="2"/>
        <v>1.1875</v>
      </c>
      <c r="Y27" s="320">
        <f t="shared" si="2"/>
        <v>3.0109090909090908</v>
      </c>
      <c r="Z27" s="320">
        <f t="shared" si="2"/>
        <v>2.0529247910863511</v>
      </c>
      <c r="AA27" s="320">
        <f t="shared" si="2"/>
        <v>1.6682808716707023</v>
      </c>
      <c r="AB27" s="320">
        <f t="shared" si="2"/>
        <v>3.373015873015873</v>
      </c>
      <c r="AC27" s="320">
        <f t="shared" si="2"/>
        <v>1.8398950131233596</v>
      </c>
      <c r="AD27" s="320">
        <f t="shared" si="2"/>
        <v>1.0215982721382288</v>
      </c>
    </row>
    <row r="28" spans="2:30" ht="13">
      <c r="B28" s="39" t="s">
        <v>211</v>
      </c>
      <c r="P28" s="48"/>
      <c r="Q28" s="48"/>
      <c r="T28" s="233"/>
      <c r="U28" s="216"/>
    </row>
    <row r="29" spans="2:30" ht="13">
      <c r="T29" s="217"/>
      <c r="V29" s="323" t="s">
        <v>240</v>
      </c>
      <c r="W29" s="321">
        <f t="shared" ref="W29:AD29" si="3">+_xlfn.STDEV.S(W7:W27)</f>
        <v>0.46522279335777089</v>
      </c>
      <c r="X29" s="321">
        <f t="shared" si="3"/>
        <v>0.20635047703546738</v>
      </c>
      <c r="Y29" s="321">
        <f t="shared" si="3"/>
        <v>0.50114084899221412</v>
      </c>
      <c r="Z29" s="321">
        <f t="shared" si="3"/>
        <v>0.35666128472084635</v>
      </c>
      <c r="AA29" s="321">
        <f t="shared" si="3"/>
        <v>0.21834324430515098</v>
      </c>
      <c r="AB29" s="321">
        <f t="shared" si="3"/>
        <v>0.59195730336823205</v>
      </c>
      <c r="AC29" s="321">
        <f t="shared" si="3"/>
        <v>0.30176956583644227</v>
      </c>
      <c r="AD29" s="321">
        <f t="shared" si="3"/>
        <v>0.34045214604252982</v>
      </c>
    </row>
    <row r="30" spans="2:30" ht="13">
      <c r="T30" s="217"/>
      <c r="V30" s="324" t="s">
        <v>191</v>
      </c>
      <c r="W30" s="321">
        <f t="shared" ref="W30:AD30" si="4">+AVERAGE(W7:W27)</f>
        <v>0.81551732063653026</v>
      </c>
      <c r="X30" s="321">
        <f t="shared" si="4"/>
        <v>1.1407095611455893</v>
      </c>
      <c r="Y30" s="321">
        <f t="shared" si="4"/>
        <v>1.7180807493492094</v>
      </c>
      <c r="Z30" s="321">
        <f t="shared" si="4"/>
        <v>1.2483980266054264</v>
      </c>
      <c r="AA30" s="321">
        <f t="shared" si="4"/>
        <v>1.1459728183495685</v>
      </c>
      <c r="AB30" s="321">
        <f t="shared" si="4"/>
        <v>1.959576365880872</v>
      </c>
      <c r="AC30" s="321">
        <f t="shared" si="4"/>
        <v>1.7317975659370761</v>
      </c>
      <c r="AD30" s="321">
        <f t="shared" si="4"/>
        <v>1.532235878372032</v>
      </c>
    </row>
    <row r="31" spans="2:30">
      <c r="T31" s="217"/>
    </row>
    <row r="32" spans="2:30" ht="13">
      <c r="T32" s="217"/>
      <c r="V32" s="324" t="s">
        <v>241</v>
      </c>
      <c r="W32" s="311">
        <f t="shared" ref="W32:AD32" si="5">+AVERAGE(C7:C27)</f>
        <v>1113.05</v>
      </c>
      <c r="X32" s="311">
        <f t="shared" si="5"/>
        <v>1144.6666666666667</v>
      </c>
      <c r="Y32" s="311">
        <f t="shared" si="5"/>
        <v>1094.8571428571429</v>
      </c>
      <c r="Z32" s="311">
        <f t="shared" si="5"/>
        <v>1069.952380952381</v>
      </c>
      <c r="AA32" s="311">
        <f t="shared" si="5"/>
        <v>1090.4285714285713</v>
      </c>
      <c r="AB32" s="311">
        <f t="shared" si="5"/>
        <v>1097.5714285714287</v>
      </c>
      <c r="AC32" s="311">
        <f t="shared" si="5"/>
        <v>1076.3809523809523</v>
      </c>
      <c r="AD32" s="311">
        <f t="shared" si="5"/>
        <v>1075.7142857142858</v>
      </c>
    </row>
    <row r="33" spans="3:30" ht="13">
      <c r="T33" s="217"/>
      <c r="V33" s="324" t="s">
        <v>242</v>
      </c>
      <c r="W33" s="311">
        <f t="shared" ref="W33:AD33" si="6">+AVERAGE(K7:K27)</f>
        <v>590.95238095238096</v>
      </c>
      <c r="X33" s="311">
        <f t="shared" si="6"/>
        <v>538.28571428571433</v>
      </c>
      <c r="Y33" s="311">
        <f t="shared" si="6"/>
        <v>414.1904761904762</v>
      </c>
      <c r="Z33" s="311">
        <f t="shared" si="6"/>
        <v>484.42857142857144</v>
      </c>
      <c r="AA33" s="311">
        <f t="shared" si="6"/>
        <v>511</v>
      </c>
      <c r="AB33" s="311">
        <f t="shared" si="6"/>
        <v>380.76190476190476</v>
      </c>
      <c r="AC33" s="311">
        <f t="shared" si="6"/>
        <v>397.38095238095241</v>
      </c>
      <c r="AD33" s="311">
        <f t="shared" si="6"/>
        <v>430.33333333333331</v>
      </c>
    </row>
    <row r="34" spans="3:30" ht="13">
      <c r="T34" s="217"/>
      <c r="V34" s="324" t="s">
        <v>205</v>
      </c>
      <c r="W34" s="319">
        <f t="shared" ref="W34:AD34" si="7">+W32/W33-1</f>
        <v>0.88348509266720376</v>
      </c>
      <c r="X34" s="319">
        <f t="shared" si="7"/>
        <v>1.1265038924274591</v>
      </c>
      <c r="Y34" s="319">
        <f t="shared" si="7"/>
        <v>1.6433662911014024</v>
      </c>
      <c r="Z34" s="319">
        <f t="shared" si="7"/>
        <v>1.2086896687309543</v>
      </c>
      <c r="AA34" s="319">
        <f t="shared" si="7"/>
        <v>1.1339110986860494</v>
      </c>
      <c r="AB34" s="319">
        <f t="shared" si="7"/>
        <v>1.8825662831415713</v>
      </c>
      <c r="AC34" s="319">
        <f t="shared" si="7"/>
        <v>1.70868783702816</v>
      </c>
      <c r="AD34" s="319">
        <f t="shared" si="7"/>
        <v>1.4997233595219654</v>
      </c>
    </row>
    <row r="35" spans="3:30">
      <c r="T35" s="217"/>
    </row>
    <row r="36" spans="3:30">
      <c r="T36" s="217"/>
    </row>
    <row r="37" spans="3:30">
      <c r="T37" s="217"/>
    </row>
    <row r="48" spans="3:30" ht="13">
      <c r="C48" s="39" t="s">
        <v>211</v>
      </c>
    </row>
  </sheetData>
  <mergeCells count="5">
    <mergeCell ref="B2:R2"/>
    <mergeCell ref="B3:R3"/>
    <mergeCell ref="B4:R4"/>
    <mergeCell ref="C5:J5"/>
    <mergeCell ref="K5:R5"/>
  </mergeCells>
  <conditionalFormatting sqref="W32:AD32">
    <cfRule type="colorScale" priority="4">
      <colorScale>
        <cfvo type="min"/>
        <cfvo type="percentile" val="50"/>
        <cfvo type="max"/>
        <color rgb="FFF8696B"/>
        <color rgb="FFFFEB84"/>
        <color rgb="FF63BE7B"/>
      </colorScale>
    </cfRule>
  </conditionalFormatting>
  <conditionalFormatting sqref="W33:AD33">
    <cfRule type="colorScale" priority="3">
      <colorScale>
        <cfvo type="min"/>
        <cfvo type="percentile" val="50"/>
        <cfvo type="max"/>
        <color rgb="FFF8696B"/>
        <color rgb="FFFFEB84"/>
        <color rgb="FF63BE7B"/>
      </colorScale>
    </cfRule>
  </conditionalFormatting>
  <conditionalFormatting sqref="W34:AD34">
    <cfRule type="colorScale" priority="1">
      <colorScale>
        <cfvo type="min"/>
        <cfvo type="percentile" val="50"/>
        <cfvo type="max"/>
        <color rgb="FFF8696B"/>
        <color rgb="FFFFEB84"/>
        <color rgb="FF63BE7B"/>
      </colorScale>
    </cfRule>
  </conditionalFormatting>
  <hyperlinks>
    <hyperlink ref="T2" location="Índice!A1" display="Volver al índice"/>
  </hyperlinks>
  <pageMargins left="0.25" right="0.25" top="0.75" bottom="0.75" header="0.3" footer="0.3"/>
  <pageSetup paperSize="9" scale="44" orientation="portrait" r:id="rId1"/>
  <headerFooter differentFirst="1">
    <oddFooter>&amp;C&amp;P</oddFooter>
  </headerFooter>
  <colBreaks count="1" manualBreakCount="1">
    <brk id="19" min="1" max="59" man="1"/>
  </col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zoomScale="80" zoomScaleNormal="80" zoomScaleSheetLayoutView="80" zoomScalePageLayoutView="60" workbookViewId="0"/>
  </sheetViews>
  <sheetFormatPr baseColWidth="10" defaultColWidth="14.453125" defaultRowHeight="12.5"/>
  <cols>
    <col min="1" max="1" width="1.453125" style="22" customWidth="1"/>
    <col min="2" max="7" width="18.453125" style="22" customWidth="1"/>
    <col min="8" max="8" width="14.453125" style="22"/>
    <col min="9" max="9" width="10.453125" style="194" customWidth="1"/>
    <col min="10" max="10" width="7.26953125" style="185" hidden="1" customWidth="1"/>
    <col min="11" max="12" width="8.453125" style="185" hidden="1" customWidth="1"/>
    <col min="13" max="13" width="14.453125" style="194"/>
    <col min="14" max="16384" width="14.453125" style="22"/>
  </cols>
  <sheetData>
    <row r="1" spans="1:12" ht="6" customHeight="1"/>
    <row r="2" spans="1:12" ht="13">
      <c r="A2" s="2"/>
      <c r="C2" s="369" t="s">
        <v>14</v>
      </c>
      <c r="D2" s="369"/>
      <c r="E2" s="369"/>
      <c r="F2" s="369"/>
      <c r="H2" s="52" t="s">
        <v>153</v>
      </c>
      <c r="I2" s="193"/>
    </row>
    <row r="3" spans="1:12" ht="13">
      <c r="A3" s="2"/>
      <c r="C3" s="369" t="s">
        <v>123</v>
      </c>
      <c r="D3" s="369"/>
      <c r="E3" s="369"/>
      <c r="F3" s="369"/>
    </row>
    <row r="4" spans="1:12">
      <c r="A4" s="2"/>
      <c r="C4" s="27"/>
      <c r="D4" s="27"/>
      <c r="E4" s="27"/>
      <c r="F4" s="27"/>
    </row>
    <row r="5" spans="1:12" ht="12.75" customHeight="1">
      <c r="A5" s="2"/>
      <c r="C5" s="370" t="s">
        <v>13</v>
      </c>
      <c r="D5" s="372" t="s">
        <v>155</v>
      </c>
      <c r="E5" s="372" t="s">
        <v>156</v>
      </c>
      <c r="F5" s="372" t="s">
        <v>157</v>
      </c>
    </row>
    <row r="6" spans="1:12">
      <c r="A6" s="2"/>
      <c r="C6" s="371"/>
      <c r="D6" s="373"/>
      <c r="E6" s="373"/>
      <c r="F6" s="373"/>
    </row>
    <row r="7" spans="1:12">
      <c r="A7" s="2"/>
      <c r="C7" s="27" t="s">
        <v>12</v>
      </c>
      <c r="D7" s="99">
        <v>63110</v>
      </c>
      <c r="E7" s="99">
        <v>1210044.3</v>
      </c>
      <c r="F7" s="105">
        <v>19.173574710822372</v>
      </c>
      <c r="H7" s="158"/>
      <c r="I7" s="192"/>
    </row>
    <row r="8" spans="1:12">
      <c r="A8" s="2"/>
      <c r="C8" s="27" t="s">
        <v>11</v>
      </c>
      <c r="D8" s="99">
        <v>61360</v>
      </c>
      <c r="E8" s="99">
        <v>1303267.5</v>
      </c>
      <c r="F8" s="105">
        <v>21.239691981747065</v>
      </c>
      <c r="J8" s="218">
        <f t="shared" ref="J8:J22" si="0">+(D8-D7)/D7</f>
        <v>-2.7729361432419584E-2</v>
      </c>
      <c r="K8" s="218">
        <f t="shared" ref="K8:L22" si="1">+(E8-E7)/E7</f>
        <v>7.704114634480734E-2</v>
      </c>
      <c r="L8" s="218">
        <f t="shared" si="1"/>
        <v>0.10775858451468047</v>
      </c>
    </row>
    <row r="9" spans="1:12">
      <c r="A9" s="2"/>
      <c r="C9" s="27" t="s">
        <v>10</v>
      </c>
      <c r="D9" s="99">
        <v>56000</v>
      </c>
      <c r="E9" s="99">
        <v>1093728.3999999999</v>
      </c>
      <c r="F9" s="105">
        <v>19.530864285714287</v>
      </c>
      <c r="J9" s="218">
        <f t="shared" si="0"/>
        <v>-8.7353324641460228E-2</v>
      </c>
      <c r="K9" s="218">
        <f t="shared" si="1"/>
        <v>-0.16077980921031185</v>
      </c>
      <c r="L9" s="218">
        <f t="shared" si="1"/>
        <v>-8.0454448091870037E-2</v>
      </c>
    </row>
    <row r="10" spans="1:12">
      <c r="A10" s="2"/>
      <c r="C10" s="27" t="s">
        <v>9</v>
      </c>
      <c r="D10" s="99">
        <v>59560</v>
      </c>
      <c r="E10" s="99">
        <v>1144170</v>
      </c>
      <c r="F10" s="105">
        <v>19.210376091336467</v>
      </c>
      <c r="J10" s="218">
        <f t="shared" si="0"/>
        <v>6.357142857142857E-2</v>
      </c>
      <c r="K10" s="218">
        <f t="shared" si="1"/>
        <v>4.6118945068995283E-2</v>
      </c>
      <c r="L10" s="218">
        <f t="shared" si="1"/>
        <v>-1.6409319612764834E-2</v>
      </c>
    </row>
    <row r="11" spans="1:12">
      <c r="A11" s="2"/>
      <c r="C11" s="27" t="s">
        <v>8</v>
      </c>
      <c r="D11" s="99">
        <v>55620</v>
      </c>
      <c r="E11" s="99">
        <v>1115735.7</v>
      </c>
      <c r="F11" s="105">
        <v>20.059973031283707</v>
      </c>
      <c r="G11" s="61"/>
      <c r="J11" s="218">
        <f t="shared" si="0"/>
        <v>-6.61517797179315E-2</v>
      </c>
      <c r="K11" s="218">
        <f t="shared" si="1"/>
        <v>-2.4851464380293179E-2</v>
      </c>
      <c r="L11" s="218">
        <f t="shared" si="1"/>
        <v>4.4225939976802062E-2</v>
      </c>
    </row>
    <row r="12" spans="1:12">
      <c r="A12" s="2"/>
      <c r="C12" s="27" t="s">
        <v>7</v>
      </c>
      <c r="D12" s="99">
        <v>63200</v>
      </c>
      <c r="E12" s="99">
        <v>1391378.2</v>
      </c>
      <c r="F12" s="105">
        <v>22.015477848101266</v>
      </c>
      <c r="J12" s="218">
        <f t="shared" si="0"/>
        <v>0.13628191298094211</v>
      </c>
      <c r="K12" s="218">
        <f t="shared" si="1"/>
        <v>0.24704999580097689</v>
      </c>
      <c r="L12" s="218">
        <f t="shared" si="1"/>
        <v>9.7482923519783979E-2</v>
      </c>
    </row>
    <row r="13" spans="1:12">
      <c r="A13" s="2"/>
      <c r="C13" s="27" t="s">
        <v>6</v>
      </c>
      <c r="D13" s="99">
        <v>54145</v>
      </c>
      <c r="E13" s="99">
        <v>834859.9</v>
      </c>
      <c r="F13" s="105">
        <v>15.418965740142211</v>
      </c>
      <c r="J13" s="218">
        <f t="shared" si="0"/>
        <v>-0.14327531645569619</v>
      </c>
      <c r="K13" s="218">
        <f t="shared" si="1"/>
        <v>-0.39997629688319103</v>
      </c>
      <c r="L13" s="218">
        <f t="shared" si="1"/>
        <v>-0.29963065773418923</v>
      </c>
    </row>
    <row r="14" spans="1:12">
      <c r="A14" s="2"/>
      <c r="C14" s="27" t="s">
        <v>5</v>
      </c>
      <c r="D14" s="99">
        <v>55976</v>
      </c>
      <c r="E14" s="99">
        <v>965939.5</v>
      </c>
      <c r="F14" s="105">
        <v>17.25631520651708</v>
      </c>
      <c r="J14" s="218">
        <f t="shared" si="0"/>
        <v>3.3816603564502723E-2</v>
      </c>
      <c r="K14" s="218">
        <f t="shared" si="1"/>
        <v>0.15700790036747481</v>
      </c>
      <c r="L14" s="218">
        <f t="shared" si="1"/>
        <v>0.11916165437682093</v>
      </c>
    </row>
    <row r="15" spans="1:12">
      <c r="A15" s="2"/>
      <c r="C15" s="27" t="s">
        <v>4</v>
      </c>
      <c r="D15" s="99">
        <v>45078</v>
      </c>
      <c r="E15" s="99">
        <v>924548.1</v>
      </c>
      <c r="F15" s="105">
        <v>20.509962731265809</v>
      </c>
      <c r="J15" s="218">
        <f t="shared" si="0"/>
        <v>-0.19469058167786193</v>
      </c>
      <c r="K15" s="218">
        <f t="shared" si="1"/>
        <v>-4.2850923893266633E-2</v>
      </c>
      <c r="L15" s="218">
        <f t="shared" si="1"/>
        <v>0.18854822051001624</v>
      </c>
    </row>
    <row r="16" spans="1:12">
      <c r="A16" s="2"/>
      <c r="C16" s="27" t="s">
        <v>3</v>
      </c>
      <c r="D16" s="99">
        <v>50771</v>
      </c>
      <c r="E16" s="99">
        <v>1081349.2</v>
      </c>
      <c r="F16" s="105">
        <v>21.3</v>
      </c>
      <c r="J16" s="218">
        <f t="shared" si="0"/>
        <v>0.12629220462309773</v>
      </c>
      <c r="K16" s="218">
        <f t="shared" si="1"/>
        <v>0.1695975579853552</v>
      </c>
      <c r="L16" s="218">
        <f t="shared" si="1"/>
        <v>3.8519683291761572E-2</v>
      </c>
    </row>
    <row r="17" spans="1:12">
      <c r="A17" s="2"/>
      <c r="C17" s="27" t="s">
        <v>2</v>
      </c>
      <c r="D17" s="99">
        <v>53653</v>
      </c>
      <c r="E17" s="99">
        <v>1676444</v>
      </c>
      <c r="F17" s="105">
        <v>31.25</v>
      </c>
      <c r="J17" s="218">
        <f t="shared" si="0"/>
        <v>5.6764688503279433E-2</v>
      </c>
      <c r="K17" s="218">
        <f t="shared" si="1"/>
        <v>0.55032620359824569</v>
      </c>
      <c r="L17" s="218">
        <f t="shared" si="1"/>
        <v>0.46713615023474175</v>
      </c>
    </row>
    <row r="18" spans="1:12">
      <c r="A18" s="2"/>
      <c r="C18" s="27" t="s">
        <v>122</v>
      </c>
      <c r="D18" s="99">
        <v>41534</v>
      </c>
      <c r="E18" s="99">
        <v>1093452</v>
      </c>
      <c r="F18" s="105">
        <v>26.33</v>
      </c>
      <c r="G18" s="59"/>
      <c r="J18" s="218">
        <f t="shared" si="0"/>
        <v>-0.22587739734963563</v>
      </c>
      <c r="K18" s="218">
        <f t="shared" si="1"/>
        <v>-0.34775512930941921</v>
      </c>
      <c r="L18" s="218">
        <f t="shared" si="1"/>
        <v>-0.15744000000000005</v>
      </c>
    </row>
    <row r="19" spans="1:12">
      <c r="A19" s="2"/>
      <c r="C19" s="27" t="s">
        <v>131</v>
      </c>
      <c r="D19" s="99">
        <v>49576</v>
      </c>
      <c r="E19" s="99">
        <v>1159022.1000000001</v>
      </c>
      <c r="F19" s="105">
        <v>23.378693319348098</v>
      </c>
      <c r="G19" s="59"/>
      <c r="J19" s="218">
        <f t="shared" si="0"/>
        <v>0.19362450040930324</v>
      </c>
      <c r="K19" s="218">
        <f t="shared" si="1"/>
        <v>5.9966143918525998E-2</v>
      </c>
      <c r="L19" s="218">
        <f t="shared" si="1"/>
        <v>-0.1120891257368743</v>
      </c>
    </row>
    <row r="20" spans="1:12" ht="12.75" customHeight="1">
      <c r="A20" s="2"/>
      <c r="C20" s="27" t="s">
        <v>147</v>
      </c>
      <c r="D20" s="99">
        <v>48965</v>
      </c>
      <c r="E20" s="99">
        <f>+D20*F20</f>
        <v>1061324.9400000002</v>
      </c>
      <c r="F20" s="105">
        <v>21.675174920861842</v>
      </c>
      <c r="H20" s="318"/>
      <c r="J20" s="218">
        <f t="shared" si="0"/>
        <v>-1.2324511860577699E-2</v>
      </c>
      <c r="K20" s="218">
        <f t="shared" si="1"/>
        <v>-8.4292749896658498E-2</v>
      </c>
      <c r="L20" s="218">
        <f t="shared" si="1"/>
        <v>-7.286627936029394E-2</v>
      </c>
    </row>
    <row r="21" spans="1:12">
      <c r="A21" s="2"/>
      <c r="C21" s="27" t="s">
        <v>181</v>
      </c>
      <c r="D21" s="99">
        <v>50526.337967409301</v>
      </c>
      <c r="E21" s="99">
        <v>960502</v>
      </c>
      <c r="F21" s="105">
        <v>19.010000000000002</v>
      </c>
      <c r="G21" s="179"/>
      <c r="I21" s="212"/>
      <c r="J21" s="218">
        <f t="shared" si="0"/>
        <v>3.1886816448673569E-2</v>
      </c>
      <c r="K21" s="218">
        <f t="shared" si="1"/>
        <v>-9.4997239959328725E-2</v>
      </c>
      <c r="L21" s="218">
        <f t="shared" si="1"/>
        <v>-0.12295978835661772</v>
      </c>
    </row>
    <row r="22" spans="1:12" ht="12.75" customHeight="1">
      <c r="A22" s="2"/>
      <c r="C22" s="27" t="s">
        <v>209</v>
      </c>
      <c r="D22" s="99">
        <v>53485</v>
      </c>
      <c r="E22" s="99">
        <v>1166024.8999999999</v>
      </c>
      <c r="F22" s="105">
        <v>21.8</v>
      </c>
      <c r="G22" s="179"/>
      <c r="J22" s="218">
        <f t="shared" si="0"/>
        <v>5.8556827025522944E-2</v>
      </c>
      <c r="K22" s="218">
        <f t="shared" si="1"/>
        <v>0.21397446335353795</v>
      </c>
      <c r="L22" s="218">
        <f t="shared" si="1"/>
        <v>0.14676486059968433</v>
      </c>
    </row>
    <row r="23" spans="1:12" ht="12.75" customHeight="1">
      <c r="A23" s="2"/>
      <c r="C23" s="280" t="s">
        <v>257</v>
      </c>
      <c r="D23" s="99">
        <v>55683</v>
      </c>
      <c r="E23" s="279">
        <f>+D23*F23</f>
        <v>1213889.4000000001</v>
      </c>
      <c r="F23" s="278">
        <f>+F22</f>
        <v>21.8</v>
      </c>
      <c r="G23" s="296"/>
      <c r="J23" s="218">
        <f>+(D23-D22)/D22</f>
        <v>4.1095634289987845E-2</v>
      </c>
      <c r="K23" s="218">
        <f>+(E23-E22)/E22</f>
        <v>4.1049294916429516E-2</v>
      </c>
      <c r="L23" s="218">
        <f>+(F23-F22)/F22</f>
        <v>0</v>
      </c>
    </row>
    <row r="24" spans="1:12" ht="13">
      <c r="A24" s="2"/>
      <c r="B24" s="180"/>
      <c r="C24" s="188" t="s">
        <v>135</v>
      </c>
      <c r="D24" s="187"/>
      <c r="E24" s="187"/>
      <c r="F24" s="187"/>
      <c r="G24" s="180"/>
    </row>
    <row r="25" spans="1:12" ht="26.25" customHeight="1">
      <c r="A25" s="2"/>
      <c r="B25" s="180"/>
      <c r="C25" s="374" t="s">
        <v>267</v>
      </c>
      <c r="D25" s="374"/>
      <c r="E25" s="374"/>
      <c r="F25" s="374"/>
      <c r="G25" s="180"/>
    </row>
    <row r="26" spans="1:12">
      <c r="A26" s="2"/>
      <c r="C26" s="368"/>
      <c r="D26" s="368"/>
      <c r="E26" s="368"/>
      <c r="F26" s="368"/>
      <c r="G26" s="368"/>
      <c r="H26" s="368"/>
    </row>
    <row r="27" spans="1:12">
      <c r="G27" s="60"/>
    </row>
    <row r="33" spans="8:11" ht="14.5">
      <c r="K33" s="325"/>
    </row>
    <row r="37" spans="8:11" ht="13">
      <c r="I37" s="271"/>
    </row>
    <row r="45" spans="8:11">
      <c r="H45" s="60"/>
      <c r="I45" s="195"/>
    </row>
    <row r="50" spans="2:2" ht="13">
      <c r="B50" s="28" t="s">
        <v>135</v>
      </c>
    </row>
  </sheetData>
  <mergeCells count="8">
    <mergeCell ref="C26:H26"/>
    <mergeCell ref="C2:F2"/>
    <mergeCell ref="C3:F3"/>
    <mergeCell ref="C5:C6"/>
    <mergeCell ref="D5:D6"/>
    <mergeCell ref="E5:E6"/>
    <mergeCell ref="F5:F6"/>
    <mergeCell ref="C25:F25"/>
  </mergeCells>
  <hyperlinks>
    <hyperlink ref="H2" location="Índice!A1" display="Volver al índice"/>
  </hyperlinks>
  <pageMargins left="0.70866141732283472" right="0.70866141732283472" top="1.3130314960629921" bottom="0.74803149606299213" header="0.31496062992125984" footer="0.31496062992125984"/>
  <pageSetup paperSize="9" scale="80" orientation="portrait" r:id="rId1"/>
  <headerFooter differentFirst="1">
    <oddFooter>&amp;C&amp;P</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2"/>
  <dimension ref="B1:Y52"/>
  <sheetViews>
    <sheetView zoomScale="80" zoomScaleNormal="80" zoomScalePageLayoutView="90" workbookViewId="0"/>
  </sheetViews>
  <sheetFormatPr baseColWidth="10" defaultColWidth="15.81640625" defaultRowHeight="12.5"/>
  <cols>
    <col min="1" max="1" width="1.453125" style="22" customWidth="1"/>
    <col min="2" max="2" width="9.453125" style="22" customWidth="1"/>
    <col min="3" max="3" width="11.81640625" style="22" customWidth="1"/>
    <col min="4" max="4" width="12.453125" style="22" customWidth="1"/>
    <col min="5" max="5" width="14.81640625" style="22" customWidth="1"/>
    <col min="6" max="6" width="11.453125" style="22" customWidth="1"/>
    <col min="7" max="7" width="11.81640625" style="22" customWidth="1"/>
    <col min="8" max="8" width="11.7265625" style="22" customWidth="1"/>
    <col min="9" max="9" width="14.453125" style="22" customWidth="1"/>
    <col min="10" max="10" width="11.26953125" style="22" customWidth="1"/>
    <col min="11" max="11" width="12.1796875" style="22" customWidth="1"/>
    <col min="12" max="12" width="10.54296875" style="22" customWidth="1"/>
    <col min="13" max="13" width="2" style="22" customWidth="1"/>
    <col min="14" max="14" width="14" style="22" customWidth="1"/>
    <col min="15" max="15" width="6.81640625" style="22" customWidth="1"/>
    <col min="16" max="16" width="9.54296875" style="185" hidden="1" customWidth="1"/>
    <col min="17" max="17" width="10.54296875" style="185" hidden="1" customWidth="1"/>
    <col min="18" max="18" width="12.7265625" style="185" hidden="1" customWidth="1"/>
    <col min="19" max="19" width="9.54296875" style="185" hidden="1" customWidth="1"/>
    <col min="20" max="20" width="7.81640625" style="185" hidden="1" customWidth="1"/>
    <col min="21" max="21" width="7.453125" style="185" hidden="1" customWidth="1"/>
    <col min="22" max="22" width="12.81640625" style="185" hidden="1" customWidth="1"/>
    <col min="23" max="23" width="8.7265625" style="185" hidden="1" customWidth="1"/>
    <col min="24" max="24" width="10.26953125" style="185" hidden="1" customWidth="1"/>
    <col min="25" max="16384" width="15.81640625" style="22"/>
  </cols>
  <sheetData>
    <row r="1" spans="2:24" ht="6" customHeight="1"/>
    <row r="2" spans="2:24" ht="13">
      <c r="B2" s="356" t="s">
        <v>107</v>
      </c>
      <c r="C2" s="356"/>
      <c r="D2" s="356"/>
      <c r="E2" s="356"/>
      <c r="F2" s="356"/>
      <c r="G2" s="356"/>
      <c r="H2" s="356"/>
      <c r="I2" s="356"/>
      <c r="J2" s="356"/>
      <c r="K2" s="356"/>
      <c r="L2" s="356"/>
      <c r="M2" s="119"/>
      <c r="N2" s="52" t="s">
        <v>153</v>
      </c>
    </row>
    <row r="3" spans="2:24" ht="12.75" customHeight="1">
      <c r="B3" s="356" t="s">
        <v>49</v>
      </c>
      <c r="C3" s="356"/>
      <c r="D3" s="356"/>
      <c r="E3" s="356"/>
      <c r="F3" s="356"/>
      <c r="G3" s="356"/>
      <c r="H3" s="356"/>
      <c r="I3" s="356"/>
      <c r="J3" s="356"/>
      <c r="K3" s="356"/>
      <c r="L3" s="356"/>
      <c r="M3" s="119"/>
    </row>
    <row r="4" spans="2:24" ht="13">
      <c r="B4" s="356" t="s">
        <v>27</v>
      </c>
      <c r="C4" s="356"/>
      <c r="D4" s="356"/>
      <c r="E4" s="356"/>
      <c r="F4" s="356"/>
      <c r="G4" s="356"/>
      <c r="H4" s="356"/>
      <c r="I4" s="356"/>
      <c r="J4" s="356"/>
      <c r="K4" s="356"/>
      <c r="L4" s="356"/>
      <c r="M4" s="119"/>
    </row>
    <row r="5" spans="2:24">
      <c r="B5" s="2"/>
      <c r="C5" s="2"/>
      <c r="D5" s="2"/>
      <c r="E5" s="2"/>
      <c r="F5" s="2"/>
      <c r="G5" s="2"/>
      <c r="H5" s="2"/>
      <c r="I5" s="2"/>
      <c r="J5" s="57"/>
      <c r="K5" s="2"/>
    </row>
    <row r="6" spans="2:24">
      <c r="B6" s="375" t="s">
        <v>13</v>
      </c>
      <c r="C6" s="78" t="s">
        <v>24</v>
      </c>
      <c r="D6" s="78" t="s">
        <v>24</v>
      </c>
      <c r="E6" s="78" t="s">
        <v>26</v>
      </c>
      <c r="F6" s="78" t="s">
        <v>24</v>
      </c>
      <c r="G6" s="78" t="s">
        <v>25</v>
      </c>
      <c r="H6" s="78" t="s">
        <v>25</v>
      </c>
      <c r="I6" s="78" t="s">
        <v>24</v>
      </c>
      <c r="J6" s="78" t="s">
        <v>24</v>
      </c>
      <c r="K6" s="78" t="s">
        <v>24</v>
      </c>
      <c r="L6" s="78" t="s">
        <v>159</v>
      </c>
      <c r="M6" s="140"/>
    </row>
    <row r="7" spans="2:24">
      <c r="B7" s="376"/>
      <c r="C7" s="79" t="s">
        <v>23</v>
      </c>
      <c r="D7" s="79" t="s">
        <v>22</v>
      </c>
      <c r="E7" s="79" t="s">
        <v>21</v>
      </c>
      <c r="F7" s="79" t="s">
        <v>20</v>
      </c>
      <c r="G7" s="79" t="s">
        <v>19</v>
      </c>
      <c r="H7" s="79" t="s">
        <v>18</v>
      </c>
      <c r="I7" s="79" t="s">
        <v>17</v>
      </c>
      <c r="J7" s="79" t="s">
        <v>16</v>
      </c>
      <c r="K7" s="79" t="s">
        <v>15</v>
      </c>
      <c r="L7" s="79" t="s">
        <v>160</v>
      </c>
      <c r="M7" s="140"/>
      <c r="P7" s="272" t="str">
        <f>+C7</f>
        <v>Coquimbo</v>
      </c>
      <c r="Q7" s="272" t="str">
        <f t="shared" ref="Q7:V7" si="0">+D7</f>
        <v>Valparaíso</v>
      </c>
      <c r="R7" s="272" t="str">
        <f t="shared" si="0"/>
        <v>Metropolitana</v>
      </c>
      <c r="S7" s="272" t="str">
        <f t="shared" si="0"/>
        <v>O´Higgins</v>
      </c>
      <c r="T7" s="272" t="str">
        <f t="shared" si="0"/>
        <v>Maule</v>
      </c>
      <c r="U7" s="272" t="str">
        <f t="shared" si="0"/>
        <v>Bío Bío</v>
      </c>
      <c r="V7" s="272" t="str">
        <f t="shared" si="0"/>
        <v>La Araucanía</v>
      </c>
      <c r="W7" s="272" t="str">
        <f>+J7</f>
        <v>Los Ríos</v>
      </c>
      <c r="X7" s="272" t="str">
        <f>+K7</f>
        <v>Los Lagos</v>
      </c>
    </row>
    <row r="8" spans="2:24">
      <c r="B8" s="81" t="s">
        <v>11</v>
      </c>
      <c r="C8" s="80">
        <v>5960</v>
      </c>
      <c r="D8" s="80">
        <v>1480</v>
      </c>
      <c r="E8" s="80">
        <v>4280</v>
      </c>
      <c r="F8" s="80">
        <v>2960</v>
      </c>
      <c r="G8" s="80">
        <v>4170</v>
      </c>
      <c r="H8" s="80">
        <v>5240</v>
      </c>
      <c r="I8" s="80">
        <v>18030</v>
      </c>
      <c r="J8" s="81"/>
      <c r="K8" s="80">
        <v>17930</v>
      </c>
      <c r="L8" s="80"/>
      <c r="M8" s="80"/>
    </row>
    <row r="9" spans="2:24">
      <c r="B9" s="81" t="s">
        <v>10</v>
      </c>
      <c r="C9" s="80">
        <v>5420</v>
      </c>
      <c r="D9" s="80">
        <v>1190</v>
      </c>
      <c r="E9" s="80">
        <v>4090</v>
      </c>
      <c r="F9" s="80">
        <v>3140</v>
      </c>
      <c r="G9" s="80">
        <v>3850</v>
      </c>
      <c r="H9" s="80">
        <v>5690</v>
      </c>
      <c r="I9" s="80">
        <v>15000</v>
      </c>
      <c r="J9" s="81"/>
      <c r="K9" s="80">
        <v>16310</v>
      </c>
      <c r="L9" s="80"/>
      <c r="M9" s="80"/>
      <c r="P9" s="218">
        <f t="shared" ref="P9:P21" si="1">+C9/C8-1</f>
        <v>-9.060402684563762E-2</v>
      </c>
      <c r="Q9" s="218">
        <f t="shared" ref="Q9:Q21" si="2">+D9/D8-1</f>
        <v>-0.19594594594594594</v>
      </c>
      <c r="R9" s="218">
        <f t="shared" ref="R9:R21" si="3">+E9/E8-1</f>
        <v>-4.4392523364485958E-2</v>
      </c>
      <c r="S9" s="218">
        <f t="shared" ref="S9:S21" si="4">+F9/F8-1</f>
        <v>6.0810810810810745E-2</v>
      </c>
      <c r="T9" s="218">
        <f t="shared" ref="T9:T21" si="5">+G9/G8-1</f>
        <v>-7.6738609112709799E-2</v>
      </c>
      <c r="U9" s="218">
        <f t="shared" ref="U9:U21" si="6">+H9/H8-1</f>
        <v>8.5877862595419741E-2</v>
      </c>
      <c r="V9" s="218">
        <f t="shared" ref="V9:V21" si="7">+I9/I8-1</f>
        <v>-0.16805324459234605</v>
      </c>
      <c r="W9" s="218" t="e">
        <f t="shared" ref="W9:W21" si="8">+J9/J8-1</f>
        <v>#DIV/0!</v>
      </c>
      <c r="X9" s="218">
        <f t="shared" ref="X9:X21" si="9">+K9/K8-1</f>
        <v>-9.035136642498609E-2</v>
      </c>
    </row>
    <row r="10" spans="2:24">
      <c r="B10" s="81" t="s">
        <v>9</v>
      </c>
      <c r="C10" s="80">
        <v>5400</v>
      </c>
      <c r="D10" s="80">
        <v>1200</v>
      </c>
      <c r="E10" s="80">
        <v>4000</v>
      </c>
      <c r="F10" s="80">
        <v>3450</v>
      </c>
      <c r="G10" s="80">
        <v>3800</v>
      </c>
      <c r="H10" s="80">
        <v>6400</v>
      </c>
      <c r="I10" s="80">
        <v>16800</v>
      </c>
      <c r="J10" s="81"/>
      <c r="K10" s="80">
        <v>17200</v>
      </c>
      <c r="L10" s="80"/>
      <c r="M10" s="80"/>
      <c r="N10" s="58"/>
      <c r="P10" s="218">
        <f t="shared" si="1"/>
        <v>-3.6900369003689537E-3</v>
      </c>
      <c r="Q10" s="218">
        <f t="shared" si="2"/>
        <v>8.4033613445377853E-3</v>
      </c>
      <c r="R10" s="218">
        <f t="shared" si="3"/>
        <v>-2.2004889975550168E-2</v>
      </c>
      <c r="S10" s="218">
        <f t="shared" si="4"/>
        <v>9.8726114649681618E-2</v>
      </c>
      <c r="T10" s="218">
        <f t="shared" si="5"/>
        <v>-1.2987012987012991E-2</v>
      </c>
      <c r="U10" s="218">
        <f t="shared" si="6"/>
        <v>0.12478031634446407</v>
      </c>
      <c r="V10" s="218">
        <f t="shared" si="7"/>
        <v>0.12000000000000011</v>
      </c>
      <c r="W10" s="218" t="e">
        <f t="shared" si="8"/>
        <v>#DIV/0!</v>
      </c>
      <c r="X10" s="218">
        <f t="shared" si="9"/>
        <v>5.456774984671986E-2</v>
      </c>
    </row>
    <row r="11" spans="2:24">
      <c r="B11" s="81" t="s">
        <v>8</v>
      </c>
      <c r="C11" s="80">
        <v>4960</v>
      </c>
      <c r="D11" s="80">
        <v>1550</v>
      </c>
      <c r="E11" s="80">
        <v>3260</v>
      </c>
      <c r="F11" s="80">
        <v>2820</v>
      </c>
      <c r="G11" s="80">
        <v>2800</v>
      </c>
      <c r="H11" s="80">
        <v>6290</v>
      </c>
      <c r="I11" s="80">
        <v>15620</v>
      </c>
      <c r="J11" s="81"/>
      <c r="K11" s="80">
        <v>17010</v>
      </c>
      <c r="L11" s="80"/>
      <c r="M11" s="80"/>
      <c r="N11" s="58"/>
      <c r="P11" s="218">
        <f t="shared" si="1"/>
        <v>-8.1481481481481488E-2</v>
      </c>
      <c r="Q11" s="218">
        <f t="shared" si="2"/>
        <v>0.29166666666666674</v>
      </c>
      <c r="R11" s="218">
        <f t="shared" si="3"/>
        <v>-0.18500000000000005</v>
      </c>
      <c r="S11" s="218">
        <f t="shared" si="4"/>
        <v>-0.18260869565217386</v>
      </c>
      <c r="T11" s="218">
        <f t="shared" si="5"/>
        <v>-0.26315789473684215</v>
      </c>
      <c r="U11" s="218">
        <f t="shared" si="6"/>
        <v>-1.7187500000000022E-2</v>
      </c>
      <c r="V11" s="218">
        <f t="shared" si="7"/>
        <v>-7.0238095238095211E-2</v>
      </c>
      <c r="W11" s="218" t="e">
        <f t="shared" si="8"/>
        <v>#DIV/0!</v>
      </c>
      <c r="X11" s="218">
        <f t="shared" si="9"/>
        <v>-1.104651162790693E-2</v>
      </c>
    </row>
    <row r="12" spans="2:24">
      <c r="B12" s="81" t="s">
        <v>7</v>
      </c>
      <c r="C12" s="80">
        <v>5590</v>
      </c>
      <c r="D12" s="80">
        <v>1870</v>
      </c>
      <c r="E12" s="80">
        <v>4000</v>
      </c>
      <c r="F12" s="80">
        <v>3410</v>
      </c>
      <c r="G12" s="80">
        <v>3740</v>
      </c>
      <c r="H12" s="80">
        <v>6600</v>
      </c>
      <c r="I12" s="80">
        <v>17980</v>
      </c>
      <c r="J12" s="81"/>
      <c r="K12" s="80">
        <v>18700</v>
      </c>
      <c r="L12" s="80"/>
      <c r="M12" s="80"/>
      <c r="N12" s="58"/>
      <c r="P12" s="218">
        <f t="shared" si="1"/>
        <v>0.12701612903225801</v>
      </c>
      <c r="Q12" s="218">
        <f t="shared" si="2"/>
        <v>0.20645161290322589</v>
      </c>
      <c r="R12" s="218">
        <f t="shared" si="3"/>
        <v>0.22699386503067487</v>
      </c>
      <c r="S12" s="218">
        <f t="shared" si="4"/>
        <v>0.20921985815602828</v>
      </c>
      <c r="T12" s="218">
        <f t="shared" si="5"/>
        <v>0.33571428571428563</v>
      </c>
      <c r="U12" s="218">
        <f t="shared" si="6"/>
        <v>4.9284578696343395E-2</v>
      </c>
      <c r="V12" s="218">
        <f t="shared" si="7"/>
        <v>0.1510883482714469</v>
      </c>
      <c r="W12" s="218" t="e">
        <f t="shared" si="8"/>
        <v>#DIV/0!</v>
      </c>
      <c r="X12" s="218">
        <f t="shared" si="9"/>
        <v>9.9353321575543774E-2</v>
      </c>
    </row>
    <row r="13" spans="2:24">
      <c r="B13" s="81" t="s">
        <v>6</v>
      </c>
      <c r="C13" s="82">
        <v>3236.8</v>
      </c>
      <c r="D13" s="82">
        <v>2184.1799999999998</v>
      </c>
      <c r="E13" s="82">
        <v>5236.7</v>
      </c>
      <c r="F13" s="82">
        <v>1711.1</v>
      </c>
      <c r="G13" s="82">
        <v>3368.74</v>
      </c>
      <c r="H13" s="82">
        <v>8440.58</v>
      </c>
      <c r="I13" s="82">
        <v>14058.9</v>
      </c>
      <c r="J13" s="82">
        <v>3971.3</v>
      </c>
      <c r="K13" s="82">
        <v>11228.6</v>
      </c>
      <c r="L13" s="82"/>
      <c r="M13" s="82"/>
      <c r="N13" s="58"/>
      <c r="P13" s="218">
        <f t="shared" si="1"/>
        <v>-0.42096601073345252</v>
      </c>
      <c r="Q13" s="218">
        <f t="shared" si="2"/>
        <v>0.1680106951871656</v>
      </c>
      <c r="R13" s="218">
        <f t="shared" si="3"/>
        <v>0.30917499999999998</v>
      </c>
      <c r="S13" s="218">
        <f t="shared" si="4"/>
        <v>-0.49821114369501474</v>
      </c>
      <c r="T13" s="218">
        <f t="shared" si="5"/>
        <v>-9.9267379679144452E-2</v>
      </c>
      <c r="U13" s="218">
        <f t="shared" si="6"/>
        <v>0.27887575757575767</v>
      </c>
      <c r="V13" s="218">
        <f t="shared" si="7"/>
        <v>-0.21808120133481645</v>
      </c>
      <c r="W13" s="218" t="e">
        <f t="shared" si="8"/>
        <v>#DIV/0!</v>
      </c>
      <c r="X13" s="218">
        <f t="shared" si="9"/>
        <v>-0.39954010695187159</v>
      </c>
    </row>
    <row r="14" spans="2:24">
      <c r="B14" s="81" t="s">
        <v>5</v>
      </c>
      <c r="C14" s="80">
        <v>3520</v>
      </c>
      <c r="D14" s="80">
        <v>2040</v>
      </c>
      <c r="E14" s="80">
        <v>5610</v>
      </c>
      <c r="F14" s="80">
        <v>1570</v>
      </c>
      <c r="G14" s="80">
        <v>3430</v>
      </c>
      <c r="H14" s="80">
        <v>8100</v>
      </c>
      <c r="I14" s="80">
        <v>14800</v>
      </c>
      <c r="J14" s="80">
        <v>4240</v>
      </c>
      <c r="K14" s="80">
        <v>11960</v>
      </c>
      <c r="L14" s="80"/>
      <c r="M14" s="80"/>
      <c r="P14" s="218">
        <f t="shared" si="1"/>
        <v>8.7493821057834875E-2</v>
      </c>
      <c r="Q14" s="218">
        <f t="shared" si="2"/>
        <v>-6.6011043045902773E-2</v>
      </c>
      <c r="R14" s="218">
        <f t="shared" si="3"/>
        <v>7.1285351461798596E-2</v>
      </c>
      <c r="S14" s="218">
        <f t="shared" si="4"/>
        <v>-8.2461574425807926E-2</v>
      </c>
      <c r="T14" s="218">
        <f t="shared" si="5"/>
        <v>1.8184840622903486E-2</v>
      </c>
      <c r="U14" s="218">
        <f t="shared" si="6"/>
        <v>-4.0350307680277919E-2</v>
      </c>
      <c r="V14" s="218">
        <f t="shared" si="7"/>
        <v>5.2713939212883032E-2</v>
      </c>
      <c r="W14" s="218">
        <f t="shared" si="8"/>
        <v>6.7660463827965645E-2</v>
      </c>
      <c r="X14" s="218">
        <f t="shared" si="9"/>
        <v>6.5137238836542322E-2</v>
      </c>
    </row>
    <row r="15" spans="2:24">
      <c r="B15" s="81" t="s">
        <v>4</v>
      </c>
      <c r="C15" s="80">
        <v>2996</v>
      </c>
      <c r="D15" s="80">
        <v>606</v>
      </c>
      <c r="E15" s="80">
        <v>2760</v>
      </c>
      <c r="F15" s="80">
        <v>259</v>
      </c>
      <c r="G15" s="80">
        <v>2183</v>
      </c>
      <c r="H15" s="80">
        <v>7025</v>
      </c>
      <c r="I15" s="80">
        <v>13473</v>
      </c>
      <c r="J15" s="80">
        <v>4567</v>
      </c>
      <c r="K15" s="80">
        <v>10522</v>
      </c>
      <c r="L15" s="80"/>
      <c r="M15" s="80"/>
      <c r="P15" s="218">
        <f t="shared" si="1"/>
        <v>-0.14886363636363631</v>
      </c>
      <c r="Q15" s="218">
        <f t="shared" si="2"/>
        <v>-0.70294117647058818</v>
      </c>
      <c r="R15" s="218">
        <f t="shared" si="3"/>
        <v>-0.50802139037433158</v>
      </c>
      <c r="S15" s="218">
        <f t="shared" si="4"/>
        <v>-0.835031847133758</v>
      </c>
      <c r="T15" s="218">
        <f t="shared" si="5"/>
        <v>-0.36355685131195337</v>
      </c>
      <c r="U15" s="218">
        <f t="shared" si="6"/>
        <v>-0.13271604938271608</v>
      </c>
      <c r="V15" s="218">
        <f t="shared" si="7"/>
        <v>-8.9662162162162162E-2</v>
      </c>
      <c r="W15" s="218">
        <f t="shared" si="8"/>
        <v>7.7122641509433931E-2</v>
      </c>
      <c r="X15" s="218">
        <f t="shared" si="9"/>
        <v>-0.12023411371237458</v>
      </c>
    </row>
    <row r="16" spans="2:24">
      <c r="B16" s="81" t="s">
        <v>3</v>
      </c>
      <c r="C16" s="80">
        <v>3421</v>
      </c>
      <c r="D16" s="80">
        <v>447</v>
      </c>
      <c r="E16" s="80">
        <v>3493</v>
      </c>
      <c r="F16" s="80">
        <v>1981</v>
      </c>
      <c r="G16" s="80">
        <v>4589</v>
      </c>
      <c r="H16" s="80">
        <v>8958</v>
      </c>
      <c r="I16" s="80">
        <v>16756</v>
      </c>
      <c r="J16" s="80">
        <v>3767</v>
      </c>
      <c r="K16" s="80">
        <v>6672</v>
      </c>
      <c r="L16" s="80"/>
      <c r="M16" s="80"/>
      <c r="N16" s="58"/>
      <c r="P16" s="218">
        <f t="shared" si="1"/>
        <v>0.14185580774365825</v>
      </c>
      <c r="Q16" s="218">
        <f t="shared" si="2"/>
        <v>-0.26237623762376239</v>
      </c>
      <c r="R16" s="218">
        <f t="shared" si="3"/>
        <v>0.26557971014492754</v>
      </c>
      <c r="S16" s="218">
        <f t="shared" si="4"/>
        <v>6.6486486486486482</v>
      </c>
      <c r="T16" s="218">
        <f t="shared" si="5"/>
        <v>1.1021530004580851</v>
      </c>
      <c r="U16" s="218">
        <f t="shared" si="6"/>
        <v>0.27516014234875441</v>
      </c>
      <c r="V16" s="218">
        <f t="shared" si="7"/>
        <v>0.24367253024567659</v>
      </c>
      <c r="W16" s="218">
        <f t="shared" si="8"/>
        <v>-0.17516969564265383</v>
      </c>
      <c r="X16" s="218">
        <f t="shared" si="9"/>
        <v>-0.36590001900779323</v>
      </c>
    </row>
    <row r="17" spans="2:25">
      <c r="B17" s="81" t="s">
        <v>2</v>
      </c>
      <c r="C17" s="80">
        <v>3208</v>
      </c>
      <c r="D17" s="80">
        <v>1493</v>
      </c>
      <c r="E17" s="80">
        <v>3750</v>
      </c>
      <c r="F17" s="80">
        <v>887</v>
      </c>
      <c r="G17" s="80">
        <v>4584</v>
      </c>
      <c r="H17" s="80">
        <v>9385</v>
      </c>
      <c r="I17" s="80">
        <v>17757</v>
      </c>
      <c r="J17" s="80">
        <v>3839</v>
      </c>
      <c r="K17" s="80">
        <v>8063</v>
      </c>
      <c r="L17" s="80"/>
      <c r="M17" s="80"/>
      <c r="N17" s="58"/>
      <c r="P17" s="218">
        <f t="shared" si="1"/>
        <v>-6.2262496346097596E-2</v>
      </c>
      <c r="Q17" s="218">
        <f t="shared" si="2"/>
        <v>2.3400447427293063</v>
      </c>
      <c r="R17" s="218">
        <f t="shared" si="3"/>
        <v>7.3575722874320126E-2</v>
      </c>
      <c r="S17" s="218">
        <f t="shared" si="4"/>
        <v>-0.55224634023220598</v>
      </c>
      <c r="T17" s="218">
        <f t="shared" si="5"/>
        <v>-1.0895619960775704E-3</v>
      </c>
      <c r="U17" s="218">
        <f t="shared" si="6"/>
        <v>4.7666889930788159E-2</v>
      </c>
      <c r="V17" s="218">
        <f t="shared" si="7"/>
        <v>5.9739794700405913E-2</v>
      </c>
      <c r="W17" s="218">
        <f t="shared" si="8"/>
        <v>1.9113352800637085E-2</v>
      </c>
      <c r="X17" s="218">
        <f t="shared" si="9"/>
        <v>0.20848321342925669</v>
      </c>
    </row>
    <row r="18" spans="2:25">
      <c r="B18" s="81" t="s">
        <v>122</v>
      </c>
      <c r="C18" s="80">
        <v>1865</v>
      </c>
      <c r="D18" s="80">
        <v>1421</v>
      </c>
      <c r="E18" s="80">
        <v>3607</v>
      </c>
      <c r="F18" s="80">
        <v>1681</v>
      </c>
      <c r="G18" s="80">
        <v>2080</v>
      </c>
      <c r="H18" s="80">
        <v>5998</v>
      </c>
      <c r="I18" s="80">
        <v>10383</v>
      </c>
      <c r="J18" s="80">
        <v>3393</v>
      </c>
      <c r="K18" s="80">
        <v>10419</v>
      </c>
      <c r="L18" s="80">
        <v>687</v>
      </c>
      <c r="M18" s="80"/>
      <c r="N18" s="58"/>
      <c r="P18" s="218">
        <f t="shared" si="1"/>
        <v>-0.41864089775561097</v>
      </c>
      <c r="Q18" s="218">
        <f t="shared" si="2"/>
        <v>-4.8225050234427358E-2</v>
      </c>
      <c r="R18" s="218">
        <f t="shared" si="3"/>
        <v>-3.8133333333333352E-2</v>
      </c>
      <c r="S18" s="218">
        <f t="shared" si="4"/>
        <v>0.89515219842164595</v>
      </c>
      <c r="T18" s="218">
        <f t="shared" si="5"/>
        <v>-0.5462478184991274</v>
      </c>
      <c r="U18" s="218">
        <f t="shared" si="6"/>
        <v>-0.36089504528502925</v>
      </c>
      <c r="V18" s="218">
        <f t="shared" si="7"/>
        <v>-0.41527285014360538</v>
      </c>
      <c r="W18" s="218">
        <f t="shared" si="8"/>
        <v>-0.1161760875227924</v>
      </c>
      <c r="X18" s="218">
        <f t="shared" si="9"/>
        <v>0.292198933399479</v>
      </c>
      <c r="Y18" s="158"/>
    </row>
    <row r="19" spans="2:25">
      <c r="B19" s="81" t="s">
        <v>131</v>
      </c>
      <c r="C19" s="80">
        <v>2546</v>
      </c>
      <c r="D19" s="80">
        <v>1103</v>
      </c>
      <c r="E19" s="80">
        <v>5104</v>
      </c>
      <c r="F19" s="80">
        <v>942</v>
      </c>
      <c r="G19" s="80">
        <v>3017</v>
      </c>
      <c r="H19" s="80">
        <v>8372</v>
      </c>
      <c r="I19" s="80">
        <v>14459</v>
      </c>
      <c r="J19" s="80">
        <v>3334</v>
      </c>
      <c r="K19" s="80">
        <v>10012</v>
      </c>
      <c r="L19" s="80">
        <v>687</v>
      </c>
      <c r="M19" s="80"/>
      <c r="N19" s="58"/>
      <c r="P19" s="218">
        <f t="shared" si="1"/>
        <v>0.36514745308311003</v>
      </c>
      <c r="Q19" s="218">
        <f t="shared" si="2"/>
        <v>-0.22378606615059815</v>
      </c>
      <c r="R19" s="218">
        <f t="shared" si="3"/>
        <v>0.41502633767673958</v>
      </c>
      <c r="S19" s="218">
        <f t="shared" si="4"/>
        <v>-0.43961927424152292</v>
      </c>
      <c r="T19" s="218">
        <f t="shared" si="5"/>
        <v>0.4504807692307693</v>
      </c>
      <c r="U19" s="218">
        <f t="shared" si="6"/>
        <v>0.39579859953317764</v>
      </c>
      <c r="V19" s="218">
        <f t="shared" si="7"/>
        <v>0.39256476933448914</v>
      </c>
      <c r="W19" s="218">
        <f t="shared" si="8"/>
        <v>-1.738874152667258E-2</v>
      </c>
      <c r="X19" s="218">
        <f t="shared" si="9"/>
        <v>-3.9063249832037572E-2</v>
      </c>
    </row>
    <row r="20" spans="2:25">
      <c r="B20" s="81" t="s">
        <v>147</v>
      </c>
      <c r="C20" s="80">
        <v>2197</v>
      </c>
      <c r="D20" s="80">
        <v>1480</v>
      </c>
      <c r="E20" s="80">
        <v>3299</v>
      </c>
      <c r="F20" s="80">
        <v>1394</v>
      </c>
      <c r="G20" s="80">
        <v>3557</v>
      </c>
      <c r="H20" s="80">
        <v>8532</v>
      </c>
      <c r="I20" s="80">
        <v>13054</v>
      </c>
      <c r="J20" s="80">
        <v>4007</v>
      </c>
      <c r="K20" s="80">
        <v>10758</v>
      </c>
      <c r="L20" s="80">
        <v>687</v>
      </c>
      <c r="M20" s="80"/>
      <c r="N20" s="58"/>
      <c r="P20" s="218">
        <f t="shared" si="1"/>
        <v>-0.13707776904948943</v>
      </c>
      <c r="Q20" s="218">
        <f t="shared" si="2"/>
        <v>0.34179510426110604</v>
      </c>
      <c r="R20" s="218">
        <f t="shared" si="3"/>
        <v>-0.35364420062695923</v>
      </c>
      <c r="S20" s="218">
        <f t="shared" si="4"/>
        <v>0.47983014861995743</v>
      </c>
      <c r="T20" s="218">
        <f t="shared" si="5"/>
        <v>0.17898574743122309</v>
      </c>
      <c r="U20" s="218">
        <f t="shared" si="6"/>
        <v>1.9111323459149565E-2</v>
      </c>
      <c r="V20" s="218">
        <f t="shared" si="7"/>
        <v>-9.7171311985614461E-2</v>
      </c>
      <c r="W20" s="218">
        <f t="shared" si="8"/>
        <v>0.20185962807438518</v>
      </c>
      <c r="X20" s="218">
        <f t="shared" si="9"/>
        <v>7.4510587295245623E-2</v>
      </c>
    </row>
    <row r="21" spans="2:25">
      <c r="B21" s="81" t="s">
        <v>181</v>
      </c>
      <c r="C21" s="80">
        <v>1874.8517657009927</v>
      </c>
      <c r="D21" s="80">
        <v>1451.3199862357419</v>
      </c>
      <c r="E21" s="80">
        <v>4939.8094869007145</v>
      </c>
      <c r="F21" s="80">
        <v>2047.8950515475051</v>
      </c>
      <c r="G21" s="80">
        <v>3593.5396570323278</v>
      </c>
      <c r="H21" s="80">
        <v>8685.4599664461075</v>
      </c>
      <c r="I21" s="80">
        <v>16788.425585779605</v>
      </c>
      <c r="J21" s="80">
        <v>3490.6066401256444</v>
      </c>
      <c r="K21" s="80">
        <v>6967.4298276406953</v>
      </c>
      <c r="L21" s="80">
        <v>687</v>
      </c>
      <c r="M21" s="80"/>
      <c r="N21" s="58"/>
      <c r="P21" s="218">
        <f t="shared" si="1"/>
        <v>-0.14663096690897015</v>
      </c>
      <c r="Q21" s="218">
        <f t="shared" si="2"/>
        <v>-1.9378387678552711E-2</v>
      </c>
      <c r="R21" s="218">
        <f t="shared" si="3"/>
        <v>0.49736571291322051</v>
      </c>
      <c r="S21" s="218">
        <f t="shared" si="4"/>
        <v>0.46907822923063502</v>
      </c>
      <c r="T21" s="218">
        <f t="shared" si="5"/>
        <v>1.0272605294441295E-2</v>
      </c>
      <c r="U21" s="218">
        <f t="shared" si="6"/>
        <v>1.7986400192933294E-2</v>
      </c>
      <c r="V21" s="218">
        <f t="shared" si="7"/>
        <v>0.28607519425307215</v>
      </c>
      <c r="W21" s="218">
        <f t="shared" si="8"/>
        <v>-0.1288728125466323</v>
      </c>
      <c r="X21" s="218">
        <f t="shared" si="9"/>
        <v>-0.35234896564038898</v>
      </c>
    </row>
    <row r="22" spans="2:25">
      <c r="B22" s="117" t="s">
        <v>209</v>
      </c>
      <c r="C22" s="83">
        <v>2244</v>
      </c>
      <c r="D22" s="83">
        <v>776</v>
      </c>
      <c r="E22" s="83">
        <v>4449</v>
      </c>
      <c r="F22" s="83">
        <v>2251</v>
      </c>
      <c r="G22" s="83">
        <v>5243</v>
      </c>
      <c r="H22" s="83">
        <v>8946</v>
      </c>
      <c r="I22" s="83">
        <v>14976</v>
      </c>
      <c r="J22" s="83">
        <v>3369</v>
      </c>
      <c r="K22" s="83">
        <v>10544</v>
      </c>
      <c r="L22" s="83">
        <v>687</v>
      </c>
      <c r="M22" s="80"/>
      <c r="N22" s="182"/>
      <c r="P22" s="218">
        <f t="shared" ref="P22:X22" si="10">+C22/C21-1</f>
        <v>0.19689462444567485</v>
      </c>
      <c r="Q22" s="218">
        <f t="shared" si="10"/>
        <v>-0.4653143294658989</v>
      </c>
      <c r="R22" s="218">
        <f t="shared" si="10"/>
        <v>-9.9357978926562507E-2</v>
      </c>
      <c r="S22" s="218">
        <f t="shared" si="10"/>
        <v>9.9177420395160087E-2</v>
      </c>
      <c r="T22" s="218">
        <f t="shared" si="10"/>
        <v>0.45900713513479219</v>
      </c>
      <c r="U22" s="218">
        <f t="shared" si="10"/>
        <v>2.9997263767309601E-2</v>
      </c>
      <c r="V22" s="218">
        <f t="shared" si="10"/>
        <v>-0.10795685256601995</v>
      </c>
      <c r="W22" s="218">
        <f t="shared" si="10"/>
        <v>-3.4838253823199938E-2</v>
      </c>
      <c r="X22" s="218">
        <f t="shared" si="10"/>
        <v>0.5133270461039432</v>
      </c>
    </row>
    <row r="23" spans="2:25" ht="13">
      <c r="B23" s="29" t="s">
        <v>136</v>
      </c>
      <c r="M23" s="80"/>
      <c r="N23" s="58"/>
    </row>
    <row r="25" spans="2:25">
      <c r="N25" s="58"/>
      <c r="Q25" s="218">
        <f>+(K22+J22+I22+H22)/SUM(C22:L22)</f>
        <v>0.70739459661587356</v>
      </c>
      <c r="R25" s="273"/>
      <c r="S25" s="273"/>
      <c r="T25" s="273"/>
      <c r="U25" s="273"/>
      <c r="V25" s="273"/>
      <c r="W25" s="273"/>
    </row>
    <row r="45" spans="2:12" ht="13">
      <c r="B45" s="29" t="s">
        <v>136</v>
      </c>
    </row>
    <row r="46" spans="2:12" ht="13">
      <c r="B46" s="159" t="s">
        <v>135</v>
      </c>
    </row>
    <row r="47" spans="2:12">
      <c r="C47" s="184"/>
      <c r="D47" s="184"/>
      <c r="E47" s="184"/>
      <c r="F47" s="184"/>
      <c r="G47" s="184"/>
      <c r="H47" s="184"/>
      <c r="I47" s="184"/>
      <c r="J47" s="184"/>
      <c r="K47" s="184"/>
      <c r="L47" s="184"/>
    </row>
    <row r="49" spans="3:13">
      <c r="C49" s="158"/>
      <c r="D49" s="158"/>
      <c r="E49" s="158"/>
      <c r="F49" s="158"/>
      <c r="G49" s="158"/>
      <c r="H49" s="158"/>
      <c r="I49" s="158"/>
      <c r="J49" s="158"/>
      <c r="K49" s="158"/>
      <c r="L49" s="158"/>
      <c r="M49" s="158"/>
    </row>
    <row r="50" spans="3:13" s="185" customFormat="1" hidden="1">
      <c r="C50" s="218">
        <f t="shared" ref="C50:L50" si="11">+C22/SUM($C$22:$L$22)</f>
        <v>4.1955688510797423E-2</v>
      </c>
      <c r="D50" s="218">
        <f t="shared" si="11"/>
        <v>1.450874076843975E-2</v>
      </c>
      <c r="E50" s="218">
        <f t="shared" si="11"/>
        <v>8.3182200616995425E-2</v>
      </c>
      <c r="F50" s="218">
        <f t="shared" si="11"/>
        <v>4.2086566327007573E-2</v>
      </c>
      <c r="G50" s="218">
        <f t="shared" si="11"/>
        <v>9.8027484341404125E-2</v>
      </c>
      <c r="H50" s="218">
        <f t="shared" si="11"/>
        <v>0.16726184911657474</v>
      </c>
      <c r="I50" s="218">
        <f t="shared" si="11"/>
        <v>0.28000373936617745</v>
      </c>
      <c r="J50" s="218">
        <f t="shared" si="11"/>
        <v>6.2989623258857624E-2</v>
      </c>
      <c r="K50" s="218">
        <f t="shared" si="11"/>
        <v>0.1971393848742638</v>
      </c>
      <c r="L50" s="218">
        <f t="shared" si="11"/>
        <v>1.2844722819482098E-2</v>
      </c>
      <c r="M50" s="218"/>
    </row>
    <row r="51" spans="3:13" s="185" customFormat="1" hidden="1"/>
    <row r="52" spans="3:13" s="185" customFormat="1" hidden="1">
      <c r="C52" s="218">
        <f t="shared" ref="C52:H52" si="12">+C22/C21-1</f>
        <v>0.19689462444567485</v>
      </c>
      <c r="D52" s="218">
        <f t="shared" si="12"/>
        <v>-0.4653143294658989</v>
      </c>
      <c r="E52" s="218">
        <f t="shared" si="12"/>
        <v>-9.9357978926562507E-2</v>
      </c>
      <c r="F52" s="218">
        <f t="shared" si="12"/>
        <v>9.9177420395160087E-2</v>
      </c>
      <c r="G52" s="218">
        <f t="shared" si="12"/>
        <v>0.45900713513479219</v>
      </c>
      <c r="H52" s="218">
        <f t="shared" si="12"/>
        <v>2.9997263767309601E-2</v>
      </c>
      <c r="I52" s="218">
        <f>+I22/I21-1</f>
        <v>-0.10795685256601995</v>
      </c>
      <c r="J52" s="218">
        <f>+J22/J21-1</f>
        <v>-3.4838253823199938E-2</v>
      </c>
      <c r="K52" s="218">
        <f>+K22/K21-1</f>
        <v>0.5133270461039432</v>
      </c>
      <c r="L52" s="218">
        <f>+L22/L21-1</f>
        <v>0</v>
      </c>
    </row>
  </sheetData>
  <mergeCells count="4">
    <mergeCell ref="B6:B7"/>
    <mergeCell ref="B2:L2"/>
    <mergeCell ref="B3:L3"/>
    <mergeCell ref="B4:L4"/>
  </mergeCells>
  <hyperlinks>
    <hyperlink ref="N2" location="Índice!A1" display="Volver al índice"/>
  </hyperlinks>
  <pageMargins left="0.70866141732283472" right="0.70866141732283472" top="1.3130314960629921" bottom="0.74803149606299213" header="0.31496062992125984" footer="0.31496062992125984"/>
  <pageSetup paperSize="9" scale="62" orientation="portrait" r:id="rId1"/>
  <headerFooter differentFirst="1">
    <oddFooter>&amp;C&amp;P</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3"/>
  <dimension ref="B1:X49"/>
  <sheetViews>
    <sheetView zoomScale="80" zoomScaleNormal="80" zoomScalePageLayoutView="40" workbookViewId="0"/>
  </sheetViews>
  <sheetFormatPr baseColWidth="10" defaultColWidth="10.81640625" defaultRowHeight="12.5"/>
  <cols>
    <col min="1" max="1" width="1.453125" style="22" customWidth="1"/>
    <col min="2" max="2" width="10.81640625" style="22"/>
    <col min="3" max="4" width="11.7265625" style="22" customWidth="1"/>
    <col min="5" max="5" width="14.54296875" style="22" customWidth="1"/>
    <col min="6" max="6" width="10.81640625" style="22"/>
    <col min="7" max="7" width="11.81640625" style="22" customWidth="1"/>
    <col min="8" max="8" width="12.453125" style="22" customWidth="1"/>
    <col min="9" max="9" width="13.453125" style="22" customWidth="1"/>
    <col min="10" max="10" width="10.81640625" style="22"/>
    <col min="11" max="11" width="11.54296875" style="22" customWidth="1"/>
    <col min="12" max="12" width="10.81640625" style="22"/>
    <col min="13" max="13" width="2" style="22" customWidth="1"/>
    <col min="14" max="14" width="12.7265625" style="22" bestFit="1" customWidth="1"/>
    <col min="15" max="15" width="10.81640625" style="22"/>
    <col min="16" max="24" width="0" style="185" hidden="1" customWidth="1"/>
    <col min="25" max="16384" width="10.81640625" style="22"/>
  </cols>
  <sheetData>
    <row r="1" spans="2:24" ht="6.75" customHeight="1"/>
    <row r="2" spans="2:24" ht="13">
      <c r="B2" s="379" t="s">
        <v>66</v>
      </c>
      <c r="C2" s="379"/>
      <c r="D2" s="379"/>
      <c r="E2" s="379"/>
      <c r="F2" s="379"/>
      <c r="G2" s="379"/>
      <c r="H2" s="379"/>
      <c r="I2" s="379"/>
      <c r="J2" s="379"/>
      <c r="K2" s="379"/>
      <c r="L2" s="379"/>
      <c r="M2" s="119"/>
      <c r="N2" s="52" t="s">
        <v>153</v>
      </c>
    </row>
    <row r="3" spans="2:24" ht="14.25" customHeight="1">
      <c r="B3" s="379" t="s">
        <v>48</v>
      </c>
      <c r="C3" s="379"/>
      <c r="D3" s="379"/>
      <c r="E3" s="379"/>
      <c r="F3" s="379"/>
      <c r="G3" s="379"/>
      <c r="H3" s="379"/>
      <c r="I3" s="379"/>
      <c r="J3" s="379"/>
      <c r="K3" s="379"/>
      <c r="L3" s="379"/>
      <c r="M3" s="119"/>
    </row>
    <row r="4" spans="2:24" ht="13">
      <c r="B4" s="379" t="s">
        <v>28</v>
      </c>
      <c r="C4" s="379"/>
      <c r="D4" s="379"/>
      <c r="E4" s="379"/>
      <c r="F4" s="379"/>
      <c r="G4" s="379"/>
      <c r="H4" s="379"/>
      <c r="I4" s="379"/>
      <c r="J4" s="379"/>
      <c r="K4" s="379"/>
      <c r="L4" s="379"/>
      <c r="M4" s="119"/>
    </row>
    <row r="5" spans="2:24">
      <c r="B5" s="141"/>
      <c r="C5" s="141"/>
      <c r="D5" s="141"/>
      <c r="E5" s="141"/>
      <c r="F5" s="141"/>
      <c r="G5" s="141"/>
      <c r="H5" s="141"/>
      <c r="I5" s="141"/>
      <c r="J5" s="142"/>
      <c r="K5" s="141"/>
      <c r="L5" s="143"/>
    </row>
    <row r="6" spans="2:24" ht="13">
      <c r="B6" s="377" t="s">
        <v>13</v>
      </c>
      <c r="C6" s="121" t="s">
        <v>24</v>
      </c>
      <c r="D6" s="121" t="s">
        <v>24</v>
      </c>
      <c r="E6" s="121" t="s">
        <v>26</v>
      </c>
      <c r="F6" s="121" t="s">
        <v>24</v>
      </c>
      <c r="G6" s="121" t="s">
        <v>25</v>
      </c>
      <c r="H6" s="121" t="s">
        <v>25</v>
      </c>
      <c r="I6" s="121" t="s">
        <v>24</v>
      </c>
      <c r="J6" s="121" t="s">
        <v>24</v>
      </c>
      <c r="K6" s="121" t="s">
        <v>24</v>
      </c>
      <c r="L6" s="121" t="s">
        <v>159</v>
      </c>
      <c r="M6" s="1"/>
    </row>
    <row r="7" spans="2:24" ht="13">
      <c r="B7" s="378"/>
      <c r="C7" s="122" t="s">
        <v>23</v>
      </c>
      <c r="D7" s="122" t="s">
        <v>22</v>
      </c>
      <c r="E7" s="122" t="s">
        <v>21</v>
      </c>
      <c r="F7" s="122" t="s">
        <v>20</v>
      </c>
      <c r="G7" s="122" t="s">
        <v>19</v>
      </c>
      <c r="H7" s="122" t="s">
        <v>18</v>
      </c>
      <c r="I7" s="122" t="s">
        <v>17</v>
      </c>
      <c r="J7" s="122" t="s">
        <v>16</v>
      </c>
      <c r="K7" s="122" t="s">
        <v>15</v>
      </c>
      <c r="L7" s="122" t="s">
        <v>160</v>
      </c>
      <c r="M7" s="1"/>
      <c r="P7" s="272" t="str">
        <f>+C7</f>
        <v>Coquimbo</v>
      </c>
      <c r="Q7" s="272" t="str">
        <f t="shared" ref="Q7:V7" si="0">+D7</f>
        <v>Valparaíso</v>
      </c>
      <c r="R7" s="272" t="str">
        <f t="shared" si="0"/>
        <v>Metropolitana</v>
      </c>
      <c r="S7" s="272" t="str">
        <f t="shared" si="0"/>
        <v>O´Higgins</v>
      </c>
      <c r="T7" s="272" t="str">
        <f t="shared" si="0"/>
        <v>Maule</v>
      </c>
      <c r="U7" s="272" t="str">
        <f t="shared" si="0"/>
        <v>Bío Bío</v>
      </c>
      <c r="V7" s="272" t="str">
        <f t="shared" si="0"/>
        <v>La Araucanía</v>
      </c>
      <c r="W7" s="272" t="str">
        <f>+J7</f>
        <v>Los Ríos</v>
      </c>
      <c r="X7" s="272" t="str">
        <f>+K7</f>
        <v>Los Lagos</v>
      </c>
    </row>
    <row r="8" spans="2:24">
      <c r="B8" s="144" t="s">
        <v>11</v>
      </c>
      <c r="C8" s="100">
        <v>131241.4</v>
      </c>
      <c r="D8" s="145">
        <v>21402.7</v>
      </c>
      <c r="E8" s="145">
        <v>82529.399999999994</v>
      </c>
      <c r="F8" s="145">
        <v>49669.7</v>
      </c>
      <c r="G8" s="145">
        <v>62218.6</v>
      </c>
      <c r="H8" s="145">
        <v>104593.9</v>
      </c>
      <c r="I8" s="145">
        <v>420346.7</v>
      </c>
      <c r="J8" s="144"/>
      <c r="K8" s="145">
        <v>419319.1</v>
      </c>
      <c r="L8" s="145"/>
      <c r="M8" s="80"/>
    </row>
    <row r="9" spans="2:24">
      <c r="B9" s="146" t="s">
        <v>10</v>
      </c>
      <c r="C9" s="147">
        <v>110721.3</v>
      </c>
      <c r="D9" s="147">
        <v>14420.5</v>
      </c>
      <c r="E9" s="147">
        <v>63776.2</v>
      </c>
      <c r="F9" s="147">
        <v>57186.7</v>
      </c>
      <c r="G9" s="147">
        <v>57216.7</v>
      </c>
      <c r="H9" s="147">
        <v>113195.2</v>
      </c>
      <c r="I9" s="147">
        <v>297628.59999999998</v>
      </c>
      <c r="J9" s="146"/>
      <c r="K9" s="147">
        <v>367637.1</v>
      </c>
      <c r="L9" s="147"/>
      <c r="M9" s="80"/>
      <c r="P9" s="218">
        <f t="shared" ref="P9:X22" si="1">+C9/C8-1</f>
        <v>-0.15635386394841866</v>
      </c>
      <c r="Q9" s="218">
        <f t="shared" si="1"/>
        <v>-0.32622986819419986</v>
      </c>
      <c r="R9" s="218">
        <f t="shared" si="1"/>
        <v>-0.22723053845053998</v>
      </c>
      <c r="S9" s="218">
        <f t="shared" si="1"/>
        <v>0.15133975039108361</v>
      </c>
      <c r="T9" s="218">
        <f t="shared" si="1"/>
        <v>-8.0392358555158805E-2</v>
      </c>
      <c r="U9" s="218">
        <f t="shared" si="1"/>
        <v>8.2235197272498617E-2</v>
      </c>
      <c r="V9" s="218">
        <f t="shared" si="1"/>
        <v>-0.29194495876855941</v>
      </c>
      <c r="W9" s="218" t="e">
        <f t="shared" si="1"/>
        <v>#DIV/0!</v>
      </c>
      <c r="X9" s="218">
        <f t="shared" si="1"/>
        <v>-0.12325219623909334</v>
      </c>
    </row>
    <row r="10" spans="2:24">
      <c r="B10" s="146" t="s">
        <v>9</v>
      </c>
      <c r="C10" s="147">
        <v>109620</v>
      </c>
      <c r="D10" s="147">
        <v>15000</v>
      </c>
      <c r="E10" s="147">
        <v>63360</v>
      </c>
      <c r="F10" s="147">
        <v>65550</v>
      </c>
      <c r="G10" s="147">
        <v>57190</v>
      </c>
      <c r="H10" s="147">
        <v>128320</v>
      </c>
      <c r="I10" s="147">
        <v>302400</v>
      </c>
      <c r="J10" s="146"/>
      <c r="K10" s="147">
        <v>390784</v>
      </c>
      <c r="L10" s="147"/>
      <c r="M10" s="80"/>
      <c r="P10" s="218">
        <f t="shared" si="1"/>
        <v>-9.9465956414890311E-3</v>
      </c>
      <c r="Q10" s="218">
        <f t="shared" si="1"/>
        <v>4.0185846537914793E-2</v>
      </c>
      <c r="R10" s="218">
        <f t="shared" si="1"/>
        <v>-6.5259454153743235E-3</v>
      </c>
      <c r="S10" s="218">
        <f t="shared" si="1"/>
        <v>0.14624554310705107</v>
      </c>
      <c r="T10" s="218">
        <f t="shared" si="1"/>
        <v>-4.6664697544596123E-4</v>
      </c>
      <c r="U10" s="218">
        <f t="shared" si="1"/>
        <v>0.13361697315787247</v>
      </c>
      <c r="V10" s="218">
        <f t="shared" si="1"/>
        <v>1.6031389456524048E-2</v>
      </c>
      <c r="W10" s="218" t="e">
        <f t="shared" si="1"/>
        <v>#DIV/0!</v>
      </c>
      <c r="X10" s="218">
        <f t="shared" si="1"/>
        <v>6.2961273494976489E-2</v>
      </c>
    </row>
    <row r="11" spans="2:24">
      <c r="B11" s="146" t="s">
        <v>8</v>
      </c>
      <c r="C11" s="147">
        <v>106540.8</v>
      </c>
      <c r="D11" s="147">
        <v>25575</v>
      </c>
      <c r="E11" s="147">
        <v>43227.6</v>
      </c>
      <c r="F11" s="147">
        <v>56512.800000000003</v>
      </c>
      <c r="G11" s="147">
        <v>42448</v>
      </c>
      <c r="H11" s="147">
        <v>127498.3</v>
      </c>
      <c r="I11" s="147">
        <v>321303.40000000002</v>
      </c>
      <c r="J11" s="146"/>
      <c r="K11" s="147">
        <v>380683.8</v>
      </c>
      <c r="L11" s="147"/>
      <c r="M11" s="80"/>
      <c r="P11" s="218">
        <f t="shared" si="1"/>
        <v>-2.8089764641488713E-2</v>
      </c>
      <c r="Q11" s="218">
        <f t="shared" si="1"/>
        <v>0.70500000000000007</v>
      </c>
      <c r="R11" s="218">
        <f t="shared" si="1"/>
        <v>-0.31774621212121212</v>
      </c>
      <c r="S11" s="218">
        <f t="shared" si="1"/>
        <v>-0.13786727688787181</v>
      </c>
      <c r="T11" s="218">
        <f t="shared" si="1"/>
        <v>-0.25777233782129738</v>
      </c>
      <c r="U11" s="218">
        <f t="shared" si="1"/>
        <v>-6.4035224438901972E-3</v>
      </c>
      <c r="V11" s="218">
        <f t="shared" si="1"/>
        <v>6.2511243386243365E-2</v>
      </c>
      <c r="W11" s="218" t="e">
        <f t="shared" si="1"/>
        <v>#DIV/0!</v>
      </c>
      <c r="X11" s="218">
        <f t="shared" si="1"/>
        <v>-2.5845991647559852E-2</v>
      </c>
    </row>
    <row r="12" spans="2:24">
      <c r="B12" s="146" t="s">
        <v>7</v>
      </c>
      <c r="C12" s="147">
        <v>120464.5</v>
      </c>
      <c r="D12" s="147">
        <v>31322.5</v>
      </c>
      <c r="E12" s="147">
        <v>59440</v>
      </c>
      <c r="F12" s="147">
        <v>44261.8</v>
      </c>
      <c r="G12" s="147">
        <v>63355.6</v>
      </c>
      <c r="H12" s="147">
        <v>131670</v>
      </c>
      <c r="I12" s="147">
        <v>446083.8</v>
      </c>
      <c r="J12" s="146"/>
      <c r="K12" s="147">
        <v>482834</v>
      </c>
      <c r="L12" s="147"/>
      <c r="M12" s="80"/>
      <c r="P12" s="218">
        <f t="shared" si="1"/>
        <v>0.13068890040247494</v>
      </c>
      <c r="Q12" s="218">
        <f t="shared" si="1"/>
        <v>0.22473118279569881</v>
      </c>
      <c r="R12" s="218">
        <f t="shared" si="1"/>
        <v>0.37504742340541686</v>
      </c>
      <c r="S12" s="218">
        <f t="shared" si="1"/>
        <v>-0.21678274656361041</v>
      </c>
      <c r="T12" s="218">
        <f t="shared" si="1"/>
        <v>0.49254617414248014</v>
      </c>
      <c r="U12" s="218">
        <f t="shared" si="1"/>
        <v>3.2719651948300399E-2</v>
      </c>
      <c r="V12" s="218">
        <f t="shared" si="1"/>
        <v>0.38835692370513342</v>
      </c>
      <c r="W12" s="218" t="e">
        <f t="shared" si="1"/>
        <v>#DIV/0!</v>
      </c>
      <c r="X12" s="218">
        <f t="shared" si="1"/>
        <v>0.26833345679537723</v>
      </c>
    </row>
    <row r="13" spans="2:24">
      <c r="B13" s="146" t="s">
        <v>6</v>
      </c>
      <c r="C13" s="147">
        <v>56405.8</v>
      </c>
      <c r="D13" s="147">
        <v>20394.8</v>
      </c>
      <c r="E13" s="147">
        <v>87051.9</v>
      </c>
      <c r="F13" s="147">
        <v>22726.799999999999</v>
      </c>
      <c r="G13" s="147">
        <v>44973.2</v>
      </c>
      <c r="H13" s="147">
        <v>97715.5</v>
      </c>
      <c r="I13" s="147">
        <v>212544.8</v>
      </c>
      <c r="J13" s="147">
        <v>72423.3</v>
      </c>
      <c r="K13" s="147">
        <v>213984.4</v>
      </c>
      <c r="L13" s="147"/>
      <c r="M13" s="80"/>
      <c r="P13" s="218">
        <f t="shared" si="1"/>
        <v>-0.53176412968135844</v>
      </c>
      <c r="Q13" s="218">
        <f t="shared" si="1"/>
        <v>-0.34887700534759358</v>
      </c>
      <c r="R13" s="218">
        <f t="shared" si="1"/>
        <v>0.4645339838492597</v>
      </c>
      <c r="S13" s="218">
        <f t="shared" si="1"/>
        <v>-0.48653692348707012</v>
      </c>
      <c r="T13" s="218">
        <f t="shared" si="1"/>
        <v>-0.29014641168262956</v>
      </c>
      <c r="U13" s="218">
        <f t="shared" si="1"/>
        <v>-0.25787574998101315</v>
      </c>
      <c r="V13" s="218">
        <f t="shared" si="1"/>
        <v>-0.52353167723194605</v>
      </c>
      <c r="W13" s="218" t="e">
        <f t="shared" si="1"/>
        <v>#DIV/0!</v>
      </c>
      <c r="X13" s="218">
        <f t="shared" si="1"/>
        <v>-0.5568158000472212</v>
      </c>
    </row>
    <row r="14" spans="2:24">
      <c r="B14" s="146" t="s">
        <v>5</v>
      </c>
      <c r="C14" s="147">
        <v>66880</v>
      </c>
      <c r="D14" s="147">
        <v>27744</v>
      </c>
      <c r="E14" s="147">
        <v>86001.3</v>
      </c>
      <c r="F14" s="147">
        <v>26690</v>
      </c>
      <c r="G14" s="147">
        <v>58550.1</v>
      </c>
      <c r="H14" s="147">
        <v>135270</v>
      </c>
      <c r="I14" s="147">
        <v>220224</v>
      </c>
      <c r="J14" s="147">
        <v>86623.2</v>
      </c>
      <c r="K14" s="147">
        <v>251518.8</v>
      </c>
      <c r="L14" s="147"/>
      <c r="M14" s="80"/>
      <c r="P14" s="218">
        <f t="shared" si="1"/>
        <v>0.18569366979991409</v>
      </c>
      <c r="Q14" s="218">
        <f t="shared" si="1"/>
        <v>0.36034675505521019</v>
      </c>
      <c r="R14" s="218">
        <f t="shared" si="1"/>
        <v>-1.2068662487550452E-2</v>
      </c>
      <c r="S14" s="218">
        <f t="shared" si="1"/>
        <v>0.17438442719608571</v>
      </c>
      <c r="T14" s="218">
        <f t="shared" si="1"/>
        <v>0.30188868036964234</v>
      </c>
      <c r="U14" s="218">
        <f t="shared" si="1"/>
        <v>0.38432490239521888</v>
      </c>
      <c r="V14" s="218">
        <f t="shared" si="1"/>
        <v>3.6129794753859024E-2</v>
      </c>
      <c r="W14" s="218">
        <f t="shared" si="1"/>
        <v>0.19606811620017317</v>
      </c>
      <c r="X14" s="218">
        <f t="shared" si="1"/>
        <v>0.17540717921493343</v>
      </c>
    </row>
    <row r="15" spans="2:24">
      <c r="B15" s="146" t="s">
        <v>4</v>
      </c>
      <c r="C15" s="147">
        <v>51591.1</v>
      </c>
      <c r="D15" s="147">
        <v>8350.7000000000007</v>
      </c>
      <c r="E15" s="147">
        <v>53081.5</v>
      </c>
      <c r="F15" s="147">
        <v>3752.9</v>
      </c>
      <c r="G15" s="147">
        <v>31915.5</v>
      </c>
      <c r="H15" s="147">
        <v>109800.8</v>
      </c>
      <c r="I15" s="147">
        <v>265552.8</v>
      </c>
      <c r="J15" s="147">
        <v>121619.2</v>
      </c>
      <c r="K15" s="147">
        <v>272625</v>
      </c>
      <c r="L15" s="147"/>
      <c r="M15" s="80"/>
      <c r="P15" s="218">
        <f t="shared" si="1"/>
        <v>-0.22860197368421054</v>
      </c>
      <c r="Q15" s="218">
        <f t="shared" si="1"/>
        <v>-0.69900879469434829</v>
      </c>
      <c r="R15" s="218">
        <f t="shared" si="1"/>
        <v>-0.38278258584463265</v>
      </c>
      <c r="S15" s="218">
        <f t="shared" si="1"/>
        <v>-0.85938928437617079</v>
      </c>
      <c r="T15" s="218">
        <f t="shared" si="1"/>
        <v>-0.45490272433351953</v>
      </c>
      <c r="U15" s="218">
        <f t="shared" si="1"/>
        <v>-0.18828417239594886</v>
      </c>
      <c r="V15" s="218">
        <f t="shared" si="1"/>
        <v>0.20583042720139488</v>
      </c>
      <c r="W15" s="218">
        <f t="shared" si="1"/>
        <v>0.40400262285392374</v>
      </c>
      <c r="X15" s="218">
        <f t="shared" si="1"/>
        <v>8.3914999594463691E-2</v>
      </c>
    </row>
    <row r="16" spans="2:24" ht="15" customHeight="1">
      <c r="B16" s="146" t="s">
        <v>3</v>
      </c>
      <c r="C16" s="147">
        <v>78466.3</v>
      </c>
      <c r="D16" s="147">
        <v>11764.2</v>
      </c>
      <c r="E16" s="147">
        <v>86174.8</v>
      </c>
      <c r="F16" s="147">
        <v>38358</v>
      </c>
      <c r="G16" s="147">
        <v>57455.5</v>
      </c>
      <c r="H16" s="147">
        <v>165633.4</v>
      </c>
      <c r="I16" s="147">
        <v>315519.2</v>
      </c>
      <c r="J16" s="147">
        <v>124687.7</v>
      </c>
      <c r="K16" s="147">
        <v>197024.2</v>
      </c>
      <c r="L16" s="147"/>
      <c r="M16" s="80"/>
      <c r="P16" s="218">
        <f t="shared" si="1"/>
        <v>0.52092705912453896</v>
      </c>
      <c r="Q16" s="218">
        <f t="shared" si="1"/>
        <v>0.40876812722286759</v>
      </c>
      <c r="R16" s="218">
        <f t="shared" si="1"/>
        <v>0.62344319584035879</v>
      </c>
      <c r="S16" s="218">
        <f t="shared" si="1"/>
        <v>9.220895840549975</v>
      </c>
      <c r="T16" s="218">
        <f t="shared" si="1"/>
        <v>0.80023812880888601</v>
      </c>
      <c r="U16" s="218">
        <f t="shared" si="1"/>
        <v>0.50848991992772352</v>
      </c>
      <c r="V16" s="218">
        <f t="shared" si="1"/>
        <v>0.1881599440864492</v>
      </c>
      <c r="W16" s="218">
        <f t="shared" si="1"/>
        <v>2.5230391254012607E-2</v>
      </c>
      <c r="X16" s="218">
        <f t="shared" si="1"/>
        <v>-0.27730692342961938</v>
      </c>
    </row>
    <row r="17" spans="2:24">
      <c r="B17" s="146" t="s">
        <v>2</v>
      </c>
      <c r="C17" s="147">
        <v>75516</v>
      </c>
      <c r="D17" s="147">
        <v>31084</v>
      </c>
      <c r="E17" s="147">
        <v>79125</v>
      </c>
      <c r="F17" s="147">
        <v>15805</v>
      </c>
      <c r="G17" s="147">
        <v>111620</v>
      </c>
      <c r="H17" s="147">
        <v>255835</v>
      </c>
      <c r="I17" s="147">
        <v>615990</v>
      </c>
      <c r="J17" s="147">
        <v>142120</v>
      </c>
      <c r="K17" s="147">
        <v>343081</v>
      </c>
      <c r="L17" s="147"/>
      <c r="M17" s="80"/>
      <c r="P17" s="218">
        <f t="shared" si="1"/>
        <v>-3.7599580966606094E-2</v>
      </c>
      <c r="Q17" s="218">
        <f t="shared" si="1"/>
        <v>1.6422536169055268</v>
      </c>
      <c r="R17" s="218">
        <f t="shared" si="1"/>
        <v>-8.1808138806240382E-2</v>
      </c>
      <c r="S17" s="218">
        <f t="shared" si="1"/>
        <v>-0.58796079044788563</v>
      </c>
      <c r="T17" s="218">
        <f t="shared" si="1"/>
        <v>0.9427208883396716</v>
      </c>
      <c r="U17" s="218">
        <f t="shared" si="1"/>
        <v>0.54458581421380003</v>
      </c>
      <c r="V17" s="218">
        <f t="shared" si="1"/>
        <v>0.95230591355454752</v>
      </c>
      <c r="W17" s="218">
        <f t="shared" si="1"/>
        <v>0.13980769554655348</v>
      </c>
      <c r="X17" s="218">
        <f t="shared" si="1"/>
        <v>0.74131401117223161</v>
      </c>
    </row>
    <row r="18" spans="2:24">
      <c r="B18" s="146" t="s">
        <v>122</v>
      </c>
      <c r="C18" s="147">
        <v>41067.300000000003</v>
      </c>
      <c r="D18" s="147">
        <v>16000.460000000001</v>
      </c>
      <c r="E18" s="147">
        <v>88299.36</v>
      </c>
      <c r="F18" s="147">
        <v>25652.06</v>
      </c>
      <c r="G18" s="147">
        <v>34486.400000000001</v>
      </c>
      <c r="H18" s="147">
        <v>101006.31999999999</v>
      </c>
      <c r="I18" s="147">
        <v>272034.59999999998</v>
      </c>
      <c r="J18" s="147">
        <v>122928.38999999998</v>
      </c>
      <c r="K18" s="147">
        <v>385711.38</v>
      </c>
      <c r="L18" s="147"/>
      <c r="M18" s="80"/>
      <c r="P18" s="218">
        <f t="shared" si="1"/>
        <v>-0.45617749880819958</v>
      </c>
      <c r="Q18" s="218">
        <f t="shared" si="1"/>
        <v>-0.48525093295586152</v>
      </c>
      <c r="R18" s="218">
        <f t="shared" si="1"/>
        <v>0.11594767772511849</v>
      </c>
      <c r="S18" s="218">
        <f t="shared" si="1"/>
        <v>0.62303448275862072</v>
      </c>
      <c r="T18" s="218">
        <f t="shared" si="1"/>
        <v>-0.6910374484859344</v>
      </c>
      <c r="U18" s="218">
        <f t="shared" si="1"/>
        <v>-0.60518959485605961</v>
      </c>
      <c r="V18" s="218">
        <f t="shared" si="1"/>
        <v>-0.55837822042565632</v>
      </c>
      <c r="W18" s="218">
        <f t="shared" si="1"/>
        <v>-0.13503806642274141</v>
      </c>
      <c r="X18" s="218">
        <f t="shared" si="1"/>
        <v>0.1242574785546271</v>
      </c>
    </row>
    <row r="19" spans="2:24">
      <c r="B19" s="146" t="s">
        <v>131</v>
      </c>
      <c r="C19" s="147">
        <v>51863.119903167018</v>
      </c>
      <c r="D19" s="147">
        <v>16391.720884117247</v>
      </c>
      <c r="E19" s="147">
        <v>112644.46653744439</v>
      </c>
      <c r="F19" s="147">
        <v>19220.222324539445</v>
      </c>
      <c r="G19" s="147">
        <v>69067.986200520332</v>
      </c>
      <c r="H19" s="147">
        <v>152632.15975101327</v>
      </c>
      <c r="I19" s="147">
        <v>314581.74984666158</v>
      </c>
      <c r="J19" s="147">
        <v>76034.57195077253</v>
      </c>
      <c r="K19" s="147">
        <v>340220.209903059</v>
      </c>
      <c r="L19" s="147"/>
      <c r="M19" s="80"/>
      <c r="P19" s="218">
        <f t="shared" si="1"/>
        <v>0.2628811707408818</v>
      </c>
      <c r="Q19" s="218">
        <f t="shared" si="1"/>
        <v>2.4453102230638679E-2</v>
      </c>
      <c r="R19" s="218">
        <f t="shared" si="1"/>
        <v>0.27571101916757246</v>
      </c>
      <c r="S19" s="218">
        <f t="shared" si="1"/>
        <v>-0.25073376857299401</v>
      </c>
      <c r="T19" s="218">
        <f t="shared" si="1"/>
        <v>1.0027601083476481</v>
      </c>
      <c r="U19" s="218">
        <f t="shared" si="1"/>
        <v>0.51111494558967485</v>
      </c>
      <c r="V19" s="218">
        <f t="shared" si="1"/>
        <v>0.15640344958568364</v>
      </c>
      <c r="W19" s="218">
        <f t="shared" si="1"/>
        <v>-0.38147264475868803</v>
      </c>
      <c r="X19" s="218">
        <f t="shared" si="1"/>
        <v>-0.11794095911025748</v>
      </c>
    </row>
    <row r="20" spans="2:24">
      <c r="B20" s="146" t="s">
        <v>147</v>
      </c>
      <c r="C20" s="147">
        <v>47235.5</v>
      </c>
      <c r="D20" s="147">
        <v>18070.8</v>
      </c>
      <c r="E20" s="147">
        <v>77889.39</v>
      </c>
      <c r="F20" s="147">
        <v>17620.16</v>
      </c>
      <c r="G20" s="147">
        <v>45494.03</v>
      </c>
      <c r="H20" s="147">
        <v>131819.4</v>
      </c>
      <c r="I20" s="147">
        <v>272045.36</v>
      </c>
      <c r="J20" s="147">
        <v>100735.98000000001</v>
      </c>
      <c r="K20" s="147">
        <v>344148.42000000004</v>
      </c>
      <c r="L20" s="147">
        <v>6265.9</v>
      </c>
      <c r="M20" s="80"/>
      <c r="P20" s="218">
        <f t="shared" si="1"/>
        <v>-8.9227565017438004E-2</v>
      </c>
      <c r="Q20" s="218">
        <f t="shared" si="1"/>
        <v>0.1024345843705583</v>
      </c>
      <c r="R20" s="218">
        <f t="shared" si="1"/>
        <v>-0.30853780576866041</v>
      </c>
      <c r="S20" s="218">
        <f t="shared" si="1"/>
        <v>-8.3248897828645974E-2</v>
      </c>
      <c r="T20" s="218">
        <f t="shared" si="1"/>
        <v>-0.34131523875735548</v>
      </c>
      <c r="U20" s="218">
        <f t="shared" si="1"/>
        <v>-0.13635894155573014</v>
      </c>
      <c r="V20" s="218">
        <f t="shared" si="1"/>
        <v>-0.13521569470382611</v>
      </c>
      <c r="W20" s="218">
        <f t="shared" si="1"/>
        <v>0.32487074518181069</v>
      </c>
      <c r="X20" s="218">
        <f t="shared" si="1"/>
        <v>1.1546080986959417E-2</v>
      </c>
    </row>
    <row r="21" spans="2:24">
      <c r="B21" s="146" t="s">
        <v>181</v>
      </c>
      <c r="C21" s="147">
        <v>43406.3</v>
      </c>
      <c r="D21" s="147">
        <v>21881.1</v>
      </c>
      <c r="E21" s="147">
        <v>112928.4</v>
      </c>
      <c r="F21" s="147">
        <v>33402.9</v>
      </c>
      <c r="G21" s="147">
        <v>59085.4</v>
      </c>
      <c r="H21" s="147">
        <v>137049.29999999999</v>
      </c>
      <c r="I21" s="147">
        <v>305709.5</v>
      </c>
      <c r="J21" s="147">
        <v>62139.8</v>
      </c>
      <c r="K21" s="147">
        <v>178633.9</v>
      </c>
      <c r="L21" s="147">
        <v>6265.44</v>
      </c>
      <c r="M21" s="80"/>
      <c r="P21" s="218">
        <f t="shared" si="1"/>
        <v>-8.10661472832932E-2</v>
      </c>
      <c r="Q21" s="218">
        <f t="shared" si="1"/>
        <v>0.21085397436748776</v>
      </c>
      <c r="R21" s="218">
        <f t="shared" si="1"/>
        <v>0.44985600734580156</v>
      </c>
      <c r="S21" s="218">
        <f t="shared" si="1"/>
        <v>0.89572058369504037</v>
      </c>
      <c r="T21" s="218">
        <f t="shared" si="1"/>
        <v>0.29875062728010682</v>
      </c>
      <c r="U21" s="218">
        <f t="shared" si="1"/>
        <v>3.9674736798984034E-2</v>
      </c>
      <c r="V21" s="218">
        <f t="shared" si="1"/>
        <v>0.12374458435902014</v>
      </c>
      <c r="W21" s="218">
        <f t="shared" si="1"/>
        <v>-0.38314195186268107</v>
      </c>
      <c r="X21" s="218">
        <f t="shared" si="1"/>
        <v>-0.48093935750162686</v>
      </c>
    </row>
    <row r="22" spans="2:24" ht="17.25" customHeight="1">
      <c r="B22" s="148" t="s">
        <v>209</v>
      </c>
      <c r="C22" s="149">
        <f>+'sup región'!C22*'rend región'!C22</f>
        <v>54372.12</v>
      </c>
      <c r="D22" s="149">
        <f>+'sup región'!D22*'rend región'!D22</f>
        <v>13820.56</v>
      </c>
      <c r="E22" s="149">
        <f>+'sup región'!E22*'rend región'!E22</f>
        <v>76522.8</v>
      </c>
      <c r="F22" s="149">
        <f>+'sup región'!F22*'rend región'!F22</f>
        <v>30906.23</v>
      </c>
      <c r="G22" s="149">
        <f>+'sup región'!G22*'rend región'!G22</f>
        <v>88711.559999999983</v>
      </c>
      <c r="H22" s="149">
        <f>+'sup región'!H22*'rend región'!H22</f>
        <v>132490.25999999998</v>
      </c>
      <c r="I22" s="149">
        <f>+'sup región'!I22*'rend región'!I22</f>
        <v>338757.11999999994</v>
      </c>
      <c r="J22" s="149">
        <f>+'sup región'!J22*'rend región'!J22</f>
        <v>74118</v>
      </c>
      <c r="K22" s="149">
        <f>+'sup región'!K22*'rend región'!K22</f>
        <v>350060.80000000005</v>
      </c>
      <c r="L22" s="149">
        <f>+'sup región'!L22*'rend región'!L22</f>
        <v>6265.4400000000005</v>
      </c>
      <c r="M22" s="80"/>
      <c r="P22" s="218">
        <f>+C22/C21-1</f>
        <v>0.25263199120864943</v>
      </c>
      <c r="Q22" s="218">
        <f t="shared" si="1"/>
        <v>-0.36837910342715863</v>
      </c>
      <c r="R22" s="218">
        <f t="shared" si="1"/>
        <v>-0.32237771897945944</v>
      </c>
      <c r="S22" s="218">
        <f t="shared" si="1"/>
        <v>-7.4744109044424301E-2</v>
      </c>
      <c r="T22" s="218">
        <f t="shared" si="1"/>
        <v>0.50141253169141575</v>
      </c>
      <c r="U22" s="218">
        <f t="shared" si="1"/>
        <v>-3.3265693440243882E-2</v>
      </c>
      <c r="V22" s="218">
        <f t="shared" si="1"/>
        <v>0.10810138383007373</v>
      </c>
      <c r="W22" s="218">
        <f t="shared" si="1"/>
        <v>0.19276212668853132</v>
      </c>
      <c r="X22" s="218">
        <f t="shared" si="1"/>
        <v>0.95965491432477301</v>
      </c>
    </row>
    <row r="23" spans="2:24" ht="13">
      <c r="B23" s="159" t="s">
        <v>135</v>
      </c>
      <c r="C23" s="141"/>
      <c r="D23" s="141"/>
      <c r="E23" s="141"/>
      <c r="F23" s="141"/>
      <c r="G23" s="141"/>
      <c r="H23" s="141"/>
      <c r="I23" s="141"/>
      <c r="J23" s="141"/>
      <c r="K23" s="141"/>
      <c r="L23" s="143"/>
    </row>
    <row r="24" spans="2:24">
      <c r="B24" s="159"/>
      <c r="C24" s="141"/>
      <c r="D24" s="141"/>
      <c r="E24" s="141"/>
      <c r="F24" s="141"/>
      <c r="G24" s="141"/>
      <c r="H24" s="141"/>
      <c r="I24" s="141"/>
      <c r="J24" s="141"/>
      <c r="K24" s="141"/>
      <c r="L24" s="143"/>
    </row>
    <row r="25" spans="2:24">
      <c r="B25" s="143"/>
      <c r="C25" s="143"/>
      <c r="D25" s="143"/>
      <c r="E25" s="143"/>
      <c r="F25" s="143"/>
      <c r="G25" s="143"/>
      <c r="H25" s="143"/>
      <c r="I25" s="143"/>
      <c r="J25" s="143"/>
      <c r="K25" s="143"/>
      <c r="L25" s="143"/>
    </row>
    <row r="26" spans="2:24">
      <c r="B26" s="143"/>
      <c r="C26" s="143"/>
      <c r="D26" s="143"/>
      <c r="E26" s="143"/>
      <c r="F26" s="143"/>
      <c r="G26" s="143"/>
      <c r="H26" s="143"/>
      <c r="I26" s="143"/>
      <c r="J26" s="143"/>
      <c r="K26" s="143"/>
      <c r="L26" s="143"/>
    </row>
    <row r="27" spans="2:24">
      <c r="B27" s="143"/>
      <c r="C27" s="143"/>
      <c r="D27" s="143"/>
      <c r="E27" s="143"/>
      <c r="F27" s="143"/>
      <c r="G27" s="143"/>
      <c r="H27" s="143"/>
      <c r="I27" s="143"/>
      <c r="J27" s="143"/>
      <c r="K27" s="143"/>
      <c r="L27" s="143"/>
    </row>
    <row r="28" spans="2:24">
      <c r="B28" s="143"/>
      <c r="C28" s="143"/>
      <c r="D28" s="143"/>
      <c r="E28" s="143"/>
      <c r="F28" s="143"/>
      <c r="G28" s="143"/>
      <c r="H28" s="143"/>
      <c r="I28" s="143"/>
      <c r="J28" s="143"/>
      <c r="K28" s="143"/>
      <c r="L28" s="143"/>
    </row>
    <row r="29" spans="2:24">
      <c r="B29" s="143"/>
      <c r="C29" s="143"/>
      <c r="D29" s="143"/>
      <c r="E29" s="143"/>
      <c r="F29" s="143"/>
      <c r="G29" s="143"/>
      <c r="H29" s="143"/>
      <c r="I29" s="143"/>
      <c r="J29" s="143"/>
      <c r="K29" s="143"/>
      <c r="L29" s="143"/>
    </row>
    <row r="30" spans="2:24">
      <c r="B30" s="143"/>
      <c r="C30" s="143"/>
      <c r="D30" s="143"/>
      <c r="E30" s="143"/>
      <c r="F30" s="143"/>
      <c r="G30" s="143"/>
      <c r="H30" s="143"/>
      <c r="I30" s="143"/>
      <c r="J30" s="143"/>
      <c r="K30" s="143"/>
      <c r="L30" s="143"/>
    </row>
    <row r="31" spans="2:24">
      <c r="B31" s="143"/>
      <c r="C31" s="143"/>
      <c r="D31" s="143"/>
      <c r="E31" s="143"/>
      <c r="F31" s="143"/>
      <c r="G31" s="143"/>
      <c r="H31" s="143"/>
      <c r="I31" s="143"/>
      <c r="J31" s="143"/>
      <c r="K31" s="143"/>
      <c r="L31" s="143"/>
    </row>
    <row r="32" spans="2:24">
      <c r="B32" s="143"/>
      <c r="C32" s="143"/>
      <c r="D32" s="143"/>
      <c r="E32" s="143"/>
      <c r="F32" s="143"/>
      <c r="G32" s="143"/>
      <c r="H32" s="143"/>
      <c r="I32" s="143"/>
      <c r="J32" s="143"/>
      <c r="K32" s="143"/>
      <c r="L32" s="143"/>
    </row>
    <row r="33" spans="2:12">
      <c r="B33" s="143"/>
      <c r="C33" s="143"/>
      <c r="D33" s="143"/>
      <c r="E33" s="143"/>
      <c r="F33" s="143"/>
      <c r="G33" s="143"/>
      <c r="H33" s="143"/>
      <c r="I33" s="143"/>
      <c r="J33" s="143"/>
      <c r="K33" s="143"/>
      <c r="L33" s="143"/>
    </row>
    <row r="34" spans="2:12">
      <c r="B34" s="143"/>
      <c r="C34" s="143"/>
      <c r="D34" s="143"/>
      <c r="E34" s="143"/>
      <c r="F34" s="143"/>
      <c r="G34" s="143"/>
      <c r="H34" s="143"/>
      <c r="I34" s="143"/>
      <c r="J34" s="143"/>
      <c r="K34" s="143"/>
      <c r="L34" s="143"/>
    </row>
    <row r="35" spans="2:12">
      <c r="B35" s="143"/>
      <c r="C35" s="143"/>
      <c r="D35" s="143"/>
      <c r="E35" s="143"/>
      <c r="F35" s="143"/>
      <c r="G35" s="143"/>
      <c r="H35" s="143"/>
      <c r="I35" s="143"/>
      <c r="J35" s="143"/>
      <c r="K35" s="143"/>
      <c r="L35" s="143"/>
    </row>
    <row r="36" spans="2:12">
      <c r="B36" s="143"/>
      <c r="C36" s="143"/>
      <c r="D36" s="143"/>
      <c r="E36" s="143"/>
      <c r="F36" s="143"/>
      <c r="G36" s="143"/>
      <c r="H36" s="143"/>
      <c r="I36" s="143"/>
      <c r="J36" s="143"/>
      <c r="K36" s="143"/>
      <c r="L36" s="143"/>
    </row>
    <row r="37" spans="2:12">
      <c r="B37" s="143"/>
      <c r="C37" s="143"/>
      <c r="D37" s="143"/>
      <c r="E37" s="143"/>
      <c r="F37" s="143"/>
      <c r="G37" s="143"/>
      <c r="H37" s="143"/>
      <c r="I37" s="143"/>
      <c r="J37" s="143"/>
      <c r="K37" s="143"/>
      <c r="L37" s="143"/>
    </row>
    <row r="38" spans="2:12">
      <c r="B38" s="143"/>
      <c r="C38" s="143"/>
      <c r="D38" s="143"/>
      <c r="E38" s="143"/>
      <c r="F38" s="143"/>
      <c r="G38" s="143"/>
      <c r="H38" s="143"/>
      <c r="I38" s="143"/>
      <c r="J38" s="143"/>
      <c r="K38" s="143"/>
      <c r="L38" s="143"/>
    </row>
    <row r="39" spans="2:12">
      <c r="B39" s="143"/>
      <c r="C39" s="143"/>
      <c r="D39" s="143"/>
      <c r="E39" s="143"/>
      <c r="F39" s="143"/>
      <c r="G39" s="143"/>
      <c r="H39" s="143"/>
      <c r="I39" s="143"/>
      <c r="J39" s="143"/>
      <c r="K39" s="143"/>
      <c r="L39" s="143"/>
    </row>
    <row r="40" spans="2:12">
      <c r="B40" s="143"/>
      <c r="C40" s="143"/>
      <c r="D40" s="143"/>
      <c r="E40" s="143"/>
      <c r="F40" s="143"/>
      <c r="G40" s="143"/>
      <c r="H40" s="143"/>
      <c r="I40" s="143"/>
      <c r="J40" s="143"/>
      <c r="K40" s="143"/>
      <c r="L40" s="143"/>
    </row>
    <row r="41" spans="2:12">
      <c r="B41" s="143"/>
      <c r="C41" s="143"/>
      <c r="D41" s="143"/>
      <c r="E41" s="143"/>
      <c r="F41" s="143"/>
      <c r="G41" s="143"/>
      <c r="H41" s="143"/>
      <c r="I41" s="143"/>
      <c r="J41" s="143"/>
      <c r="K41" s="143"/>
      <c r="L41" s="143"/>
    </row>
    <row r="42" spans="2:12">
      <c r="B42" s="143"/>
      <c r="C42" s="143"/>
      <c r="D42" s="143"/>
      <c r="E42" s="143"/>
      <c r="F42" s="143"/>
      <c r="G42" s="143"/>
      <c r="H42" s="143"/>
      <c r="I42" s="143"/>
      <c r="J42" s="143"/>
      <c r="K42" s="143"/>
      <c r="L42" s="143"/>
    </row>
    <row r="43" spans="2:12">
      <c r="B43" s="143"/>
      <c r="C43" s="143"/>
      <c r="D43" s="143"/>
      <c r="E43" s="143"/>
      <c r="F43" s="143"/>
      <c r="G43" s="143"/>
      <c r="H43" s="143"/>
      <c r="I43" s="143"/>
      <c r="J43" s="143"/>
      <c r="K43" s="143"/>
      <c r="L43" s="143"/>
    </row>
    <row r="44" spans="2:12">
      <c r="B44" s="143"/>
      <c r="C44" s="143"/>
      <c r="D44" s="143"/>
      <c r="E44" s="143"/>
      <c r="F44" s="143"/>
      <c r="G44" s="143"/>
      <c r="H44" s="143"/>
      <c r="I44" s="143"/>
      <c r="J44" s="143"/>
      <c r="K44" s="143"/>
      <c r="L44" s="143"/>
    </row>
    <row r="45" spans="2:12">
      <c r="B45" s="143"/>
      <c r="C45" s="143"/>
      <c r="D45" s="143"/>
      <c r="E45" s="143"/>
      <c r="F45" s="143"/>
      <c r="G45" s="143"/>
      <c r="H45" s="143"/>
      <c r="I45" s="143"/>
      <c r="J45" s="143"/>
      <c r="K45" s="143"/>
      <c r="L45" s="143"/>
    </row>
    <row r="46" spans="2:12">
      <c r="B46" s="143"/>
      <c r="C46" s="143"/>
      <c r="D46" s="143"/>
      <c r="E46" s="143"/>
      <c r="F46" s="143"/>
      <c r="G46" s="143"/>
      <c r="H46" s="143"/>
      <c r="I46" s="143"/>
      <c r="J46" s="143"/>
      <c r="K46" s="143"/>
      <c r="L46" s="143"/>
    </row>
    <row r="47" spans="2:12">
      <c r="C47" s="143"/>
      <c r="D47" s="143"/>
      <c r="E47" s="143"/>
      <c r="F47" s="143"/>
      <c r="G47" s="143"/>
      <c r="H47" s="143"/>
      <c r="I47" s="143"/>
      <c r="J47" s="143"/>
      <c r="K47" s="143"/>
      <c r="L47" s="143"/>
    </row>
    <row r="48" spans="2:12">
      <c r="B48" s="143"/>
      <c r="C48" s="143"/>
      <c r="D48" s="143"/>
      <c r="E48" s="143"/>
      <c r="F48" s="143"/>
      <c r="G48" s="143"/>
      <c r="H48" s="143"/>
      <c r="I48" s="143"/>
      <c r="J48" s="143"/>
      <c r="K48" s="143"/>
      <c r="L48" s="143"/>
    </row>
    <row r="49" spans="2:2" ht="13">
      <c r="B49" s="159" t="s">
        <v>135</v>
      </c>
    </row>
  </sheetData>
  <mergeCells count="4">
    <mergeCell ref="B6:B7"/>
    <mergeCell ref="B2:L2"/>
    <mergeCell ref="B3:L3"/>
    <mergeCell ref="B4:L4"/>
  </mergeCells>
  <hyperlinks>
    <hyperlink ref="N2" location="Índice!A1" display="Volver al índice"/>
  </hyperlinks>
  <pageMargins left="0.70866141732283472" right="0.70866141732283472" top="1.3130314960629921" bottom="0.74803149606299213" header="0.31496062992125984" footer="0.31496062992125984"/>
  <pageSetup paperSize="9" scale="61" orientation="portrait" r:id="rId1"/>
  <headerFooter differentFirst="1">
    <oddFooter>&amp;C&amp;P</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4"/>
  <dimension ref="B1:Y50"/>
  <sheetViews>
    <sheetView zoomScale="80" zoomScaleNormal="80" zoomScalePageLayoutView="60" workbookViewId="0"/>
  </sheetViews>
  <sheetFormatPr baseColWidth="10" defaultColWidth="10.81640625" defaultRowHeight="12.5"/>
  <cols>
    <col min="1" max="1" width="1.453125" style="22" customWidth="1"/>
    <col min="2" max="2" width="11.453125" style="22" customWidth="1"/>
    <col min="3" max="4" width="12" style="22" customWidth="1"/>
    <col min="5" max="5" width="14.81640625" style="22" customWidth="1"/>
    <col min="6" max="8" width="12" style="22" customWidth="1"/>
    <col min="9" max="9" width="13.7265625" style="22" customWidth="1"/>
    <col min="10" max="11" width="12" style="22" customWidth="1"/>
    <col min="12" max="12" width="10.81640625" style="22"/>
    <col min="13" max="13" width="1.26953125" style="22" customWidth="1"/>
    <col min="14" max="15" width="10.81640625" style="22"/>
    <col min="16" max="24" width="0" style="185" hidden="1" customWidth="1"/>
    <col min="25" max="16384" width="10.81640625" style="22"/>
  </cols>
  <sheetData>
    <row r="1" spans="2:25" ht="6.75" customHeight="1"/>
    <row r="2" spans="2:25" ht="13">
      <c r="B2" s="356" t="s">
        <v>143</v>
      </c>
      <c r="C2" s="356"/>
      <c r="D2" s="356"/>
      <c r="E2" s="356"/>
      <c r="F2" s="356"/>
      <c r="G2" s="356"/>
      <c r="H2" s="356"/>
      <c r="I2" s="356"/>
      <c r="J2" s="356"/>
      <c r="K2" s="356"/>
      <c r="L2" s="356"/>
      <c r="M2" s="119"/>
      <c r="N2" s="52" t="s">
        <v>153</v>
      </c>
      <c r="O2" s="38"/>
      <c r="P2" s="274"/>
    </row>
    <row r="3" spans="2:25" ht="13">
      <c r="B3" s="356" t="s">
        <v>47</v>
      </c>
      <c r="C3" s="356"/>
      <c r="D3" s="356"/>
      <c r="E3" s="356"/>
      <c r="F3" s="356"/>
      <c r="G3" s="356"/>
      <c r="H3" s="356"/>
      <c r="I3" s="356"/>
      <c r="J3" s="356"/>
      <c r="K3" s="356"/>
      <c r="L3" s="356"/>
      <c r="M3" s="119"/>
      <c r="N3" s="38"/>
      <c r="O3" s="38"/>
      <c r="P3" s="274"/>
    </row>
    <row r="4" spans="2:25" ht="15" customHeight="1">
      <c r="B4" s="356" t="s">
        <v>29</v>
      </c>
      <c r="C4" s="356"/>
      <c r="D4" s="356"/>
      <c r="E4" s="356"/>
      <c r="F4" s="356"/>
      <c r="G4" s="356"/>
      <c r="H4" s="356"/>
      <c r="I4" s="356"/>
      <c r="J4" s="356"/>
      <c r="K4" s="356"/>
      <c r="L4" s="356"/>
      <c r="M4" s="119"/>
      <c r="N4" s="38"/>
      <c r="O4" s="38"/>
      <c r="P4" s="274"/>
    </row>
    <row r="5" spans="2:25">
      <c r="B5" s="2"/>
      <c r="C5" s="2"/>
      <c r="D5" s="2"/>
      <c r="E5" s="2"/>
      <c r="F5" s="2"/>
      <c r="G5" s="2"/>
      <c r="H5" s="2"/>
      <c r="I5" s="2"/>
      <c r="J5" s="2"/>
      <c r="K5" s="2"/>
      <c r="L5" s="2"/>
      <c r="M5" s="2"/>
      <c r="N5" s="2"/>
      <c r="O5" s="2"/>
      <c r="P5" s="275"/>
    </row>
    <row r="6" spans="2:25" ht="15" customHeight="1">
      <c r="B6" s="377" t="s">
        <v>13</v>
      </c>
      <c r="C6" s="4" t="s">
        <v>24</v>
      </c>
      <c r="D6" s="4" t="s">
        <v>24</v>
      </c>
      <c r="E6" s="4" t="s">
        <v>26</v>
      </c>
      <c r="F6" s="4" t="s">
        <v>24</v>
      </c>
      <c r="G6" s="4" t="s">
        <v>25</v>
      </c>
      <c r="H6" s="4" t="s">
        <v>25</v>
      </c>
      <c r="I6" s="4" t="s">
        <v>24</v>
      </c>
      <c r="J6" s="4" t="s">
        <v>24</v>
      </c>
      <c r="K6" s="4" t="s">
        <v>24</v>
      </c>
      <c r="L6" s="4" t="s">
        <v>159</v>
      </c>
      <c r="M6" s="1"/>
      <c r="N6" s="1"/>
      <c r="O6" s="1"/>
      <c r="P6" s="276"/>
    </row>
    <row r="7" spans="2:25" ht="15" customHeight="1">
      <c r="B7" s="378"/>
      <c r="C7" s="3" t="s">
        <v>23</v>
      </c>
      <c r="D7" s="3" t="s">
        <v>22</v>
      </c>
      <c r="E7" s="3" t="s">
        <v>21</v>
      </c>
      <c r="F7" s="3" t="s">
        <v>20</v>
      </c>
      <c r="G7" s="3" t="s">
        <v>19</v>
      </c>
      <c r="H7" s="3" t="s">
        <v>18</v>
      </c>
      <c r="I7" s="3" t="s">
        <v>17</v>
      </c>
      <c r="J7" s="3" t="s">
        <v>16</v>
      </c>
      <c r="K7" s="3" t="s">
        <v>15</v>
      </c>
      <c r="L7" s="3" t="s">
        <v>160</v>
      </c>
      <c r="M7" s="1"/>
      <c r="N7" s="1"/>
      <c r="O7" s="1"/>
      <c r="P7" s="272" t="str">
        <f>+C7</f>
        <v>Coquimbo</v>
      </c>
      <c r="Q7" s="272" t="str">
        <f t="shared" ref="Q7:V7" si="0">+D7</f>
        <v>Valparaíso</v>
      </c>
      <c r="R7" s="272" t="str">
        <f t="shared" si="0"/>
        <v>Metropolitana</v>
      </c>
      <c r="S7" s="272" t="str">
        <f t="shared" si="0"/>
        <v>O´Higgins</v>
      </c>
      <c r="T7" s="272" t="str">
        <f t="shared" si="0"/>
        <v>Maule</v>
      </c>
      <c r="U7" s="272" t="str">
        <f t="shared" si="0"/>
        <v>Bío Bío</v>
      </c>
      <c r="V7" s="272" t="str">
        <f t="shared" si="0"/>
        <v>La Araucanía</v>
      </c>
      <c r="W7" s="272" t="str">
        <f>+J7</f>
        <v>Los Ríos</v>
      </c>
      <c r="X7" s="272" t="str">
        <f>+K7</f>
        <v>Los Lagos</v>
      </c>
      <c r="Y7" s="1"/>
    </row>
    <row r="8" spans="2:25" ht="12.75" customHeight="1">
      <c r="B8" s="81" t="s">
        <v>11</v>
      </c>
      <c r="C8" s="101">
        <v>22.020369127516776</v>
      </c>
      <c r="D8" s="102">
        <v>14.461283783783784</v>
      </c>
      <c r="E8" s="102">
        <v>19.282570093457942</v>
      </c>
      <c r="F8" s="102">
        <v>16.780304054054053</v>
      </c>
      <c r="G8" s="102">
        <v>14.920527577937651</v>
      </c>
      <c r="H8" s="102">
        <v>19.960667938931298</v>
      </c>
      <c r="I8" s="102">
        <v>23.313738214087632</v>
      </c>
      <c r="J8" s="102"/>
      <c r="K8" s="102">
        <v>23.38645287228109</v>
      </c>
      <c r="L8" s="102"/>
      <c r="M8" s="102"/>
      <c r="N8" s="53"/>
      <c r="O8" s="53"/>
      <c r="Y8" s="53"/>
    </row>
    <row r="9" spans="2:25" ht="12.75" customHeight="1">
      <c r="B9" s="81" t="s">
        <v>10</v>
      </c>
      <c r="C9" s="102">
        <v>20.42828413284133</v>
      </c>
      <c r="D9" s="102">
        <v>12.118067226890757</v>
      </c>
      <c r="E9" s="102">
        <v>15.59320293398533</v>
      </c>
      <c r="F9" s="102">
        <v>18.212324840764332</v>
      </c>
      <c r="G9" s="102">
        <v>14.861480519480519</v>
      </c>
      <c r="H9" s="102">
        <v>19.893708260105448</v>
      </c>
      <c r="I9" s="102">
        <v>19.841906666666667</v>
      </c>
      <c r="J9" s="102"/>
      <c r="K9" s="102">
        <v>22.540594727161249</v>
      </c>
      <c r="L9" s="102"/>
      <c r="M9" s="102"/>
      <c r="N9" s="53"/>
      <c r="O9" s="53"/>
      <c r="P9" s="218">
        <f t="shared" ref="P9:X22" si="1">+C9/C8-1</f>
        <v>-7.230055888054876E-2</v>
      </c>
      <c r="Q9" s="218">
        <f t="shared" si="1"/>
        <v>-0.16203378565329052</v>
      </c>
      <c r="R9" s="218">
        <f t="shared" si="1"/>
        <v>-0.19133171260838899</v>
      </c>
      <c r="S9" s="218">
        <f t="shared" si="1"/>
        <v>8.533938253426987E-2</v>
      </c>
      <c r="T9" s="218">
        <f t="shared" si="1"/>
        <v>-3.9574377077954415E-3</v>
      </c>
      <c r="U9" s="218">
        <f t="shared" si="1"/>
        <v>-3.3545810706691048E-3</v>
      </c>
      <c r="V9" s="218">
        <f t="shared" si="1"/>
        <v>-0.14891784043980838</v>
      </c>
      <c r="W9" s="218" t="e">
        <f t="shared" si="1"/>
        <v>#DIV/0!</v>
      </c>
      <c r="X9" s="218">
        <f t="shared" si="1"/>
        <v>-3.6168723394662372E-2</v>
      </c>
      <c r="Y9" s="53"/>
    </row>
    <row r="10" spans="2:25" ht="12.75" customHeight="1">
      <c r="B10" s="81" t="s">
        <v>9</v>
      </c>
      <c r="C10" s="102">
        <v>20.3</v>
      </c>
      <c r="D10" s="102">
        <v>12.5</v>
      </c>
      <c r="E10" s="102">
        <v>15.84</v>
      </c>
      <c r="F10" s="102">
        <v>19</v>
      </c>
      <c r="G10" s="102">
        <v>15.05</v>
      </c>
      <c r="H10" s="102">
        <v>20.05</v>
      </c>
      <c r="I10" s="102">
        <v>18</v>
      </c>
      <c r="J10" s="102"/>
      <c r="K10" s="102">
        <v>22.72</v>
      </c>
      <c r="L10" s="102"/>
      <c r="M10" s="102"/>
      <c r="N10" s="53"/>
      <c r="O10" s="53"/>
      <c r="P10" s="218">
        <f t="shared" si="1"/>
        <v>-6.2797311809019707E-3</v>
      </c>
      <c r="Q10" s="218">
        <f t="shared" si="1"/>
        <v>3.1517631150098868E-2</v>
      </c>
      <c r="R10" s="218">
        <f t="shared" si="1"/>
        <v>1.5827220812779652E-2</v>
      </c>
      <c r="S10" s="218">
        <f t="shared" si="1"/>
        <v>4.3249566769895775E-2</v>
      </c>
      <c r="T10" s="218">
        <f t="shared" si="1"/>
        <v>1.2685107669613949E-2</v>
      </c>
      <c r="U10" s="218">
        <f t="shared" si="1"/>
        <v>7.8563401981710523E-3</v>
      </c>
      <c r="V10" s="218">
        <f t="shared" si="1"/>
        <v>-9.2829116556675029E-2</v>
      </c>
      <c r="W10" s="218" t="e">
        <f t="shared" si="1"/>
        <v>#DIV/0!</v>
      </c>
      <c r="X10" s="218">
        <f t="shared" si="1"/>
        <v>7.959207599015361E-3</v>
      </c>
      <c r="Y10" s="53"/>
    </row>
    <row r="11" spans="2:25" ht="12.75" customHeight="1">
      <c r="B11" s="81" t="s">
        <v>8</v>
      </c>
      <c r="C11" s="102">
        <v>21.48</v>
      </c>
      <c r="D11" s="102">
        <v>16.5</v>
      </c>
      <c r="E11" s="102">
        <v>13.26</v>
      </c>
      <c r="F11" s="102">
        <v>20.04</v>
      </c>
      <c r="G11" s="102">
        <v>15.16</v>
      </c>
      <c r="H11" s="102">
        <v>20.27</v>
      </c>
      <c r="I11" s="102">
        <v>20.57</v>
      </c>
      <c r="J11" s="81"/>
      <c r="K11" s="102">
        <v>22.380000000000003</v>
      </c>
      <c r="L11" s="102"/>
      <c r="M11" s="102"/>
      <c r="N11" s="53"/>
      <c r="O11" s="53"/>
      <c r="P11" s="218">
        <f t="shared" si="1"/>
        <v>5.8128078817734075E-2</v>
      </c>
      <c r="Q11" s="218">
        <f t="shared" si="1"/>
        <v>0.32000000000000006</v>
      </c>
      <c r="R11" s="218">
        <f t="shared" si="1"/>
        <v>-0.16287878787878785</v>
      </c>
      <c r="S11" s="218">
        <f t="shared" si="1"/>
        <v>5.4736842105263195E-2</v>
      </c>
      <c r="T11" s="218">
        <f t="shared" si="1"/>
        <v>7.3089700996677998E-3</v>
      </c>
      <c r="U11" s="218">
        <f t="shared" si="1"/>
        <v>1.0972568578553554E-2</v>
      </c>
      <c r="V11" s="218">
        <f t="shared" si="1"/>
        <v>0.14277777777777789</v>
      </c>
      <c r="W11" s="218" t="e">
        <f t="shared" si="1"/>
        <v>#DIV/0!</v>
      </c>
      <c r="X11" s="218">
        <f t="shared" si="1"/>
        <v>-1.4964788732394152E-2</v>
      </c>
      <c r="Y11" s="53"/>
    </row>
    <row r="12" spans="2:25" ht="12.75" customHeight="1">
      <c r="B12" s="81" t="s">
        <v>7</v>
      </c>
      <c r="C12" s="102">
        <v>21.55</v>
      </c>
      <c r="D12" s="102">
        <v>16.75</v>
      </c>
      <c r="E12" s="102">
        <v>14.86</v>
      </c>
      <c r="F12" s="102">
        <v>12.98</v>
      </c>
      <c r="G12" s="102">
        <v>16.940000000000001</v>
      </c>
      <c r="H12" s="102">
        <v>19.95</v>
      </c>
      <c r="I12" s="102">
        <v>24.81</v>
      </c>
      <c r="J12" s="81"/>
      <c r="K12" s="102">
        <v>25.82</v>
      </c>
      <c r="L12" s="102"/>
      <c r="M12" s="102"/>
      <c r="N12" s="53"/>
      <c r="O12" s="53"/>
      <c r="P12" s="218">
        <f t="shared" si="1"/>
        <v>3.2588454376163423E-3</v>
      </c>
      <c r="Q12" s="218">
        <f t="shared" si="1"/>
        <v>1.5151515151515138E-2</v>
      </c>
      <c r="R12" s="218">
        <f t="shared" si="1"/>
        <v>0.1206636500754148</v>
      </c>
      <c r="S12" s="218">
        <f t="shared" si="1"/>
        <v>-0.35229540918163671</v>
      </c>
      <c r="T12" s="218">
        <f t="shared" si="1"/>
        <v>0.11741424802110823</v>
      </c>
      <c r="U12" s="218">
        <f t="shared" si="1"/>
        <v>-1.5786877158362134E-2</v>
      </c>
      <c r="V12" s="218">
        <f t="shared" si="1"/>
        <v>0.20612542537676215</v>
      </c>
      <c r="W12" s="218" t="e">
        <f t="shared" si="1"/>
        <v>#DIV/0!</v>
      </c>
      <c r="X12" s="218">
        <f t="shared" si="1"/>
        <v>0.15370866845397657</v>
      </c>
      <c r="Y12" s="53"/>
    </row>
    <row r="13" spans="2:25" ht="12.75" customHeight="1">
      <c r="B13" s="81" t="s">
        <v>6</v>
      </c>
      <c r="C13" s="102">
        <v>17.426408798813643</v>
      </c>
      <c r="D13" s="102">
        <v>9.3375088133761874</v>
      </c>
      <c r="E13" s="102">
        <v>16.623426967364942</v>
      </c>
      <c r="F13" s="102">
        <v>13.281982350534744</v>
      </c>
      <c r="G13" s="102">
        <v>13.350154657230894</v>
      </c>
      <c r="H13" s="102">
        <v>11.576870309860222</v>
      </c>
      <c r="I13" s="102">
        <v>15.118167139676645</v>
      </c>
      <c r="J13" s="102">
        <v>18.236673129705636</v>
      </c>
      <c r="K13" s="102">
        <v>19.057086368736975</v>
      </c>
      <c r="L13" s="102"/>
      <c r="M13" s="102"/>
      <c r="N13" s="53"/>
      <c r="O13" s="53"/>
      <c r="P13" s="218">
        <f t="shared" si="1"/>
        <v>-0.1913499397302254</v>
      </c>
      <c r="Q13" s="218">
        <f t="shared" si="1"/>
        <v>-0.44253678726112311</v>
      </c>
      <c r="R13" s="218">
        <f t="shared" si="1"/>
        <v>0.11866937869212268</v>
      </c>
      <c r="S13" s="218">
        <f t="shared" si="1"/>
        <v>2.3265204201444067E-2</v>
      </c>
      <c r="T13" s="218">
        <f t="shared" si="1"/>
        <v>-0.21191530949050219</v>
      </c>
      <c r="U13" s="218">
        <f t="shared" si="1"/>
        <v>-0.41970574887918688</v>
      </c>
      <c r="V13" s="218">
        <f t="shared" si="1"/>
        <v>-0.39064219509566123</v>
      </c>
      <c r="W13" s="218" t="e">
        <f t="shared" si="1"/>
        <v>#DIV/0!</v>
      </c>
      <c r="X13" s="218">
        <f t="shared" si="1"/>
        <v>-0.26192539238044243</v>
      </c>
      <c r="Y13" s="53"/>
    </row>
    <row r="14" spans="2:25" ht="12.75" customHeight="1">
      <c r="B14" s="81" t="s">
        <v>5</v>
      </c>
      <c r="C14" s="102">
        <v>19</v>
      </c>
      <c r="D14" s="102">
        <v>13.6</v>
      </c>
      <c r="E14" s="102">
        <v>15.330000000000002</v>
      </c>
      <c r="F14" s="102">
        <v>17</v>
      </c>
      <c r="G14" s="102">
        <v>17.07</v>
      </c>
      <c r="H14" s="102">
        <v>16.7</v>
      </c>
      <c r="I14" s="102">
        <v>14.88</v>
      </c>
      <c r="J14" s="102">
        <v>20.43</v>
      </c>
      <c r="K14" s="102">
        <v>21.03</v>
      </c>
      <c r="L14" s="102"/>
      <c r="M14" s="102"/>
      <c r="N14" s="53"/>
      <c r="O14" s="53"/>
      <c r="P14" s="218">
        <f t="shared" si="1"/>
        <v>9.0299224547830237E-2</v>
      </c>
      <c r="Q14" s="218">
        <f t="shared" si="1"/>
        <v>0.456491262478671</v>
      </c>
      <c r="R14" s="218">
        <f t="shared" si="1"/>
        <v>-7.7807480365161275E-2</v>
      </c>
      <c r="S14" s="218">
        <f t="shared" si="1"/>
        <v>0.2799294225319886</v>
      </c>
      <c r="T14" s="218">
        <f t="shared" si="1"/>
        <v>0.27863687262636416</v>
      </c>
      <c r="U14" s="218">
        <f t="shared" si="1"/>
        <v>0.44253149193321439</v>
      </c>
      <c r="V14" s="218">
        <f t="shared" si="1"/>
        <v>-1.5753704630741217E-2</v>
      </c>
      <c r="W14" s="218">
        <f t="shared" si="1"/>
        <v>0.12027012025135564</v>
      </c>
      <c r="X14" s="218">
        <f t="shared" si="1"/>
        <v>0.10352650940909713</v>
      </c>
      <c r="Y14" s="53"/>
    </row>
    <row r="15" spans="2:25" ht="12.75" customHeight="1">
      <c r="B15" s="81" t="s">
        <v>4</v>
      </c>
      <c r="C15" s="102">
        <v>17.22</v>
      </c>
      <c r="D15" s="102">
        <v>13.780000000000001</v>
      </c>
      <c r="E15" s="102">
        <v>19.23</v>
      </c>
      <c r="F15" s="102">
        <v>14.49</v>
      </c>
      <c r="G15" s="102">
        <v>14.62</v>
      </c>
      <c r="H15" s="102">
        <v>15.63</v>
      </c>
      <c r="I15" s="102">
        <v>19.71</v>
      </c>
      <c r="J15" s="102">
        <v>26.630000000000003</v>
      </c>
      <c r="K15" s="102">
        <v>25.910000000000004</v>
      </c>
      <c r="L15" s="102"/>
      <c r="M15" s="102"/>
      <c r="N15" s="53"/>
      <c r="O15" s="53"/>
      <c r="P15" s="218">
        <f t="shared" si="1"/>
        <v>-9.3684210526315814E-2</v>
      </c>
      <c r="Q15" s="218">
        <f t="shared" si="1"/>
        <v>1.3235294117647234E-2</v>
      </c>
      <c r="R15" s="218">
        <f t="shared" si="1"/>
        <v>0.25440313111545976</v>
      </c>
      <c r="S15" s="218">
        <f t="shared" si="1"/>
        <v>-0.14764705882352935</v>
      </c>
      <c r="T15" s="218">
        <f t="shared" si="1"/>
        <v>-0.14352665495020511</v>
      </c>
      <c r="U15" s="218">
        <f t="shared" si="1"/>
        <v>-6.4071856287425066E-2</v>
      </c>
      <c r="V15" s="218">
        <f t="shared" si="1"/>
        <v>0.32459677419354827</v>
      </c>
      <c r="W15" s="218">
        <f t="shared" si="1"/>
        <v>0.30347528144884994</v>
      </c>
      <c r="X15" s="218">
        <f t="shared" si="1"/>
        <v>0.23204945316214931</v>
      </c>
      <c r="Y15" s="53"/>
    </row>
    <row r="16" spans="2:25" ht="12.75" customHeight="1">
      <c r="B16" s="81" t="s">
        <v>3</v>
      </c>
      <c r="C16" s="102">
        <v>22.94</v>
      </c>
      <c r="D16" s="102">
        <v>26.330000000000002</v>
      </c>
      <c r="E16" s="102">
        <v>24.669999999999998</v>
      </c>
      <c r="F16" s="102">
        <v>19.36</v>
      </c>
      <c r="G16" s="102">
        <v>12.52</v>
      </c>
      <c r="H16" s="102">
        <v>18.490000000000002</v>
      </c>
      <c r="I16" s="102">
        <v>18.830000000000002</v>
      </c>
      <c r="J16" s="102">
        <v>33.1</v>
      </c>
      <c r="K16" s="102">
        <v>29.53</v>
      </c>
      <c r="L16" s="102"/>
      <c r="M16" s="102"/>
      <c r="N16" s="53"/>
      <c r="O16" s="53"/>
      <c r="P16" s="218">
        <f t="shared" si="1"/>
        <v>0.33217189314750306</v>
      </c>
      <c r="Q16" s="218">
        <f t="shared" si="1"/>
        <v>0.91074020319303339</v>
      </c>
      <c r="R16" s="218">
        <f t="shared" si="1"/>
        <v>0.28289131565262604</v>
      </c>
      <c r="S16" s="218">
        <f t="shared" si="1"/>
        <v>0.33609385783298817</v>
      </c>
      <c r="T16" s="218">
        <f t="shared" si="1"/>
        <v>-0.14363885088919282</v>
      </c>
      <c r="U16" s="218">
        <f t="shared" si="1"/>
        <v>0.18298144593730004</v>
      </c>
      <c r="V16" s="218">
        <f t="shared" si="1"/>
        <v>-4.4647387113140535E-2</v>
      </c>
      <c r="W16" s="218">
        <f t="shared" si="1"/>
        <v>0.24295906871948914</v>
      </c>
      <c r="X16" s="218">
        <f t="shared" si="1"/>
        <v>0.13971439598610558</v>
      </c>
      <c r="Y16" s="53"/>
    </row>
    <row r="17" spans="2:25" ht="12.75" customHeight="1">
      <c r="B17" s="81" t="s">
        <v>2</v>
      </c>
      <c r="C17" s="102">
        <v>23.54</v>
      </c>
      <c r="D17" s="102">
        <v>20.52</v>
      </c>
      <c r="E17" s="102">
        <v>21.1</v>
      </c>
      <c r="F17" s="102">
        <v>17.82</v>
      </c>
      <c r="G17" s="102">
        <v>24.35</v>
      </c>
      <c r="H17" s="102">
        <v>27.26</v>
      </c>
      <c r="I17" s="102">
        <v>34.69</v>
      </c>
      <c r="J17" s="102">
        <v>37.019999999999996</v>
      </c>
      <c r="K17" s="102">
        <v>42.55</v>
      </c>
      <c r="L17" s="102"/>
      <c r="M17" s="102"/>
      <c r="N17" s="53"/>
      <c r="O17" s="53"/>
      <c r="P17" s="218">
        <f t="shared" si="1"/>
        <v>2.6155187445509931E-2</v>
      </c>
      <c r="Q17" s="218">
        <f t="shared" si="1"/>
        <v>-0.22066084314470191</v>
      </c>
      <c r="R17" s="218">
        <f t="shared" si="1"/>
        <v>-0.14471017430077004</v>
      </c>
      <c r="S17" s="218">
        <f t="shared" si="1"/>
        <v>-7.9545454545454475E-2</v>
      </c>
      <c r="T17" s="218">
        <f t="shared" si="1"/>
        <v>0.94488817891373822</v>
      </c>
      <c r="U17" s="218">
        <f t="shared" si="1"/>
        <v>0.4743104380746348</v>
      </c>
      <c r="V17" s="218">
        <f t="shared" si="1"/>
        <v>0.84227296866702051</v>
      </c>
      <c r="W17" s="218">
        <f t="shared" si="1"/>
        <v>0.11842900302114789</v>
      </c>
      <c r="X17" s="218">
        <f t="shared" si="1"/>
        <v>0.44090755164239748</v>
      </c>
      <c r="Y17" s="53"/>
    </row>
    <row r="18" spans="2:25" ht="12.75" customHeight="1">
      <c r="B18" s="81" t="s">
        <v>122</v>
      </c>
      <c r="C18" s="102">
        <v>22.02</v>
      </c>
      <c r="D18" s="102">
        <v>11.26</v>
      </c>
      <c r="E18" s="102">
        <v>24.48</v>
      </c>
      <c r="F18" s="102">
        <v>15.260000000000002</v>
      </c>
      <c r="G18" s="102">
        <v>16.580000000000002</v>
      </c>
      <c r="H18" s="102">
        <v>16.84</v>
      </c>
      <c r="I18" s="102">
        <v>26.2</v>
      </c>
      <c r="J18" s="102">
        <v>36.230000000000004</v>
      </c>
      <c r="K18" s="102">
        <v>37.019999999999996</v>
      </c>
      <c r="L18" s="102"/>
      <c r="M18" s="102"/>
      <c r="N18" s="53"/>
      <c r="O18" s="53"/>
      <c r="P18" s="218">
        <f t="shared" si="1"/>
        <v>-6.457094307561595E-2</v>
      </c>
      <c r="Q18" s="218">
        <f t="shared" si="1"/>
        <v>-0.45126705653021437</v>
      </c>
      <c r="R18" s="218">
        <f t="shared" si="1"/>
        <v>0.16018957345971563</v>
      </c>
      <c r="S18" s="218">
        <f t="shared" si="1"/>
        <v>-0.14365881032547689</v>
      </c>
      <c r="T18" s="218">
        <f t="shared" si="1"/>
        <v>-0.31909650924024635</v>
      </c>
      <c r="U18" s="218">
        <f t="shared" si="1"/>
        <v>-0.38224504768892154</v>
      </c>
      <c r="V18" s="218">
        <f t="shared" si="1"/>
        <v>-0.24473911790141245</v>
      </c>
      <c r="W18" s="218">
        <f t="shared" si="1"/>
        <v>-2.1339816315504967E-2</v>
      </c>
      <c r="X18" s="218">
        <f t="shared" si="1"/>
        <v>-0.12996474735605179</v>
      </c>
      <c r="Y18" s="53"/>
    </row>
    <row r="19" spans="2:25" ht="12.75" customHeight="1">
      <c r="B19" s="81" t="s">
        <v>131</v>
      </c>
      <c r="C19" s="102">
        <v>20.370432012241562</v>
      </c>
      <c r="D19" s="102">
        <v>14.861034346434494</v>
      </c>
      <c r="E19" s="102">
        <v>22.069840622540045</v>
      </c>
      <c r="F19" s="102">
        <v>20.403633040912361</v>
      </c>
      <c r="G19" s="102">
        <v>22.892935432721355</v>
      </c>
      <c r="H19" s="102">
        <v>18.231266095438755</v>
      </c>
      <c r="I19" s="102">
        <v>21.756812355395361</v>
      </c>
      <c r="J19" s="102">
        <v>22.805810423147129</v>
      </c>
      <c r="K19" s="102">
        <v>33.981243498108171</v>
      </c>
      <c r="L19" s="102"/>
      <c r="M19" s="102"/>
      <c r="N19" s="53"/>
      <c r="O19" s="53"/>
      <c r="P19" s="218">
        <f t="shared" si="1"/>
        <v>-7.4912261024452254E-2</v>
      </c>
      <c r="Q19" s="218">
        <f t="shared" si="1"/>
        <v>0.31980766842224639</v>
      </c>
      <c r="R19" s="218">
        <f t="shared" si="1"/>
        <v>-9.8454222935455693E-2</v>
      </c>
      <c r="S19" s="218">
        <f t="shared" si="1"/>
        <v>0.3370663853808884</v>
      </c>
      <c r="T19" s="218">
        <f t="shared" si="1"/>
        <v>0.38075605746208407</v>
      </c>
      <c r="U19" s="218">
        <f t="shared" si="1"/>
        <v>8.2616751510614872E-2</v>
      </c>
      <c r="V19" s="218">
        <f t="shared" si="1"/>
        <v>-0.16958731467956634</v>
      </c>
      <c r="W19" s="218">
        <f t="shared" si="1"/>
        <v>-0.3705268997199247</v>
      </c>
      <c r="X19" s="218">
        <f t="shared" si="1"/>
        <v>-8.2084184275846184E-2</v>
      </c>
      <c r="Y19" s="53"/>
    </row>
    <row r="20" spans="2:25" ht="12.75" customHeight="1">
      <c r="B20" s="81" t="s">
        <v>147</v>
      </c>
      <c r="C20" s="102">
        <v>21.5</v>
      </c>
      <c r="D20" s="102">
        <v>12.209999999999999</v>
      </c>
      <c r="E20" s="102">
        <v>23.61</v>
      </c>
      <c r="F20" s="102">
        <v>12.64</v>
      </c>
      <c r="G20" s="102">
        <v>12.79</v>
      </c>
      <c r="H20" s="102">
        <v>15.45</v>
      </c>
      <c r="I20" s="102">
        <v>20.84</v>
      </c>
      <c r="J20" s="102">
        <v>25.14</v>
      </c>
      <c r="K20" s="102">
        <v>31.990000000000002</v>
      </c>
      <c r="L20" s="102">
        <v>9.1206695778748177</v>
      </c>
      <c r="M20" s="102"/>
      <c r="N20" s="53"/>
      <c r="O20" s="53"/>
      <c r="P20" s="218">
        <f t="shared" si="1"/>
        <v>5.545135160018333E-2</v>
      </c>
      <c r="Q20" s="218">
        <f t="shared" si="1"/>
        <v>-0.17838827935086088</v>
      </c>
      <c r="R20" s="218">
        <f t="shared" si="1"/>
        <v>6.9785704564036655E-2</v>
      </c>
      <c r="S20" s="218">
        <f t="shared" si="1"/>
        <v>-0.38050248332466607</v>
      </c>
      <c r="T20" s="218">
        <f t="shared" si="1"/>
        <v>-0.44131236303934263</v>
      </c>
      <c r="U20" s="218">
        <f t="shared" si="1"/>
        <v>-0.15255474199537877</v>
      </c>
      <c r="V20" s="218">
        <f t="shared" si="1"/>
        <v>-4.2139093743114753E-2</v>
      </c>
      <c r="W20" s="218">
        <f t="shared" si="1"/>
        <v>0.10235065246722153</v>
      </c>
      <c r="X20" s="218">
        <f t="shared" si="1"/>
        <v>-5.8598311689771698E-2</v>
      </c>
      <c r="Y20" s="53"/>
    </row>
    <row r="21" spans="2:25" ht="12.75" customHeight="1">
      <c r="B21" s="81" t="s">
        <v>181</v>
      </c>
      <c r="C21" s="102">
        <v>23.15</v>
      </c>
      <c r="D21" s="102">
        <v>15.08</v>
      </c>
      <c r="E21" s="102">
        <v>22.86</v>
      </c>
      <c r="F21" s="102">
        <v>16.309999999999999</v>
      </c>
      <c r="G21" s="102">
        <v>16.440000000000001</v>
      </c>
      <c r="H21" s="102">
        <v>15.78</v>
      </c>
      <c r="I21" s="102">
        <v>18.21</v>
      </c>
      <c r="J21" s="102">
        <v>17.8</v>
      </c>
      <c r="K21" s="102">
        <v>25.64</v>
      </c>
      <c r="L21" s="102">
        <v>9.1199999999999992</v>
      </c>
      <c r="M21" s="102"/>
      <c r="N21" s="53"/>
      <c r="O21" s="53"/>
      <c r="P21" s="218">
        <f t="shared" si="1"/>
        <v>7.6744186046511453E-2</v>
      </c>
      <c r="Q21" s="218">
        <f t="shared" si="1"/>
        <v>0.23505323505323505</v>
      </c>
      <c r="R21" s="218">
        <f t="shared" si="1"/>
        <v>-3.1766200762388785E-2</v>
      </c>
      <c r="S21" s="218">
        <f t="shared" si="1"/>
        <v>0.29034810126582267</v>
      </c>
      <c r="T21" s="218">
        <f t="shared" si="1"/>
        <v>0.28537920250195481</v>
      </c>
      <c r="U21" s="218">
        <f t="shared" si="1"/>
        <v>2.1359223300970953E-2</v>
      </c>
      <c r="V21" s="218">
        <f t="shared" si="1"/>
        <v>-0.1261996161228407</v>
      </c>
      <c r="W21" s="218">
        <f t="shared" si="1"/>
        <v>-0.29196499602227521</v>
      </c>
      <c r="X21" s="218">
        <f t="shared" si="1"/>
        <v>-0.19849953110346985</v>
      </c>
      <c r="Y21" s="53"/>
    </row>
    <row r="22" spans="2:25" ht="12.75" customHeight="1">
      <c r="B22" s="117" t="s">
        <v>209</v>
      </c>
      <c r="C22" s="162">
        <v>24.23</v>
      </c>
      <c r="D22" s="162">
        <v>17.809999999999999</v>
      </c>
      <c r="E22" s="162">
        <v>17.2</v>
      </c>
      <c r="F22" s="162">
        <v>13.73</v>
      </c>
      <c r="G22" s="162">
        <v>16.919999999999998</v>
      </c>
      <c r="H22" s="162">
        <v>14.809999999999999</v>
      </c>
      <c r="I22" s="162">
        <v>22.619999999999997</v>
      </c>
      <c r="J22" s="162">
        <v>22</v>
      </c>
      <c r="K22" s="162">
        <v>33.200000000000003</v>
      </c>
      <c r="L22" s="162">
        <v>9.120000000000001</v>
      </c>
      <c r="M22" s="101"/>
      <c r="N22" s="186"/>
      <c r="O22" s="53"/>
      <c r="P22" s="218">
        <f>+C22/C21-1</f>
        <v>4.6652267818574567E-2</v>
      </c>
      <c r="Q22" s="218">
        <f t="shared" si="1"/>
        <v>0.18103448275862055</v>
      </c>
      <c r="R22" s="218">
        <f t="shared" si="1"/>
        <v>-0.24759405074365703</v>
      </c>
      <c r="S22" s="218">
        <f t="shared" si="1"/>
        <v>-0.15818516247700787</v>
      </c>
      <c r="T22" s="218">
        <f t="shared" si="1"/>
        <v>2.9197080291970545E-2</v>
      </c>
      <c r="U22" s="218">
        <f t="shared" si="1"/>
        <v>-6.1470215462610889E-2</v>
      </c>
      <c r="V22" s="218">
        <f t="shared" si="1"/>
        <v>0.24217462932454681</v>
      </c>
      <c r="W22" s="218">
        <f t="shared" si="1"/>
        <v>0.23595505617977519</v>
      </c>
      <c r="X22" s="218">
        <f t="shared" si="1"/>
        <v>0.29485179407176298</v>
      </c>
      <c r="Y22" s="53"/>
    </row>
    <row r="23" spans="2:25" ht="12.75" customHeight="1">
      <c r="B23" s="29" t="s">
        <v>135</v>
      </c>
      <c r="C23" s="54"/>
      <c r="D23" s="54"/>
      <c r="E23" s="54"/>
      <c r="F23" s="54"/>
      <c r="G23" s="54"/>
      <c r="H23" s="54"/>
      <c r="I23" s="54"/>
      <c r="J23" s="54"/>
      <c r="K23" s="54"/>
    </row>
    <row r="24" spans="2:25" ht="12.75" customHeight="1">
      <c r="B24" s="220"/>
      <c r="C24" s="219"/>
      <c r="D24" s="219"/>
      <c r="E24" s="219"/>
      <c r="F24" s="219"/>
      <c r="G24" s="219"/>
      <c r="H24" s="54"/>
      <c r="I24" s="54"/>
      <c r="J24" s="54"/>
      <c r="K24" s="54"/>
    </row>
    <row r="25" spans="2:25">
      <c r="B25" s="2"/>
      <c r="C25" s="2"/>
      <c r="D25" s="2"/>
      <c r="E25" s="2"/>
      <c r="F25" s="2"/>
      <c r="G25" s="2"/>
      <c r="H25" s="2"/>
      <c r="I25" s="2"/>
      <c r="J25" s="2"/>
      <c r="K25" s="2"/>
    </row>
    <row r="30" spans="2:25">
      <c r="P30" s="275"/>
    </row>
    <row r="45" spans="2:14">
      <c r="N45" s="2"/>
    </row>
    <row r="47" spans="2:14" ht="13">
      <c r="B47" s="56" t="s">
        <v>162</v>
      </c>
    </row>
    <row r="50" spans="3:12">
      <c r="C50" s="184"/>
      <c r="D50" s="184"/>
      <c r="E50" s="184"/>
      <c r="F50" s="184"/>
      <c r="G50" s="184"/>
      <c r="H50" s="184"/>
      <c r="I50" s="184"/>
      <c r="J50" s="184"/>
      <c r="K50" s="184"/>
      <c r="L50" s="184"/>
    </row>
  </sheetData>
  <mergeCells count="4">
    <mergeCell ref="B6:B7"/>
    <mergeCell ref="B3:L3"/>
    <mergeCell ref="B2:L2"/>
    <mergeCell ref="B4:L4"/>
  </mergeCells>
  <hyperlinks>
    <hyperlink ref="N2" location="Índice!A1" display="Volver al índice"/>
  </hyperlinks>
  <pageMargins left="0.70866141732283472" right="0.70866141732283472" top="1.3130314960629921" bottom="0.74803149606299213" header="0.31496062992125984" footer="0.31496062992125984"/>
  <pageSetup paperSize="9" scale="61" orientation="portrait" r:id="rId1"/>
  <headerFooter differentFirst="1">
    <oddFooter>&amp;C&amp;P</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G34"/>
  <sheetViews>
    <sheetView zoomScale="80" zoomScaleNormal="80" workbookViewId="0"/>
  </sheetViews>
  <sheetFormatPr baseColWidth="10" defaultColWidth="11.453125" defaultRowHeight="12.5"/>
  <cols>
    <col min="1" max="1" width="1.1796875" style="39" customWidth="1"/>
    <col min="2" max="2" width="42.1796875" style="39" customWidth="1"/>
    <col min="3" max="5" width="28.7265625" style="39" customWidth="1"/>
    <col min="6" max="6" width="4" style="39" customWidth="1"/>
    <col min="7" max="7" width="14.453125" style="39" customWidth="1"/>
    <col min="8" max="16384" width="11.453125" style="39"/>
  </cols>
  <sheetData>
    <row r="1" spans="2:7" ht="6.75" customHeight="1"/>
    <row r="2" spans="2:7" ht="13">
      <c r="B2" s="385" t="s">
        <v>246</v>
      </c>
      <c r="C2" s="385"/>
      <c r="D2" s="385"/>
      <c r="E2" s="385"/>
      <c r="G2" s="52" t="s">
        <v>153</v>
      </c>
    </row>
    <row r="3" spans="2:7" ht="13">
      <c r="B3" s="385" t="s">
        <v>247</v>
      </c>
      <c r="C3" s="385"/>
      <c r="D3" s="385"/>
      <c r="E3" s="385"/>
      <c r="G3" s="52"/>
    </row>
    <row r="4" spans="2:7" ht="13">
      <c r="B4" s="385" t="s">
        <v>212</v>
      </c>
      <c r="C4" s="385"/>
      <c r="D4" s="385"/>
      <c r="E4" s="385"/>
    </row>
    <row r="6" spans="2:7" ht="38">
      <c r="C6" s="235" t="s">
        <v>225</v>
      </c>
      <c r="D6" s="235" t="s">
        <v>226</v>
      </c>
      <c r="E6" s="235" t="s">
        <v>227</v>
      </c>
    </row>
    <row r="7" spans="2:7" ht="13">
      <c r="B7" s="236" t="s">
        <v>157</v>
      </c>
      <c r="C7" s="237">
        <v>26</v>
      </c>
      <c r="D7" s="237">
        <v>30</v>
      </c>
      <c r="E7" s="237">
        <v>30</v>
      </c>
    </row>
    <row r="8" spans="2:7" ht="13">
      <c r="B8" s="236" t="s">
        <v>213</v>
      </c>
      <c r="C8" s="238">
        <v>998000</v>
      </c>
      <c r="D8" s="238">
        <v>803000</v>
      </c>
      <c r="E8" s="238">
        <v>201000</v>
      </c>
    </row>
    <row r="9" spans="2:7" ht="13">
      <c r="B9" s="236" t="s">
        <v>214</v>
      </c>
      <c r="C9" s="238">
        <v>612000</v>
      </c>
      <c r="D9" s="238">
        <v>515000</v>
      </c>
      <c r="E9" s="238">
        <v>748000</v>
      </c>
    </row>
    <row r="10" spans="2:7" ht="13">
      <c r="B10" s="236" t="s">
        <v>215</v>
      </c>
      <c r="C10" s="238">
        <v>1718582</v>
      </c>
      <c r="D10" s="238">
        <v>1491125</v>
      </c>
      <c r="E10" s="238">
        <v>2071408</v>
      </c>
    </row>
    <row r="11" spans="2:7" ht="15">
      <c r="B11" s="239" t="s">
        <v>259</v>
      </c>
      <c r="C11" s="238">
        <f>124821.825+166429.1</f>
        <v>291250.92499999999</v>
      </c>
      <c r="D11" s="238">
        <v>266866.82750000001</v>
      </c>
      <c r="E11" s="238">
        <v>286938.76</v>
      </c>
    </row>
    <row r="12" spans="2:7" ht="13">
      <c r="B12" s="240" t="s">
        <v>216</v>
      </c>
      <c r="C12" s="241">
        <f>SUM(C8:C11)</f>
        <v>3619832.9249999998</v>
      </c>
      <c r="D12" s="241">
        <f>SUM(D8:D11)</f>
        <v>3075991.8275000001</v>
      </c>
      <c r="E12" s="241">
        <f>SUM(E8:E11)</f>
        <v>3307346.76</v>
      </c>
    </row>
    <row r="13" spans="2:7" ht="15">
      <c r="B13" s="236" t="s">
        <v>231</v>
      </c>
      <c r="C13" s="261">
        <f>+AVERAGE('precio mayorista3'!F15:F35)/50</f>
        <v>111.39236269841273</v>
      </c>
      <c r="D13" s="261">
        <f>+AVERAGE('precio mayorista3'!H15:H35)/50</f>
        <v>86.504795000000001</v>
      </c>
      <c r="E13" s="261">
        <f>+AVERAGE('precio mayorista3'!I15:J35)/50</f>
        <v>111.21129655172413</v>
      </c>
    </row>
    <row r="14" spans="2:7" ht="13">
      <c r="B14" s="242" t="s">
        <v>217</v>
      </c>
      <c r="C14" s="241">
        <f>C13*C7*1000</f>
        <v>2896201.4301587311</v>
      </c>
      <c r="D14" s="241">
        <f>D13*D7*1000</f>
        <v>2595143.85</v>
      </c>
      <c r="E14" s="241">
        <f>E13*E7*1000</f>
        <v>3336338.8965517236</v>
      </c>
    </row>
    <row r="15" spans="2:7" ht="13">
      <c r="B15" s="242" t="s">
        <v>218</v>
      </c>
      <c r="C15" s="243">
        <f>C14-C12</f>
        <v>-723631.49484126875</v>
      </c>
      <c r="D15" s="243">
        <f>D14-D12</f>
        <v>-480847.97750000004</v>
      </c>
      <c r="E15" s="243">
        <f>E14-E12</f>
        <v>28992.136551723816</v>
      </c>
    </row>
    <row r="16" spans="2:7" ht="13">
      <c r="B16" s="244"/>
      <c r="C16" s="245"/>
      <c r="D16" s="245"/>
      <c r="E16" s="245"/>
    </row>
    <row r="17" spans="2:5" ht="26.25" customHeight="1">
      <c r="B17" s="382" t="s">
        <v>228</v>
      </c>
      <c r="C17" s="383"/>
      <c r="D17" s="383"/>
      <c r="E17" s="384"/>
    </row>
    <row r="18" spans="2:5" ht="13">
      <c r="B18" s="380" t="s">
        <v>219</v>
      </c>
      <c r="C18" s="386" t="s">
        <v>248</v>
      </c>
      <c r="D18" s="387"/>
      <c r="E18" s="388"/>
    </row>
    <row r="19" spans="2:5" ht="13">
      <c r="B19" s="381"/>
      <c r="C19" s="300">
        <v>100</v>
      </c>
      <c r="D19" s="300">
        <v>110</v>
      </c>
      <c r="E19" s="300">
        <v>120</v>
      </c>
    </row>
    <row r="20" spans="2:5" ht="13">
      <c r="B20" s="246">
        <v>20000</v>
      </c>
      <c r="C20" s="251">
        <f t="shared" ref="C20:E22" si="0">+$B20*C$19-$C$12</f>
        <v>-1619832.9249999998</v>
      </c>
      <c r="D20" s="251">
        <f t="shared" si="0"/>
        <v>-1419832.9249999998</v>
      </c>
      <c r="E20" s="251">
        <f t="shared" si="0"/>
        <v>-1219832.9249999998</v>
      </c>
    </row>
    <row r="21" spans="2:5" ht="13">
      <c r="B21" s="246">
        <v>25000</v>
      </c>
      <c r="C21" s="251">
        <f t="shared" si="0"/>
        <v>-1119832.9249999998</v>
      </c>
      <c r="D21" s="251">
        <f t="shared" si="0"/>
        <v>-869832.92499999981</v>
      </c>
      <c r="E21" s="251">
        <f t="shared" si="0"/>
        <v>-619832.92499999981</v>
      </c>
    </row>
    <row r="22" spans="2:5" ht="13">
      <c r="B22" s="246">
        <v>30000</v>
      </c>
      <c r="C22" s="251">
        <f t="shared" si="0"/>
        <v>-619832.92499999981</v>
      </c>
      <c r="D22" s="251">
        <f t="shared" si="0"/>
        <v>-319832.92499999981</v>
      </c>
      <c r="E22" s="251">
        <f t="shared" si="0"/>
        <v>-19832.924999999814</v>
      </c>
    </row>
    <row r="23" spans="2:5" ht="13">
      <c r="B23" s="249"/>
      <c r="C23" s="250"/>
      <c r="D23" s="250"/>
      <c r="E23" s="250"/>
    </row>
    <row r="24" spans="2:5" ht="15" customHeight="1">
      <c r="B24" s="382" t="s">
        <v>234</v>
      </c>
      <c r="C24" s="383"/>
      <c r="D24" s="383"/>
      <c r="E24" s="384"/>
    </row>
    <row r="25" spans="2:5" ht="13">
      <c r="B25" s="298" t="s">
        <v>230</v>
      </c>
      <c r="C25" s="299">
        <f>+B20</f>
        <v>20000</v>
      </c>
      <c r="D25" s="299">
        <f>+B21</f>
        <v>25000</v>
      </c>
      <c r="E25" s="299">
        <f>+B22</f>
        <v>30000</v>
      </c>
    </row>
    <row r="26" spans="2:5" ht="13">
      <c r="B26" s="252" t="s">
        <v>233</v>
      </c>
      <c r="C26" s="251">
        <f>+$C12/C25</f>
        <v>180.99164625</v>
      </c>
      <c r="D26" s="251">
        <f>+$C12/D25</f>
        <v>144.793317</v>
      </c>
      <c r="E26" s="251">
        <f>+$C12/E25</f>
        <v>120.6610975</v>
      </c>
    </row>
    <row r="27" spans="2:5" ht="13">
      <c r="B27" s="247" t="s">
        <v>229</v>
      </c>
      <c r="C27" s="247"/>
      <c r="D27" s="247"/>
      <c r="E27" s="247"/>
    </row>
    <row r="28" spans="2:5">
      <c r="B28" s="248" t="s">
        <v>220</v>
      </c>
      <c r="C28" s="248"/>
      <c r="D28" s="248"/>
      <c r="E28" s="248"/>
    </row>
    <row r="29" spans="2:5">
      <c r="B29" s="389" t="s">
        <v>238</v>
      </c>
      <c r="C29" s="389"/>
      <c r="D29" s="389"/>
      <c r="E29" s="389"/>
    </row>
    <row r="30" spans="2:5" ht="26.25" customHeight="1">
      <c r="B30" s="390" t="s">
        <v>260</v>
      </c>
      <c r="C30" s="390"/>
      <c r="D30" s="390"/>
      <c r="E30" s="390"/>
    </row>
    <row r="31" spans="2:5">
      <c r="B31" s="389" t="s">
        <v>270</v>
      </c>
      <c r="C31" s="389"/>
      <c r="D31" s="389"/>
      <c r="E31" s="389"/>
    </row>
    <row r="32" spans="2:5">
      <c r="B32" s="389" t="s">
        <v>239</v>
      </c>
      <c r="C32" s="389"/>
      <c r="D32" s="389"/>
      <c r="E32" s="389"/>
    </row>
    <row r="33" spans="2:5">
      <c r="B33" s="389" t="s">
        <v>221</v>
      </c>
      <c r="C33" s="389"/>
      <c r="D33" s="389"/>
      <c r="E33" s="389"/>
    </row>
    <row r="34" spans="2:5">
      <c r="B34" s="389" t="s">
        <v>232</v>
      </c>
      <c r="C34" s="389"/>
      <c r="D34" s="389"/>
      <c r="E34" s="389"/>
    </row>
  </sheetData>
  <mergeCells count="13">
    <mergeCell ref="B33:E33"/>
    <mergeCell ref="B34:E34"/>
    <mergeCell ref="B24:E24"/>
    <mergeCell ref="B29:E29"/>
    <mergeCell ref="B30:E30"/>
    <mergeCell ref="B31:E31"/>
    <mergeCell ref="B32:E32"/>
    <mergeCell ref="B18:B19"/>
    <mergeCell ref="B17:E17"/>
    <mergeCell ref="B2:E2"/>
    <mergeCell ref="B3:E3"/>
    <mergeCell ref="B4:E4"/>
    <mergeCell ref="C18:E18"/>
  </mergeCells>
  <hyperlinks>
    <hyperlink ref="G2" location="Índice!A1" display="Volver al índice"/>
  </hyperlinks>
  <pageMargins left="0.70866141732283472" right="0.70866141732283472" top="0.74803149606299213" bottom="0.74803149606299213" header="0.31496062992125984" footer="0.31496062992125984"/>
  <pageSetup scale="71"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5">
    <pageSetUpPr fitToPage="1"/>
  </sheetPr>
  <dimension ref="B1:R48"/>
  <sheetViews>
    <sheetView zoomScale="80" zoomScaleNormal="80" zoomScalePageLayoutView="70" workbookViewId="0"/>
  </sheetViews>
  <sheetFormatPr baseColWidth="10" defaultColWidth="10.81640625" defaultRowHeight="12.5"/>
  <cols>
    <col min="1" max="1" width="1.453125" style="39" customWidth="1"/>
    <col min="2" max="2" width="17.81640625" style="39" customWidth="1"/>
    <col min="3" max="3" width="23" style="39" customWidth="1"/>
    <col min="4" max="4" width="9.81640625" style="39" bestFit="1" customWidth="1"/>
    <col min="5" max="6" width="10.453125" style="39" customWidth="1"/>
    <col min="7" max="7" width="10.54296875" style="39" customWidth="1"/>
    <col min="8" max="9" width="11.26953125" style="39" customWidth="1"/>
    <col min="10" max="10" width="11" style="39" customWidth="1"/>
    <col min="11" max="11" width="10" style="39" customWidth="1"/>
    <col min="12" max="12" width="2.1796875" style="39" customWidth="1"/>
    <col min="13" max="13" width="10.81640625" style="39"/>
    <col min="14" max="14" width="8.7265625" style="191" customWidth="1"/>
    <col min="15" max="17" width="10.81640625" style="309" hidden="1" customWidth="1"/>
    <col min="18" max="18" width="10.81640625" style="191"/>
    <col min="19" max="16384" width="10.81640625" style="39"/>
  </cols>
  <sheetData>
    <row r="1" spans="2:17" ht="5.25" customHeight="1"/>
    <row r="2" spans="2:17" ht="13">
      <c r="B2" s="391" t="s">
        <v>222</v>
      </c>
      <c r="C2" s="391"/>
      <c r="D2" s="391"/>
      <c r="E2" s="391"/>
      <c r="F2" s="391"/>
      <c r="G2" s="391"/>
      <c r="H2" s="391"/>
      <c r="I2" s="391"/>
      <c r="J2" s="391"/>
      <c r="K2" s="391"/>
      <c r="L2" s="132"/>
      <c r="M2" s="52" t="s">
        <v>153</v>
      </c>
    </row>
    <row r="3" spans="2:17" ht="13">
      <c r="B3" s="132"/>
      <c r="C3" s="132"/>
      <c r="D3" s="132"/>
      <c r="E3" s="132"/>
      <c r="F3" s="132"/>
      <c r="G3" s="132"/>
      <c r="H3" s="132"/>
      <c r="I3" s="132"/>
      <c r="J3" s="132"/>
      <c r="K3" s="132"/>
      <c r="L3" s="132"/>
      <c r="M3" s="52"/>
    </row>
    <row r="4" spans="2:17" ht="13">
      <c r="B4" s="395" t="s">
        <v>71</v>
      </c>
      <c r="C4" s="397" t="s">
        <v>72</v>
      </c>
      <c r="D4" s="392" t="s">
        <v>73</v>
      </c>
      <c r="E4" s="393"/>
      <c r="F4" s="393"/>
      <c r="G4" s="394"/>
      <c r="H4" s="392" t="s">
        <v>74</v>
      </c>
      <c r="I4" s="393"/>
      <c r="J4" s="393"/>
      <c r="K4" s="394"/>
      <c r="L4" s="132"/>
    </row>
    <row r="5" spans="2:17" ht="27.75" customHeight="1">
      <c r="B5" s="396"/>
      <c r="C5" s="398"/>
      <c r="D5" s="264" t="s">
        <v>197</v>
      </c>
      <c r="E5" s="265" t="s">
        <v>271</v>
      </c>
      <c r="F5" s="265" t="s">
        <v>272</v>
      </c>
      <c r="G5" s="266" t="s">
        <v>44</v>
      </c>
      <c r="H5" s="264" t="str">
        <f>+D5</f>
        <v>2015</v>
      </c>
      <c r="I5" s="267" t="str">
        <f>+E5</f>
        <v>ene-dic 2015</v>
      </c>
      <c r="J5" s="267" t="str">
        <f>+F5</f>
        <v>ene-dic 2016</v>
      </c>
      <c r="K5" s="268" t="s">
        <v>44</v>
      </c>
      <c r="L5" s="133"/>
      <c r="M5" s="48"/>
      <c r="O5" s="310" t="s">
        <v>198</v>
      </c>
      <c r="P5" s="310" t="s">
        <v>192</v>
      </c>
      <c r="Q5" s="313" t="s">
        <v>193</v>
      </c>
    </row>
    <row r="6" spans="2:17" ht="12.75" customHeight="1">
      <c r="B6" s="403" t="s">
        <v>91</v>
      </c>
      <c r="C6" s="176" t="s">
        <v>79</v>
      </c>
      <c r="D6" s="282">
        <v>384050.24</v>
      </c>
      <c r="E6" s="283">
        <v>384050.24</v>
      </c>
      <c r="F6" s="283">
        <v>528974.6</v>
      </c>
      <c r="G6" s="284">
        <v>37.735781651900545</v>
      </c>
      <c r="H6" s="282">
        <v>2511736.37</v>
      </c>
      <c r="I6" s="283">
        <v>2511736.37</v>
      </c>
      <c r="J6" s="283">
        <v>3238323.51</v>
      </c>
      <c r="K6" s="284">
        <v>28.927683202676224</v>
      </c>
      <c r="L6" s="134"/>
      <c r="O6" s="311">
        <f>+F6-E6</f>
        <v>144924.35999999999</v>
      </c>
      <c r="P6" s="311">
        <f>+J6-I6</f>
        <v>726587.13999999966</v>
      </c>
      <c r="Q6" s="312">
        <f>+IF(F6=0,0,J6/F6)</f>
        <v>6.1218884800895923</v>
      </c>
    </row>
    <row r="7" spans="2:17">
      <c r="B7" s="403"/>
      <c r="C7" s="295" t="s">
        <v>92</v>
      </c>
      <c r="D7" s="285">
        <v>217167.83</v>
      </c>
      <c r="E7" s="286">
        <v>217167.83</v>
      </c>
      <c r="F7" s="286">
        <v>95337.14</v>
      </c>
      <c r="G7" s="287">
        <v>-56.099786971210229</v>
      </c>
      <c r="H7" s="285">
        <v>850841.11</v>
      </c>
      <c r="I7" s="286">
        <v>850841.11</v>
      </c>
      <c r="J7" s="286">
        <v>348252.63</v>
      </c>
      <c r="K7" s="287">
        <v>-59.069604664494882</v>
      </c>
      <c r="L7" s="134"/>
      <c r="O7" s="311">
        <f t="shared" ref="O7:O46" si="0">+F7-E7</f>
        <v>-121830.68999999999</v>
      </c>
      <c r="P7" s="311">
        <f t="shared" ref="P7:P46" si="1">+J7-I7</f>
        <v>-502588.48</v>
      </c>
      <c r="Q7" s="312">
        <f t="shared" ref="Q7:Q46" si="2">+IF(F7=0,0,J7/F7)</f>
        <v>3.6528537566786667</v>
      </c>
    </row>
    <row r="8" spans="2:17" ht="12.75" customHeight="1">
      <c r="B8" s="403"/>
      <c r="C8" s="295" t="s">
        <v>90</v>
      </c>
      <c r="D8" s="285">
        <v>18144.63</v>
      </c>
      <c r="E8" s="286">
        <v>18144.63</v>
      </c>
      <c r="F8" s="286">
        <v>17916.32</v>
      </c>
      <c r="G8" s="287">
        <v>-1.258278620175779</v>
      </c>
      <c r="H8" s="285">
        <v>105131.04</v>
      </c>
      <c r="I8" s="286">
        <v>105131.04</v>
      </c>
      <c r="J8" s="286">
        <v>117060.66</v>
      </c>
      <c r="K8" s="287">
        <v>11.34738132524895</v>
      </c>
      <c r="L8" s="134"/>
      <c r="O8" s="311">
        <f t="shared" si="0"/>
        <v>-228.31000000000131</v>
      </c>
      <c r="P8" s="311">
        <f t="shared" si="1"/>
        <v>11929.62000000001</v>
      </c>
      <c r="Q8" s="312">
        <f t="shared" si="2"/>
        <v>6.533744652919796</v>
      </c>
    </row>
    <row r="9" spans="2:17" ht="12.75" customHeight="1">
      <c r="B9" s="403"/>
      <c r="C9" s="295" t="s">
        <v>77</v>
      </c>
      <c r="D9" s="285">
        <v>7991.14</v>
      </c>
      <c r="E9" s="286">
        <v>7991.14</v>
      </c>
      <c r="F9" s="286">
        <v>13053.04</v>
      </c>
      <c r="G9" s="287">
        <v>63.343903372985586</v>
      </c>
      <c r="H9" s="285">
        <v>50755.05</v>
      </c>
      <c r="I9" s="286">
        <v>50755.05</v>
      </c>
      <c r="J9" s="286">
        <v>106789.83</v>
      </c>
      <c r="K9" s="287">
        <v>110.40237375394173</v>
      </c>
      <c r="L9" s="134"/>
      <c r="O9" s="311">
        <f t="shared" si="0"/>
        <v>5061.9000000000005</v>
      </c>
      <c r="P9" s="311">
        <f t="shared" si="1"/>
        <v>56034.78</v>
      </c>
      <c r="Q9" s="312">
        <f t="shared" si="2"/>
        <v>8.1812229181861085</v>
      </c>
    </row>
    <row r="10" spans="2:17">
      <c r="B10" s="403"/>
      <c r="C10" s="295" t="s">
        <v>87</v>
      </c>
      <c r="D10" s="285">
        <v>3841.6</v>
      </c>
      <c r="E10" s="286">
        <v>3841.6</v>
      </c>
      <c r="F10" s="286">
        <v>121.52</v>
      </c>
      <c r="G10" s="287">
        <v>-96.836734693877546</v>
      </c>
      <c r="H10" s="285">
        <v>26718.37</v>
      </c>
      <c r="I10" s="286">
        <v>26718.37</v>
      </c>
      <c r="J10" s="286">
        <v>851.16</v>
      </c>
      <c r="K10" s="287">
        <v>-96.814326622469864</v>
      </c>
      <c r="L10" s="134"/>
      <c r="O10" s="311">
        <f t="shared" si="0"/>
        <v>-3720.08</v>
      </c>
      <c r="P10" s="311">
        <f t="shared" si="1"/>
        <v>-25867.21</v>
      </c>
      <c r="Q10" s="312">
        <f t="shared" si="2"/>
        <v>7.0042791310072419</v>
      </c>
    </row>
    <row r="11" spans="2:17">
      <c r="B11" s="403"/>
      <c r="C11" s="295" t="s">
        <v>95</v>
      </c>
      <c r="D11" s="285">
        <v>826.4</v>
      </c>
      <c r="E11" s="286">
        <v>826.4</v>
      </c>
      <c r="F11" s="286">
        <v>0</v>
      </c>
      <c r="G11" s="287">
        <v>-100</v>
      </c>
      <c r="H11" s="285">
        <v>4804.8</v>
      </c>
      <c r="I11" s="286">
        <v>4804.8</v>
      </c>
      <c r="J11" s="286">
        <v>0</v>
      </c>
      <c r="K11" s="287">
        <v>-100</v>
      </c>
      <c r="L11" s="134"/>
      <c r="O11" s="311">
        <f t="shared" si="0"/>
        <v>-826.4</v>
      </c>
      <c r="P11" s="311">
        <f t="shared" si="1"/>
        <v>-4804.8</v>
      </c>
      <c r="Q11" s="312">
        <f t="shared" si="2"/>
        <v>0</v>
      </c>
    </row>
    <row r="12" spans="2:17">
      <c r="B12" s="403"/>
      <c r="C12" s="295" t="s">
        <v>186</v>
      </c>
      <c r="D12" s="285">
        <v>509.6</v>
      </c>
      <c r="E12" s="286">
        <v>509.6</v>
      </c>
      <c r="F12" s="286">
        <v>98</v>
      </c>
      <c r="G12" s="287">
        <v>-80.769230769230774</v>
      </c>
      <c r="H12" s="285">
        <v>3562</v>
      </c>
      <c r="I12" s="286">
        <v>3562</v>
      </c>
      <c r="J12" s="286">
        <v>687</v>
      </c>
      <c r="K12" s="287">
        <v>-80.713082537900064</v>
      </c>
      <c r="L12" s="134"/>
      <c r="O12" s="311">
        <f t="shared" si="0"/>
        <v>-411.6</v>
      </c>
      <c r="P12" s="311">
        <f t="shared" si="1"/>
        <v>-2875</v>
      </c>
      <c r="Q12" s="312">
        <f t="shared" si="2"/>
        <v>7.0102040816326534</v>
      </c>
    </row>
    <row r="13" spans="2:17">
      <c r="B13" s="403"/>
      <c r="C13" s="295" t="s">
        <v>121</v>
      </c>
      <c r="D13" s="285">
        <v>104.2</v>
      </c>
      <c r="E13" s="286">
        <v>104.2</v>
      </c>
      <c r="F13" s="286">
        <v>205.6</v>
      </c>
      <c r="G13" s="287">
        <v>97.31285988483684</v>
      </c>
      <c r="H13" s="285">
        <v>1514.68</v>
      </c>
      <c r="I13" s="286">
        <v>1514.68</v>
      </c>
      <c r="J13" s="286">
        <v>2159.6999999999998</v>
      </c>
      <c r="K13" s="287">
        <v>42.584572318905622</v>
      </c>
      <c r="L13" s="134"/>
      <c r="O13" s="311">
        <f t="shared" si="0"/>
        <v>101.39999999999999</v>
      </c>
      <c r="P13" s="311">
        <f t="shared" si="1"/>
        <v>645.01999999999975</v>
      </c>
      <c r="Q13" s="312">
        <f t="shared" si="2"/>
        <v>10.504377431906613</v>
      </c>
    </row>
    <row r="14" spans="2:17" ht="13">
      <c r="B14" s="403"/>
      <c r="C14" s="295" t="s">
        <v>182</v>
      </c>
      <c r="D14" s="285">
        <v>25.56</v>
      </c>
      <c r="E14" s="286">
        <v>25.56</v>
      </c>
      <c r="F14" s="286">
        <v>50</v>
      </c>
      <c r="G14" s="287">
        <v>95.618153364632235</v>
      </c>
      <c r="H14" s="285">
        <v>648</v>
      </c>
      <c r="I14" s="286">
        <v>648</v>
      </c>
      <c r="J14" s="286">
        <v>242</v>
      </c>
      <c r="K14" s="287">
        <v>-62.654320987654323</v>
      </c>
      <c r="L14" s="135"/>
      <c r="O14" s="311">
        <f t="shared" si="0"/>
        <v>24.44</v>
      </c>
      <c r="P14" s="311">
        <f t="shared" si="1"/>
        <v>-406</v>
      </c>
      <c r="Q14" s="312">
        <f t="shared" si="2"/>
        <v>4.84</v>
      </c>
    </row>
    <row r="15" spans="2:17" ht="12.75" customHeight="1">
      <c r="B15" s="403"/>
      <c r="C15" s="295" t="s">
        <v>103</v>
      </c>
      <c r="D15" s="285">
        <v>20</v>
      </c>
      <c r="E15" s="286">
        <v>20</v>
      </c>
      <c r="F15" s="286">
        <v>0</v>
      </c>
      <c r="G15" s="287">
        <v>-100</v>
      </c>
      <c r="H15" s="285">
        <v>100</v>
      </c>
      <c r="I15" s="286">
        <v>100</v>
      </c>
      <c r="J15" s="286">
        <v>0</v>
      </c>
      <c r="K15" s="287">
        <v>-100</v>
      </c>
      <c r="L15" s="134"/>
      <c r="O15" s="311">
        <f t="shared" si="0"/>
        <v>-20</v>
      </c>
      <c r="P15" s="311">
        <f t="shared" si="1"/>
        <v>-100</v>
      </c>
      <c r="Q15" s="312">
        <f t="shared" si="2"/>
        <v>0</v>
      </c>
    </row>
    <row r="16" spans="2:17" ht="12.75" customHeight="1">
      <c r="B16" s="403"/>
      <c r="C16" s="295" t="s">
        <v>258</v>
      </c>
      <c r="D16" s="285">
        <v>0</v>
      </c>
      <c r="E16" s="286">
        <v>0</v>
      </c>
      <c r="F16" s="286">
        <v>12.6</v>
      </c>
      <c r="G16" s="287" t="s">
        <v>268</v>
      </c>
      <c r="H16" s="286">
        <v>0</v>
      </c>
      <c r="I16" s="286">
        <v>0</v>
      </c>
      <c r="J16" s="286">
        <v>35.35</v>
      </c>
      <c r="K16" s="287" t="s">
        <v>268</v>
      </c>
      <c r="L16" s="134"/>
      <c r="O16" s="311">
        <f t="shared" si="0"/>
        <v>12.6</v>
      </c>
      <c r="P16" s="311">
        <f t="shared" si="1"/>
        <v>35.35</v>
      </c>
      <c r="Q16" s="312">
        <f t="shared" si="2"/>
        <v>2.8055555555555558</v>
      </c>
    </row>
    <row r="17" spans="2:18" s="281" customFormat="1" ht="12.75" customHeight="1">
      <c r="B17" s="403"/>
      <c r="C17" s="295" t="s">
        <v>76</v>
      </c>
      <c r="D17" s="285">
        <v>0</v>
      </c>
      <c r="E17" s="286">
        <v>0</v>
      </c>
      <c r="F17" s="286">
        <v>137.30000000000001</v>
      </c>
      <c r="G17" s="287" t="s">
        <v>268</v>
      </c>
      <c r="H17" s="286">
        <v>0</v>
      </c>
      <c r="I17" s="286">
        <v>0</v>
      </c>
      <c r="J17" s="286">
        <v>846.56</v>
      </c>
      <c r="K17" s="287" t="s">
        <v>268</v>
      </c>
      <c r="L17" s="292"/>
      <c r="N17" s="191"/>
      <c r="O17" s="311">
        <f t="shared" si="0"/>
        <v>137.30000000000001</v>
      </c>
      <c r="P17" s="311">
        <f t="shared" si="1"/>
        <v>846.56</v>
      </c>
      <c r="Q17" s="312">
        <f t="shared" si="2"/>
        <v>6.165768390386015</v>
      </c>
      <c r="R17" s="191"/>
    </row>
    <row r="18" spans="2:18" s="281" customFormat="1" ht="12.75" customHeight="1">
      <c r="B18" s="403"/>
      <c r="C18" s="295" t="s">
        <v>127</v>
      </c>
      <c r="D18" s="285">
        <v>0</v>
      </c>
      <c r="E18" s="286">
        <v>0</v>
      </c>
      <c r="F18" s="286">
        <v>12506.88</v>
      </c>
      <c r="G18" s="287" t="s">
        <v>268</v>
      </c>
      <c r="H18" s="286">
        <v>0</v>
      </c>
      <c r="I18" s="286">
        <v>0</v>
      </c>
      <c r="J18" s="286">
        <v>30755.9</v>
      </c>
      <c r="K18" s="287" t="s">
        <v>268</v>
      </c>
      <c r="L18" s="292"/>
      <c r="N18" s="191"/>
      <c r="O18" s="311">
        <f t="shared" si="0"/>
        <v>12506.88</v>
      </c>
      <c r="P18" s="311">
        <f t="shared" si="1"/>
        <v>30755.9</v>
      </c>
      <c r="Q18" s="312">
        <f t="shared" si="2"/>
        <v>2.4591185011769525</v>
      </c>
      <c r="R18" s="191"/>
    </row>
    <row r="19" spans="2:18" s="281" customFormat="1" ht="12.75" customHeight="1">
      <c r="B19" s="403"/>
      <c r="C19" s="295" t="s">
        <v>80</v>
      </c>
      <c r="D19" s="285">
        <v>0</v>
      </c>
      <c r="E19" s="286">
        <v>0</v>
      </c>
      <c r="F19" s="286">
        <v>600</v>
      </c>
      <c r="G19" s="287" t="s">
        <v>268</v>
      </c>
      <c r="H19" s="286">
        <v>0</v>
      </c>
      <c r="I19" s="286">
        <v>0</v>
      </c>
      <c r="J19" s="286">
        <v>700</v>
      </c>
      <c r="K19" s="287" t="s">
        <v>268</v>
      </c>
      <c r="L19" s="292"/>
      <c r="N19" s="191"/>
      <c r="O19" s="311">
        <f t="shared" si="0"/>
        <v>600</v>
      </c>
      <c r="P19" s="311">
        <f t="shared" si="1"/>
        <v>700</v>
      </c>
      <c r="Q19" s="312">
        <f t="shared" si="2"/>
        <v>1.1666666666666667</v>
      </c>
      <c r="R19" s="191"/>
    </row>
    <row r="20" spans="2:18" s="281" customFormat="1" ht="12.75" customHeight="1">
      <c r="B20" s="403"/>
      <c r="C20" s="308" t="s">
        <v>84</v>
      </c>
      <c r="D20" s="301">
        <v>0</v>
      </c>
      <c r="E20" s="302">
        <v>0</v>
      </c>
      <c r="F20" s="302">
        <v>373.5</v>
      </c>
      <c r="G20" s="303" t="s">
        <v>268</v>
      </c>
      <c r="H20" s="302">
        <v>0</v>
      </c>
      <c r="I20" s="302">
        <v>0</v>
      </c>
      <c r="J20" s="302">
        <v>536.5</v>
      </c>
      <c r="K20" s="303" t="s">
        <v>268</v>
      </c>
      <c r="L20" s="292"/>
      <c r="N20" s="191"/>
      <c r="O20" s="311">
        <f t="shared" si="0"/>
        <v>373.5</v>
      </c>
      <c r="P20" s="311">
        <f t="shared" si="1"/>
        <v>536.5</v>
      </c>
      <c r="Q20" s="312">
        <f t="shared" si="2"/>
        <v>1.4364123159303883</v>
      </c>
      <c r="R20" s="191"/>
    </row>
    <row r="21" spans="2:18" ht="13">
      <c r="B21" s="151" t="s">
        <v>114</v>
      </c>
      <c r="C21" s="152"/>
      <c r="D21" s="72">
        <v>632681.20000000007</v>
      </c>
      <c r="E21" s="73">
        <v>632681.20000000007</v>
      </c>
      <c r="F21" s="73">
        <v>669386.5</v>
      </c>
      <c r="G21" s="74">
        <v>5.8015474460122896</v>
      </c>
      <c r="H21" s="73">
        <v>3555811.42</v>
      </c>
      <c r="I21" s="73">
        <v>3555811.42</v>
      </c>
      <c r="J21" s="73">
        <v>3847240.8000000003</v>
      </c>
      <c r="K21" s="74">
        <v>8.1958615229375873</v>
      </c>
      <c r="L21" s="135"/>
      <c r="O21" s="311">
        <f t="shared" si="0"/>
        <v>36705.29999999993</v>
      </c>
      <c r="P21" s="311">
        <f t="shared" si="1"/>
        <v>291429.38000000035</v>
      </c>
      <c r="Q21" s="312">
        <f t="shared" si="2"/>
        <v>5.7474131910338802</v>
      </c>
    </row>
    <row r="22" spans="2:18" ht="12.75" customHeight="1">
      <c r="B22" s="399" t="s">
        <v>132</v>
      </c>
      <c r="C22" s="75" t="s">
        <v>76</v>
      </c>
      <c r="D22" s="45">
        <v>550000</v>
      </c>
      <c r="E22" s="46">
        <v>550000</v>
      </c>
      <c r="F22" s="46">
        <v>1150000</v>
      </c>
      <c r="G22" s="47">
        <v>109.09090909090908</v>
      </c>
      <c r="H22" s="46">
        <v>560050</v>
      </c>
      <c r="I22" s="46">
        <v>560050</v>
      </c>
      <c r="J22" s="46">
        <v>1211900</v>
      </c>
      <c r="K22" s="47">
        <v>116.39139362556917</v>
      </c>
      <c r="L22" s="134"/>
      <c r="O22" s="311">
        <f t="shared" si="0"/>
        <v>600000</v>
      </c>
      <c r="P22" s="311">
        <f t="shared" si="1"/>
        <v>651850</v>
      </c>
      <c r="Q22" s="312">
        <f t="shared" si="2"/>
        <v>1.0538260869565217</v>
      </c>
    </row>
    <row r="23" spans="2:18">
      <c r="B23" s="400"/>
      <c r="C23" s="76" t="s">
        <v>82</v>
      </c>
      <c r="D23" s="49">
        <v>192000</v>
      </c>
      <c r="E23" s="50">
        <v>192000</v>
      </c>
      <c r="F23" s="50">
        <v>240000</v>
      </c>
      <c r="G23" s="51">
        <v>25</v>
      </c>
      <c r="H23" s="50">
        <v>220800</v>
      </c>
      <c r="I23" s="50">
        <v>220800</v>
      </c>
      <c r="J23" s="50">
        <v>268800</v>
      </c>
      <c r="K23" s="51">
        <v>21.739130434782616</v>
      </c>
      <c r="L23" s="134"/>
      <c r="O23" s="311">
        <f t="shared" si="0"/>
        <v>48000</v>
      </c>
      <c r="P23" s="311">
        <f t="shared" si="1"/>
        <v>48000</v>
      </c>
      <c r="Q23" s="312">
        <f t="shared" si="2"/>
        <v>1.1200000000000001</v>
      </c>
    </row>
    <row r="24" spans="2:18" ht="13">
      <c r="B24" s="151" t="s">
        <v>133</v>
      </c>
      <c r="C24" s="152"/>
      <c r="D24" s="72">
        <v>742000</v>
      </c>
      <c r="E24" s="73">
        <v>742000</v>
      </c>
      <c r="F24" s="73">
        <v>1390000</v>
      </c>
      <c r="G24" s="47">
        <v>87.331536388140151</v>
      </c>
      <c r="H24" s="73">
        <v>780850</v>
      </c>
      <c r="I24" s="73">
        <v>780850</v>
      </c>
      <c r="J24" s="73">
        <v>1480700</v>
      </c>
      <c r="K24" s="47">
        <v>89.626688864698735</v>
      </c>
      <c r="L24" s="134"/>
      <c r="O24" s="311">
        <f t="shared" si="0"/>
        <v>648000</v>
      </c>
      <c r="P24" s="311">
        <f t="shared" si="1"/>
        <v>699850</v>
      </c>
      <c r="Q24" s="312">
        <f t="shared" si="2"/>
        <v>1.0652517985611512</v>
      </c>
    </row>
    <row r="25" spans="2:18">
      <c r="B25" s="399" t="s">
        <v>86</v>
      </c>
      <c r="C25" s="75" t="s">
        <v>92</v>
      </c>
      <c r="D25" s="45">
        <v>222000</v>
      </c>
      <c r="E25" s="46">
        <v>222000</v>
      </c>
      <c r="F25" s="46">
        <v>0</v>
      </c>
      <c r="G25" s="47">
        <v>-100</v>
      </c>
      <c r="H25" s="46">
        <v>148108.20000000001</v>
      </c>
      <c r="I25" s="46">
        <v>148108.20000000001</v>
      </c>
      <c r="J25" s="46">
        <v>0</v>
      </c>
      <c r="K25" s="47">
        <v>-100</v>
      </c>
      <c r="L25" s="134"/>
      <c r="O25" s="311">
        <f t="shared" si="0"/>
        <v>-222000</v>
      </c>
      <c r="P25" s="311">
        <f t="shared" si="1"/>
        <v>-148108.20000000001</v>
      </c>
      <c r="Q25" s="312">
        <f t="shared" si="2"/>
        <v>0</v>
      </c>
    </row>
    <row r="26" spans="2:18">
      <c r="B26" s="400"/>
      <c r="C26" s="76" t="s">
        <v>121</v>
      </c>
      <c r="D26" s="49">
        <v>600</v>
      </c>
      <c r="E26" s="50">
        <v>600</v>
      </c>
      <c r="F26" s="50">
        <v>300</v>
      </c>
      <c r="G26" s="51">
        <v>-50</v>
      </c>
      <c r="H26" s="50">
        <v>1092</v>
      </c>
      <c r="I26" s="50">
        <v>1092</v>
      </c>
      <c r="J26" s="50">
        <v>297</v>
      </c>
      <c r="K26" s="51">
        <v>-72.80219780219781</v>
      </c>
      <c r="L26" s="134"/>
      <c r="O26" s="311">
        <f t="shared" si="0"/>
        <v>-300</v>
      </c>
      <c r="P26" s="311">
        <f t="shared" si="1"/>
        <v>-795</v>
      </c>
      <c r="Q26" s="312">
        <f t="shared" si="2"/>
        <v>0.99</v>
      </c>
    </row>
    <row r="27" spans="2:18" ht="13">
      <c r="B27" s="400"/>
      <c r="C27" s="76" t="s">
        <v>79</v>
      </c>
      <c r="D27" s="49">
        <v>0</v>
      </c>
      <c r="E27" s="50">
        <v>0</v>
      </c>
      <c r="F27" s="50">
        <v>252000</v>
      </c>
      <c r="G27" s="51" t="s">
        <v>268</v>
      </c>
      <c r="H27" s="50">
        <v>0</v>
      </c>
      <c r="I27" s="50">
        <v>0</v>
      </c>
      <c r="J27" s="50">
        <v>72100</v>
      </c>
      <c r="K27" s="51" t="s">
        <v>268</v>
      </c>
      <c r="L27" s="135"/>
      <c r="O27" s="311">
        <f t="shared" si="0"/>
        <v>252000</v>
      </c>
      <c r="P27" s="311">
        <f t="shared" si="1"/>
        <v>72100</v>
      </c>
      <c r="Q27" s="312">
        <f t="shared" si="2"/>
        <v>0.28611111111111109</v>
      </c>
    </row>
    <row r="28" spans="2:18" ht="12.75" customHeight="1">
      <c r="B28" s="402"/>
      <c r="C28" s="76" t="s">
        <v>76</v>
      </c>
      <c r="D28" s="49">
        <v>0</v>
      </c>
      <c r="E28" s="50">
        <v>0</v>
      </c>
      <c r="F28" s="50">
        <v>2219600</v>
      </c>
      <c r="G28" s="51" t="s">
        <v>268</v>
      </c>
      <c r="H28" s="50">
        <v>0</v>
      </c>
      <c r="I28" s="50">
        <v>0</v>
      </c>
      <c r="J28" s="50">
        <v>961517</v>
      </c>
      <c r="K28" s="51" t="s">
        <v>268</v>
      </c>
      <c r="L28" s="134"/>
      <c r="O28" s="311">
        <f t="shared" si="0"/>
        <v>2219600</v>
      </c>
      <c r="P28" s="311">
        <f t="shared" si="1"/>
        <v>961517</v>
      </c>
      <c r="Q28" s="312">
        <f t="shared" si="2"/>
        <v>0.43319381870607315</v>
      </c>
    </row>
    <row r="29" spans="2:18" ht="13">
      <c r="B29" s="151" t="s">
        <v>118</v>
      </c>
      <c r="C29" s="152"/>
      <c r="D29" s="72">
        <v>222600</v>
      </c>
      <c r="E29" s="73">
        <v>222600</v>
      </c>
      <c r="F29" s="107">
        <v>2471900</v>
      </c>
      <c r="G29" s="74">
        <v>1010.4672057502246</v>
      </c>
      <c r="H29" s="73">
        <v>149200.20000000001</v>
      </c>
      <c r="I29" s="73">
        <v>149200.20000000001</v>
      </c>
      <c r="J29" s="73">
        <v>1033914</v>
      </c>
      <c r="K29" s="74">
        <v>592.97092095050812</v>
      </c>
      <c r="L29" s="134"/>
      <c r="O29" s="311">
        <f t="shared" si="0"/>
        <v>2249300</v>
      </c>
      <c r="P29" s="311">
        <f t="shared" si="1"/>
        <v>884713.8</v>
      </c>
      <c r="Q29" s="312">
        <f t="shared" si="2"/>
        <v>0.41826692018285527</v>
      </c>
    </row>
    <row r="30" spans="2:18" ht="12.75" customHeight="1">
      <c r="B30" s="399" t="s">
        <v>75</v>
      </c>
      <c r="C30" s="75" t="s">
        <v>80</v>
      </c>
      <c r="D30" s="45">
        <v>24815.5</v>
      </c>
      <c r="E30" s="46">
        <v>24815.5</v>
      </c>
      <c r="F30" s="46">
        <v>24487.5</v>
      </c>
      <c r="G30" s="47">
        <v>-1.3217545485684323</v>
      </c>
      <c r="H30" s="46">
        <v>59166.14</v>
      </c>
      <c r="I30" s="46">
        <v>59166.14</v>
      </c>
      <c r="J30" s="46">
        <v>52725.84</v>
      </c>
      <c r="K30" s="47">
        <v>-10.885110977325885</v>
      </c>
      <c r="L30" s="134"/>
      <c r="O30" s="311">
        <f t="shared" si="0"/>
        <v>-328</v>
      </c>
      <c r="P30" s="311">
        <f t="shared" si="1"/>
        <v>-6440.3000000000029</v>
      </c>
      <c r="Q30" s="312">
        <f t="shared" si="2"/>
        <v>2.1531736600306277</v>
      </c>
    </row>
    <row r="31" spans="2:18" ht="12.75" customHeight="1">
      <c r="B31" s="400"/>
      <c r="C31" s="76" t="s">
        <v>78</v>
      </c>
      <c r="D31" s="49">
        <v>1200</v>
      </c>
      <c r="E31" s="50">
        <v>1200</v>
      </c>
      <c r="F31" s="50">
        <v>600</v>
      </c>
      <c r="G31" s="51">
        <v>-50</v>
      </c>
      <c r="H31" s="50">
        <v>3526.82</v>
      </c>
      <c r="I31" s="50">
        <v>3526.82</v>
      </c>
      <c r="J31" s="50">
        <v>4819.46</v>
      </c>
      <c r="K31" s="51">
        <v>36.651714575736769</v>
      </c>
      <c r="L31" s="134"/>
      <c r="O31" s="311">
        <f t="shared" si="0"/>
        <v>-600</v>
      </c>
      <c r="P31" s="311">
        <f t="shared" si="1"/>
        <v>1292.6399999999999</v>
      </c>
      <c r="Q31" s="312">
        <f t="shared" si="2"/>
        <v>8.0324333333333335</v>
      </c>
    </row>
    <row r="32" spans="2:18">
      <c r="B32" s="400"/>
      <c r="C32" s="76" t="s">
        <v>77</v>
      </c>
      <c r="D32" s="49">
        <v>630</v>
      </c>
      <c r="E32" s="50">
        <v>630</v>
      </c>
      <c r="F32" s="50">
        <v>255</v>
      </c>
      <c r="G32" s="51">
        <v>-59.523809523809526</v>
      </c>
      <c r="H32" s="50">
        <v>1156</v>
      </c>
      <c r="I32" s="50">
        <v>1156</v>
      </c>
      <c r="J32" s="50">
        <v>355</v>
      </c>
      <c r="K32" s="51">
        <v>-69.290657439446363</v>
      </c>
      <c r="L32" s="134"/>
      <c r="O32" s="311">
        <f t="shared" si="0"/>
        <v>-375</v>
      </c>
      <c r="P32" s="311">
        <f t="shared" si="1"/>
        <v>-801</v>
      </c>
      <c r="Q32" s="312">
        <f t="shared" si="2"/>
        <v>1.392156862745098</v>
      </c>
    </row>
    <row r="33" spans="2:18" ht="12.75" customHeight="1">
      <c r="B33" s="402"/>
      <c r="C33" s="76" t="s">
        <v>84</v>
      </c>
      <c r="D33" s="49">
        <v>0</v>
      </c>
      <c r="E33" s="50">
        <v>0</v>
      </c>
      <c r="F33" s="50">
        <v>140</v>
      </c>
      <c r="G33" s="51" t="s">
        <v>268</v>
      </c>
      <c r="H33" s="50">
        <v>0</v>
      </c>
      <c r="I33" s="50">
        <v>0</v>
      </c>
      <c r="J33" s="50">
        <v>417.21</v>
      </c>
      <c r="K33" s="51" t="s">
        <v>268</v>
      </c>
      <c r="L33" s="135"/>
      <c r="O33" s="311">
        <f t="shared" si="0"/>
        <v>140</v>
      </c>
      <c r="P33" s="311">
        <f t="shared" si="1"/>
        <v>417.21</v>
      </c>
      <c r="Q33" s="312">
        <f t="shared" si="2"/>
        <v>2.9800714285714283</v>
      </c>
    </row>
    <row r="34" spans="2:18" ht="13">
      <c r="B34" s="151" t="s">
        <v>115</v>
      </c>
      <c r="C34" s="152"/>
      <c r="D34" s="72">
        <v>26645.5</v>
      </c>
      <c r="E34" s="73">
        <v>26645.5</v>
      </c>
      <c r="F34" s="73">
        <v>25482.5</v>
      </c>
      <c r="G34" s="74">
        <v>-4.3647144921281296</v>
      </c>
      <c r="H34" s="73">
        <v>63848.959999999999</v>
      </c>
      <c r="I34" s="73">
        <v>63848.959999999999</v>
      </c>
      <c r="J34" s="73">
        <v>58317.509999999995</v>
      </c>
      <c r="K34" s="74">
        <v>-8.663336098191742</v>
      </c>
      <c r="L34" s="134"/>
      <c r="O34" s="311">
        <f t="shared" si="0"/>
        <v>-1163</v>
      </c>
      <c r="P34" s="311">
        <f t="shared" si="1"/>
        <v>-5531.4500000000044</v>
      </c>
      <c r="Q34" s="312">
        <f t="shared" si="2"/>
        <v>2.2885317374668888</v>
      </c>
    </row>
    <row r="35" spans="2:18" ht="15" customHeight="1">
      <c r="B35" s="399" t="s">
        <v>88</v>
      </c>
      <c r="C35" s="176" t="s">
        <v>90</v>
      </c>
      <c r="D35" s="45">
        <v>2519.6999999999998</v>
      </c>
      <c r="E35" s="46">
        <v>2519.6999999999998</v>
      </c>
      <c r="F35" s="46">
        <v>0</v>
      </c>
      <c r="G35" s="47">
        <v>-100</v>
      </c>
      <c r="H35" s="45">
        <v>5541.57</v>
      </c>
      <c r="I35" s="46">
        <v>5541.57</v>
      </c>
      <c r="J35" s="46">
        <v>0</v>
      </c>
      <c r="K35" s="47">
        <v>-100</v>
      </c>
      <c r="O35" s="311">
        <f t="shared" si="0"/>
        <v>-2519.6999999999998</v>
      </c>
      <c r="P35" s="311">
        <f t="shared" si="1"/>
        <v>-5541.57</v>
      </c>
      <c r="Q35" s="312">
        <f t="shared" si="2"/>
        <v>0</v>
      </c>
    </row>
    <row r="36" spans="2:18">
      <c r="B36" s="400"/>
      <c r="C36" s="177" t="s">
        <v>89</v>
      </c>
      <c r="D36" s="49">
        <v>300</v>
      </c>
      <c r="E36" s="50">
        <v>300</v>
      </c>
      <c r="F36" s="50">
        <v>290</v>
      </c>
      <c r="G36" s="51">
        <v>-3.3333333333333326</v>
      </c>
      <c r="H36" s="49">
        <v>561</v>
      </c>
      <c r="I36" s="50">
        <v>561</v>
      </c>
      <c r="J36" s="50">
        <v>524.38</v>
      </c>
      <c r="K36" s="51">
        <v>-6.5276292335115897</v>
      </c>
      <c r="O36" s="311">
        <f t="shared" si="0"/>
        <v>-10</v>
      </c>
      <c r="P36" s="311">
        <f t="shared" si="1"/>
        <v>-36.620000000000005</v>
      </c>
      <c r="Q36" s="312">
        <f t="shared" si="2"/>
        <v>1.8082068965517242</v>
      </c>
    </row>
    <row r="37" spans="2:18">
      <c r="B37" s="400"/>
      <c r="C37" s="177" t="s">
        <v>121</v>
      </c>
      <c r="D37" s="49">
        <v>0</v>
      </c>
      <c r="E37" s="50">
        <v>0</v>
      </c>
      <c r="F37" s="50">
        <v>107.82</v>
      </c>
      <c r="G37" s="51" t="s">
        <v>268</v>
      </c>
      <c r="H37" s="49">
        <v>0</v>
      </c>
      <c r="I37" s="50">
        <v>0</v>
      </c>
      <c r="J37" s="50">
        <v>1402.68</v>
      </c>
      <c r="K37" s="51" t="s">
        <v>268</v>
      </c>
      <c r="M37" s="211"/>
      <c r="O37" s="311">
        <f t="shared" si="0"/>
        <v>107.82</v>
      </c>
      <c r="P37" s="311">
        <f t="shared" si="1"/>
        <v>1402.68</v>
      </c>
      <c r="Q37" s="312">
        <f t="shared" si="2"/>
        <v>13.009460211463551</v>
      </c>
    </row>
    <row r="38" spans="2:18">
      <c r="B38" s="400"/>
      <c r="C38" s="177" t="s">
        <v>96</v>
      </c>
      <c r="D38" s="49">
        <v>0</v>
      </c>
      <c r="E38" s="50">
        <v>0</v>
      </c>
      <c r="F38" s="50">
        <v>44750</v>
      </c>
      <c r="G38" s="51" t="s">
        <v>268</v>
      </c>
      <c r="H38" s="50">
        <v>0</v>
      </c>
      <c r="I38" s="50">
        <v>0</v>
      </c>
      <c r="J38" s="50">
        <v>41617.5</v>
      </c>
      <c r="K38" s="51" t="s">
        <v>268</v>
      </c>
      <c r="M38" s="211"/>
      <c r="O38" s="311">
        <f t="shared" si="0"/>
        <v>44750</v>
      </c>
      <c r="P38" s="311">
        <f t="shared" si="1"/>
        <v>41617.5</v>
      </c>
      <c r="Q38" s="312">
        <f t="shared" si="2"/>
        <v>0.93</v>
      </c>
    </row>
    <row r="39" spans="2:18">
      <c r="B39" s="400"/>
      <c r="C39" s="177" t="s">
        <v>80</v>
      </c>
      <c r="D39" s="49">
        <v>0</v>
      </c>
      <c r="E39" s="50">
        <v>0</v>
      </c>
      <c r="F39" s="50">
        <v>870</v>
      </c>
      <c r="G39" s="51" t="s">
        <v>268</v>
      </c>
      <c r="H39" s="50">
        <v>0</v>
      </c>
      <c r="I39" s="50">
        <v>0</v>
      </c>
      <c r="J39" s="50">
        <v>770</v>
      </c>
      <c r="K39" s="51" t="s">
        <v>268</v>
      </c>
      <c r="M39" s="211"/>
      <c r="O39" s="311">
        <f t="shared" si="0"/>
        <v>870</v>
      </c>
      <c r="P39" s="311">
        <f t="shared" si="1"/>
        <v>770</v>
      </c>
      <c r="Q39" s="312">
        <f t="shared" si="2"/>
        <v>0.88505747126436785</v>
      </c>
    </row>
    <row r="40" spans="2:18" s="281" customFormat="1">
      <c r="B40" s="402"/>
      <c r="C40" s="295" t="s">
        <v>77</v>
      </c>
      <c r="D40" s="285">
        <v>0</v>
      </c>
      <c r="E40" s="286">
        <v>0</v>
      </c>
      <c r="F40" s="286">
        <v>3330</v>
      </c>
      <c r="G40" s="287" t="s">
        <v>268</v>
      </c>
      <c r="H40" s="286">
        <v>0</v>
      </c>
      <c r="I40" s="286">
        <v>0</v>
      </c>
      <c r="J40" s="286">
        <v>5843.75</v>
      </c>
      <c r="K40" s="287" t="s">
        <v>268</v>
      </c>
      <c r="M40" s="211"/>
      <c r="N40" s="191"/>
      <c r="O40" s="311">
        <f t="shared" si="0"/>
        <v>3330</v>
      </c>
      <c r="P40" s="311">
        <f t="shared" si="1"/>
        <v>5843.75</v>
      </c>
      <c r="Q40" s="312">
        <f t="shared" si="2"/>
        <v>1.7548798798798799</v>
      </c>
      <c r="R40" s="191"/>
    </row>
    <row r="41" spans="2:18" ht="13">
      <c r="B41" s="151" t="s">
        <v>113</v>
      </c>
      <c r="C41" s="152"/>
      <c r="D41" s="72">
        <v>2819.7</v>
      </c>
      <c r="E41" s="73">
        <v>2819.7</v>
      </c>
      <c r="F41" s="73">
        <v>49347.82</v>
      </c>
      <c r="G41" s="74">
        <v>1650.1088768308687</v>
      </c>
      <c r="H41" s="73">
        <v>6102.57</v>
      </c>
      <c r="I41" s="73">
        <v>6102.57</v>
      </c>
      <c r="J41" s="73">
        <v>50158.31</v>
      </c>
      <c r="K41" s="74">
        <v>721.92109226112927</v>
      </c>
      <c r="O41" s="311">
        <f t="shared" si="0"/>
        <v>46528.12</v>
      </c>
      <c r="P41" s="311">
        <f t="shared" si="1"/>
        <v>44055.74</v>
      </c>
      <c r="Q41" s="312">
        <f t="shared" si="2"/>
        <v>1.0164240284575894</v>
      </c>
    </row>
    <row r="42" spans="2:18">
      <c r="B42" s="198" t="s">
        <v>85</v>
      </c>
      <c r="C42" s="75" t="s">
        <v>182</v>
      </c>
      <c r="D42" s="45">
        <v>45.26</v>
      </c>
      <c r="E42" s="46">
        <v>45.26</v>
      </c>
      <c r="F42" s="46">
        <v>0</v>
      </c>
      <c r="G42" s="47">
        <v>-100</v>
      </c>
      <c r="H42" s="46">
        <v>300</v>
      </c>
      <c r="I42" s="46">
        <v>300</v>
      </c>
      <c r="J42" s="46">
        <v>0</v>
      </c>
      <c r="K42" s="47">
        <v>-100</v>
      </c>
      <c r="O42" s="311">
        <f t="shared" si="0"/>
        <v>-45.26</v>
      </c>
      <c r="P42" s="311">
        <f t="shared" si="1"/>
        <v>-300</v>
      </c>
      <c r="Q42" s="312">
        <f t="shared" si="2"/>
        <v>0</v>
      </c>
    </row>
    <row r="43" spans="2:18" ht="13">
      <c r="B43" s="151" t="s">
        <v>117</v>
      </c>
      <c r="C43" s="152"/>
      <c r="D43" s="72">
        <v>45.26</v>
      </c>
      <c r="E43" s="73">
        <v>45.26</v>
      </c>
      <c r="F43" s="73">
        <v>0</v>
      </c>
      <c r="G43" s="74">
        <v>-100</v>
      </c>
      <c r="H43" s="73">
        <v>300</v>
      </c>
      <c r="I43" s="73">
        <v>300</v>
      </c>
      <c r="J43" s="73">
        <v>0</v>
      </c>
      <c r="K43" s="74">
        <v>-100</v>
      </c>
      <c r="O43" s="311">
        <f t="shared" si="0"/>
        <v>-45.26</v>
      </c>
      <c r="P43" s="311">
        <f t="shared" si="1"/>
        <v>-300</v>
      </c>
      <c r="Q43" s="312">
        <f t="shared" si="2"/>
        <v>0</v>
      </c>
    </row>
    <row r="44" spans="2:18" s="281" customFormat="1">
      <c r="B44" s="297" t="s">
        <v>83</v>
      </c>
      <c r="C44" s="290" t="s">
        <v>84</v>
      </c>
      <c r="D44" s="282">
        <v>0</v>
      </c>
      <c r="E44" s="283">
        <v>0</v>
      </c>
      <c r="F44" s="283">
        <v>10.42</v>
      </c>
      <c r="G44" s="284" t="s">
        <v>268</v>
      </c>
      <c r="H44" s="283">
        <v>0</v>
      </c>
      <c r="I44" s="283">
        <v>0</v>
      </c>
      <c r="J44" s="283">
        <v>31.85</v>
      </c>
      <c r="K44" s="284" t="s">
        <v>268</v>
      </c>
      <c r="N44" s="191"/>
      <c r="O44" s="311">
        <f t="shared" si="0"/>
        <v>10.42</v>
      </c>
      <c r="P44" s="311">
        <f t="shared" si="1"/>
        <v>31.85</v>
      </c>
      <c r="Q44" s="312">
        <f t="shared" si="2"/>
        <v>3.056621880998081</v>
      </c>
      <c r="R44" s="191"/>
    </row>
    <row r="45" spans="2:18" s="281" customFormat="1" ht="13">
      <c r="B45" s="293" t="s">
        <v>116</v>
      </c>
      <c r="C45" s="294"/>
      <c r="D45" s="288">
        <v>0</v>
      </c>
      <c r="E45" s="289">
        <v>0</v>
      </c>
      <c r="F45" s="289">
        <v>10.42</v>
      </c>
      <c r="G45" s="284" t="s">
        <v>268</v>
      </c>
      <c r="H45" s="289">
        <v>0</v>
      </c>
      <c r="I45" s="289">
        <v>0</v>
      </c>
      <c r="J45" s="289">
        <v>31.85</v>
      </c>
      <c r="K45" s="284" t="s">
        <v>268</v>
      </c>
      <c r="N45" s="191"/>
      <c r="O45" s="311">
        <f t="shared" si="0"/>
        <v>10.42</v>
      </c>
      <c r="P45" s="311">
        <f t="shared" si="1"/>
        <v>31.85</v>
      </c>
      <c r="Q45" s="312">
        <f t="shared" si="2"/>
        <v>3.056621880998081</v>
      </c>
      <c r="R45" s="191"/>
    </row>
    <row r="46" spans="2:18" ht="13">
      <c r="B46" s="151" t="s">
        <v>93</v>
      </c>
      <c r="C46" s="152"/>
      <c r="D46" s="69">
        <v>1626791.66</v>
      </c>
      <c r="E46" s="70">
        <v>1626791.66</v>
      </c>
      <c r="F46" s="70">
        <v>4606127.2399999984</v>
      </c>
      <c r="G46" s="71">
        <v>183.14180317349295</v>
      </c>
      <c r="H46" s="70">
        <v>4556113.1500000004</v>
      </c>
      <c r="I46" s="70">
        <v>4556113.1500000004</v>
      </c>
      <c r="J46" s="70">
        <v>6470362.4699999997</v>
      </c>
      <c r="K46" s="71">
        <v>42.014964443980048</v>
      </c>
      <c r="O46" s="311">
        <f t="shared" si="0"/>
        <v>2979335.5799999982</v>
      </c>
      <c r="P46" s="311">
        <f t="shared" si="1"/>
        <v>1914249.3199999994</v>
      </c>
      <c r="Q46" s="312">
        <f t="shared" si="2"/>
        <v>1.4047294251471876</v>
      </c>
    </row>
    <row r="47" spans="2:18" ht="13">
      <c r="B47" s="269"/>
      <c r="C47" s="269"/>
      <c r="D47" s="270"/>
      <c r="E47" s="270"/>
      <c r="F47" s="270"/>
      <c r="G47" s="135"/>
      <c r="H47" s="270"/>
      <c r="I47" s="270"/>
      <c r="J47" s="270"/>
      <c r="K47" s="135"/>
    </row>
    <row r="48" spans="2:18" ht="13">
      <c r="B48" s="401" t="s">
        <v>154</v>
      </c>
      <c r="C48" s="401"/>
      <c r="D48" s="401"/>
      <c r="E48" s="401"/>
      <c r="F48" s="401"/>
      <c r="G48" s="401"/>
      <c r="H48" s="401"/>
      <c r="I48" s="401"/>
      <c r="J48" s="401"/>
      <c r="K48" s="401"/>
    </row>
  </sheetData>
  <mergeCells count="11">
    <mergeCell ref="B48:K48"/>
    <mergeCell ref="B30:B33"/>
    <mergeCell ref="B25:B28"/>
    <mergeCell ref="B35:B40"/>
    <mergeCell ref="B6:B20"/>
    <mergeCell ref="B2:K2"/>
    <mergeCell ref="D4:G4"/>
    <mergeCell ref="H4:K4"/>
    <mergeCell ref="B4:B5"/>
    <mergeCell ref="C4:C5"/>
    <mergeCell ref="B22:B23"/>
  </mergeCells>
  <conditionalFormatting sqref="O6:O46">
    <cfRule type="colorScale" priority="1">
      <colorScale>
        <cfvo type="min"/>
        <cfvo type="percentile" val="50"/>
        <cfvo type="max"/>
        <color rgb="FFF8696B"/>
        <color rgb="FFFFEB84"/>
        <color rgb="FF63BE7B"/>
      </colorScale>
    </cfRule>
  </conditionalFormatting>
  <hyperlinks>
    <hyperlink ref="M2" location="Índice!A1" display="Volver al índice"/>
  </hyperlinks>
  <pageMargins left="0.70866141732283472" right="0.70866141732283472" top="0.74803149606299213" bottom="0.74803149606299213" header="0.31496062992125984" footer="0.31496062992125984"/>
  <pageSetup paperSize="9" scale="71" orientation="portrait" r:id="rId1"/>
  <headerFooter differentFirst="1">
    <oddFooter>&amp;C&amp;P</oddFooter>
  </headerFooter>
  <ignoredErrors>
    <ignoredError sqref="D5" numberStoredAsText="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6">
    <pageSetUpPr fitToPage="1"/>
  </sheetPr>
  <dimension ref="B1:S125"/>
  <sheetViews>
    <sheetView zoomScale="80" zoomScaleNormal="80" zoomScalePageLayoutView="60" workbookViewId="0"/>
  </sheetViews>
  <sheetFormatPr baseColWidth="10" defaultColWidth="10.81640625" defaultRowHeight="14.5"/>
  <cols>
    <col min="1" max="1" width="1.453125" style="39" customWidth="1"/>
    <col min="2" max="2" width="18.453125" style="39" customWidth="1"/>
    <col min="3" max="3" width="18.81640625" style="39" customWidth="1"/>
    <col min="4" max="11" width="11.7265625" style="39" customWidth="1"/>
    <col min="12" max="12" width="2.81640625" style="39" customWidth="1"/>
    <col min="13" max="13" width="10.81640625" style="39"/>
    <col min="14" max="14" width="4.54296875" style="191" customWidth="1"/>
    <col min="15" max="15" width="5" style="314" hidden="1" customWidth="1"/>
    <col min="16" max="16" width="10.81640625" style="314" hidden="1" customWidth="1"/>
    <col min="17" max="17" width="10.81640625" style="309" hidden="1" customWidth="1"/>
    <col min="18" max="18" width="8.54296875" style="309" hidden="1" customWidth="1"/>
    <col min="19" max="19" width="0" style="309" hidden="1" customWidth="1"/>
    <col min="20" max="16384" width="10.81640625" style="39"/>
  </cols>
  <sheetData>
    <row r="1" spans="2:18" ht="6" customHeight="1"/>
    <row r="2" spans="2:18">
      <c r="B2" s="391" t="s">
        <v>223</v>
      </c>
      <c r="C2" s="391"/>
      <c r="D2" s="391"/>
      <c r="E2" s="391"/>
      <c r="F2" s="391"/>
      <c r="G2" s="391"/>
      <c r="H2" s="391"/>
      <c r="I2" s="391"/>
      <c r="J2" s="391"/>
      <c r="K2" s="391"/>
      <c r="L2" s="132"/>
      <c r="M2" s="52" t="s">
        <v>153</v>
      </c>
      <c r="N2" s="193"/>
    </row>
    <row r="3" spans="2:18">
      <c r="B3" s="132"/>
      <c r="C3" s="132"/>
      <c r="D3" s="132"/>
      <c r="E3" s="132"/>
      <c r="F3" s="132"/>
      <c r="G3" s="132"/>
      <c r="H3" s="132"/>
      <c r="I3" s="132"/>
      <c r="J3" s="132"/>
      <c r="K3" s="132"/>
      <c r="L3" s="132"/>
      <c r="M3" s="52"/>
      <c r="N3" s="193"/>
    </row>
    <row r="4" spans="2:18">
      <c r="B4" s="404" t="s">
        <v>71</v>
      </c>
      <c r="C4" s="404" t="s">
        <v>72</v>
      </c>
      <c r="D4" s="392" t="s">
        <v>73</v>
      </c>
      <c r="E4" s="393"/>
      <c r="F4" s="393"/>
      <c r="G4" s="394"/>
      <c r="H4" s="392" t="s">
        <v>94</v>
      </c>
      <c r="I4" s="393"/>
      <c r="J4" s="393"/>
      <c r="K4" s="394"/>
      <c r="L4" s="132"/>
    </row>
    <row r="5" spans="2:18" ht="26">
      <c r="B5" s="405"/>
      <c r="C5" s="405"/>
      <c r="D5" s="40" t="str">
        <f>+export!D5</f>
        <v>2015</v>
      </c>
      <c r="E5" s="41" t="str">
        <f>+export!E5</f>
        <v>ene-dic 2015</v>
      </c>
      <c r="F5" s="41" t="str">
        <f>+export!F5</f>
        <v>ene-dic 2016</v>
      </c>
      <c r="G5" s="42" t="s">
        <v>44</v>
      </c>
      <c r="H5" s="40" t="str">
        <f>+export!H5</f>
        <v>2015</v>
      </c>
      <c r="I5" s="43" t="str">
        <f>+export!I5</f>
        <v>ene-dic 2015</v>
      </c>
      <c r="J5" s="43" t="str">
        <f>+export!J5</f>
        <v>ene-dic 2016</v>
      </c>
      <c r="K5" s="44" t="s">
        <v>44</v>
      </c>
      <c r="L5" s="133"/>
      <c r="P5" s="310" t="s">
        <v>198</v>
      </c>
      <c r="Q5" s="310" t="s">
        <v>192</v>
      </c>
      <c r="R5" s="313" t="s">
        <v>193</v>
      </c>
    </row>
    <row r="6" spans="2:18" ht="12.75" customHeight="1">
      <c r="B6" s="399" t="s">
        <v>88</v>
      </c>
      <c r="C6" s="75" t="s">
        <v>96</v>
      </c>
      <c r="D6" s="45">
        <v>41307358.520000003</v>
      </c>
      <c r="E6" s="46">
        <v>41307358.520000003</v>
      </c>
      <c r="F6" s="46">
        <v>47173548.394100003</v>
      </c>
      <c r="G6" s="47">
        <v>14.201319290992021</v>
      </c>
      <c r="H6" s="46">
        <v>29075287.239999998</v>
      </c>
      <c r="I6" s="46">
        <v>29075287.239999998</v>
      </c>
      <c r="J6" s="46">
        <v>36729736.759999998</v>
      </c>
      <c r="K6" s="47">
        <v>26.326307481734791</v>
      </c>
      <c r="L6" s="134"/>
      <c r="O6" s="315">
        <f>+J6/$J$23</f>
        <v>0.47747080157148225</v>
      </c>
      <c r="P6" s="311">
        <f>+F6-E6</f>
        <v>5866189.8740999997</v>
      </c>
      <c r="Q6" s="311">
        <f>+J6-I6</f>
        <v>7654449.5199999996</v>
      </c>
      <c r="R6" s="312">
        <f>+IF(F6=0,0,J6/F6)</f>
        <v>0.77860873329159586</v>
      </c>
    </row>
    <row r="7" spans="2:18">
      <c r="B7" s="400"/>
      <c r="C7" s="76" t="s">
        <v>129</v>
      </c>
      <c r="D7" s="49">
        <v>17247981.739999998</v>
      </c>
      <c r="E7" s="50">
        <v>17247981.739999998</v>
      </c>
      <c r="F7" s="50">
        <v>24991497.247699998</v>
      </c>
      <c r="G7" s="51">
        <v>44.895197736335277</v>
      </c>
      <c r="H7" s="50">
        <v>12669707.84</v>
      </c>
      <c r="I7" s="50">
        <v>12669707.84</v>
      </c>
      <c r="J7" s="50">
        <v>19971876.329999998</v>
      </c>
      <c r="K7" s="51">
        <v>57.634860899839026</v>
      </c>
      <c r="L7" s="134"/>
      <c r="O7" s="315">
        <f>+J7/$J$23</f>
        <v>0.25962581388703676</v>
      </c>
      <c r="P7" s="311">
        <f t="shared" ref="P7:P70" si="0">+F7-E7</f>
        <v>7743515.5077</v>
      </c>
      <c r="Q7" s="311">
        <f t="shared" ref="Q7:Q70" si="1">+J7-I7</f>
        <v>7302168.4899999984</v>
      </c>
      <c r="R7" s="312">
        <f t="shared" ref="R7:R70" si="2">+IF(F7=0,0,J7/F7)</f>
        <v>0.79914685110905215</v>
      </c>
    </row>
    <row r="8" spans="2:18">
      <c r="B8" s="400"/>
      <c r="C8" s="76" t="s">
        <v>79</v>
      </c>
      <c r="D8" s="49">
        <v>10945465.189200001</v>
      </c>
      <c r="E8" s="50">
        <v>10945465.189200001</v>
      </c>
      <c r="F8" s="50">
        <v>10528578.498500001</v>
      </c>
      <c r="G8" s="51">
        <v>-3.8087617428206322</v>
      </c>
      <c r="H8" s="50">
        <v>11825190.35</v>
      </c>
      <c r="I8" s="50">
        <v>11825190.35</v>
      </c>
      <c r="J8" s="50">
        <v>11875265.83</v>
      </c>
      <c r="K8" s="51">
        <v>0.42346447302643586</v>
      </c>
      <c r="L8" s="134"/>
      <c r="O8" s="316"/>
      <c r="P8" s="311">
        <f t="shared" si="0"/>
        <v>-416886.69070000015</v>
      </c>
      <c r="Q8" s="311">
        <f t="shared" si="1"/>
        <v>50075.480000000447</v>
      </c>
      <c r="R8" s="312">
        <f t="shared" si="2"/>
        <v>1.127907801769428</v>
      </c>
    </row>
    <row r="9" spans="2:18">
      <c r="B9" s="400"/>
      <c r="C9" s="76" t="s">
        <v>95</v>
      </c>
      <c r="D9" s="49">
        <v>7728995.8799999999</v>
      </c>
      <c r="E9" s="50">
        <v>7728995.8799999999</v>
      </c>
      <c r="F9" s="50">
        <v>9095842.7361999992</v>
      </c>
      <c r="G9" s="51">
        <v>17.68466276113476</v>
      </c>
      <c r="H9" s="50">
        <v>5076355.5999999996</v>
      </c>
      <c r="I9" s="50">
        <v>5076355.5999999996</v>
      </c>
      <c r="J9" s="50">
        <v>6919707.1799999997</v>
      </c>
      <c r="K9" s="51">
        <v>36.312499069214141</v>
      </c>
      <c r="L9" s="134"/>
      <c r="O9" s="316"/>
      <c r="P9" s="311">
        <f t="shared" si="0"/>
        <v>1366846.8561999993</v>
      </c>
      <c r="Q9" s="311">
        <f t="shared" si="1"/>
        <v>1843351.58</v>
      </c>
      <c r="R9" s="312">
        <f t="shared" si="2"/>
        <v>0.76075492735386374</v>
      </c>
    </row>
    <row r="10" spans="2:18">
      <c r="B10" s="400"/>
      <c r="C10" s="76" t="s">
        <v>127</v>
      </c>
      <c r="D10" s="49">
        <v>1136958.6536999999</v>
      </c>
      <c r="E10" s="50">
        <v>1136958.6536999999</v>
      </c>
      <c r="F10" s="50">
        <v>512774.23139999999</v>
      </c>
      <c r="G10" s="51">
        <v>-54.899482955577938</v>
      </c>
      <c r="H10" s="50">
        <v>1576275.06</v>
      </c>
      <c r="I10" s="50">
        <v>1576275.06</v>
      </c>
      <c r="J10" s="50">
        <v>743324.95</v>
      </c>
      <c r="K10" s="51">
        <v>-52.84294163735612</v>
      </c>
      <c r="L10" s="134"/>
      <c r="M10" s="48"/>
      <c r="O10" s="316"/>
      <c r="P10" s="311">
        <f t="shared" si="0"/>
        <v>-624184.42229999998</v>
      </c>
      <c r="Q10" s="311">
        <f t="shared" si="1"/>
        <v>-832950.1100000001</v>
      </c>
      <c r="R10" s="312">
        <f t="shared" si="2"/>
        <v>1.4496144784236518</v>
      </c>
    </row>
    <row r="11" spans="2:18">
      <c r="B11" s="400"/>
      <c r="C11" s="76" t="s">
        <v>100</v>
      </c>
      <c r="D11" s="49">
        <v>1540421.6908</v>
      </c>
      <c r="E11" s="50">
        <v>1540421.6908</v>
      </c>
      <c r="F11" s="50">
        <v>553778.08400000003</v>
      </c>
      <c r="G11" s="51">
        <v>-64.050228109135361</v>
      </c>
      <c r="H11" s="50">
        <v>1338731.27</v>
      </c>
      <c r="I11" s="50">
        <v>1338731.27</v>
      </c>
      <c r="J11" s="50">
        <v>506226.95</v>
      </c>
      <c r="K11" s="51">
        <v>-62.186066662953202</v>
      </c>
      <c r="L11" s="134"/>
      <c r="O11" s="316"/>
      <c r="P11" s="311">
        <f t="shared" si="0"/>
        <v>-986643.60679999995</v>
      </c>
      <c r="Q11" s="311">
        <f t="shared" si="1"/>
        <v>-832504.32000000007</v>
      </c>
      <c r="R11" s="312">
        <f t="shared" si="2"/>
        <v>0.91413323247367795</v>
      </c>
    </row>
    <row r="12" spans="2:18">
      <c r="B12" s="400"/>
      <c r="C12" s="76" t="s">
        <v>92</v>
      </c>
      <c r="D12" s="49">
        <v>23625</v>
      </c>
      <c r="E12" s="50">
        <v>23625</v>
      </c>
      <c r="F12" s="50">
        <v>0</v>
      </c>
      <c r="G12" s="51">
        <v>-100</v>
      </c>
      <c r="H12" s="50">
        <v>35516.120000000003</v>
      </c>
      <c r="I12" s="50">
        <v>35516.120000000003</v>
      </c>
      <c r="J12" s="50">
        <v>0</v>
      </c>
      <c r="K12" s="51">
        <v>-100</v>
      </c>
      <c r="L12" s="134"/>
      <c r="O12" s="316"/>
      <c r="P12" s="311">
        <f t="shared" si="0"/>
        <v>-23625</v>
      </c>
      <c r="Q12" s="311">
        <f t="shared" si="1"/>
        <v>-35516.120000000003</v>
      </c>
      <c r="R12" s="312">
        <f t="shared" si="2"/>
        <v>0</v>
      </c>
    </row>
    <row r="13" spans="2:18">
      <c r="B13" s="400"/>
      <c r="C13" s="76" t="s">
        <v>77</v>
      </c>
      <c r="D13" s="49">
        <v>19205</v>
      </c>
      <c r="E13" s="50">
        <v>19205</v>
      </c>
      <c r="F13" s="50">
        <v>8721.6299999999992</v>
      </c>
      <c r="G13" s="51">
        <v>-54.586670137984903</v>
      </c>
      <c r="H13" s="50">
        <v>33959.96</v>
      </c>
      <c r="I13" s="50">
        <v>33959.96</v>
      </c>
      <c r="J13" s="50">
        <v>19631.86</v>
      </c>
      <c r="K13" s="51">
        <v>-42.191156880043437</v>
      </c>
      <c r="L13" s="134"/>
      <c r="O13" s="316"/>
      <c r="P13" s="311">
        <f t="shared" si="0"/>
        <v>-10483.370000000001</v>
      </c>
      <c r="Q13" s="311">
        <f t="shared" si="1"/>
        <v>-14328.099999999999</v>
      </c>
      <c r="R13" s="312">
        <f t="shared" si="2"/>
        <v>2.2509393312947239</v>
      </c>
    </row>
    <row r="14" spans="2:18">
      <c r="B14" s="400"/>
      <c r="C14" s="76" t="s">
        <v>99</v>
      </c>
      <c r="D14" s="49">
        <v>10764</v>
      </c>
      <c r="E14" s="50">
        <v>10764</v>
      </c>
      <c r="F14" s="50">
        <v>0</v>
      </c>
      <c r="G14" s="51">
        <v>-100</v>
      </c>
      <c r="H14" s="50">
        <v>31921.1</v>
      </c>
      <c r="I14" s="50">
        <v>31921.1</v>
      </c>
      <c r="J14" s="50">
        <v>0</v>
      </c>
      <c r="K14" s="51">
        <v>-100</v>
      </c>
      <c r="L14" s="134"/>
      <c r="O14" s="316"/>
      <c r="P14" s="311">
        <f t="shared" si="0"/>
        <v>-10764</v>
      </c>
      <c r="Q14" s="311">
        <f t="shared" si="1"/>
        <v>-31921.1</v>
      </c>
      <c r="R14" s="312">
        <f t="shared" si="2"/>
        <v>0</v>
      </c>
    </row>
    <row r="15" spans="2:18">
      <c r="B15" s="400"/>
      <c r="C15" s="76" t="s">
        <v>103</v>
      </c>
      <c r="D15" s="49">
        <v>25690.059099999999</v>
      </c>
      <c r="E15" s="50">
        <v>25690.059099999999</v>
      </c>
      <c r="F15" s="50">
        <v>875.97820000000002</v>
      </c>
      <c r="G15" s="51">
        <v>-96.590205586564807</v>
      </c>
      <c r="H15" s="50">
        <v>18827.18</v>
      </c>
      <c r="I15" s="50">
        <v>18827.18</v>
      </c>
      <c r="J15" s="50">
        <v>3768.02</v>
      </c>
      <c r="K15" s="51">
        <v>-79.98627516176083</v>
      </c>
      <c r="L15" s="134"/>
      <c r="O15" s="316"/>
      <c r="P15" s="311">
        <f t="shared" si="0"/>
        <v>-24814.080899999997</v>
      </c>
      <c r="Q15" s="311">
        <f t="shared" si="1"/>
        <v>-15059.16</v>
      </c>
      <c r="R15" s="312">
        <f t="shared" si="2"/>
        <v>4.3014997405186568</v>
      </c>
    </row>
    <row r="16" spans="2:18">
      <c r="B16" s="400"/>
      <c r="C16" s="76" t="s">
        <v>81</v>
      </c>
      <c r="D16" s="49">
        <v>4487.7430999999997</v>
      </c>
      <c r="E16" s="50">
        <v>4487.7430999999997</v>
      </c>
      <c r="F16" s="50">
        <v>3968.64</v>
      </c>
      <c r="G16" s="51">
        <v>-11.567130480352139</v>
      </c>
      <c r="H16" s="50">
        <v>12581.15</v>
      </c>
      <c r="I16" s="50">
        <v>12581.15</v>
      </c>
      <c r="J16" s="50">
        <v>10537.48</v>
      </c>
      <c r="K16" s="51">
        <v>-16.243904571521682</v>
      </c>
      <c r="L16" s="135"/>
      <c r="O16" s="316"/>
      <c r="P16" s="311">
        <f t="shared" si="0"/>
        <v>-519.10309999999981</v>
      </c>
      <c r="Q16" s="311">
        <f t="shared" si="1"/>
        <v>-2043.67</v>
      </c>
      <c r="R16" s="312">
        <f t="shared" si="2"/>
        <v>2.6551866634413805</v>
      </c>
    </row>
    <row r="17" spans="2:19" ht="12.75" customHeight="1">
      <c r="B17" s="400"/>
      <c r="C17" s="76" t="s">
        <v>119</v>
      </c>
      <c r="D17" s="49">
        <v>637</v>
      </c>
      <c r="E17" s="50">
        <v>637</v>
      </c>
      <c r="F17" s="50">
        <v>75600</v>
      </c>
      <c r="G17" s="51">
        <v>11768.131868131868</v>
      </c>
      <c r="H17" s="50">
        <v>2191.0700000000002</v>
      </c>
      <c r="I17" s="50">
        <v>2191.0700000000002</v>
      </c>
      <c r="J17" s="50">
        <v>55192.78</v>
      </c>
      <c r="K17" s="51">
        <v>2418.9875266422341</v>
      </c>
      <c r="L17" s="134"/>
      <c r="O17" s="316"/>
      <c r="P17" s="311">
        <f t="shared" si="0"/>
        <v>74963</v>
      </c>
      <c r="Q17" s="311">
        <f t="shared" si="1"/>
        <v>53001.71</v>
      </c>
      <c r="R17" s="312">
        <f t="shared" si="2"/>
        <v>0.7300632275132275</v>
      </c>
    </row>
    <row r="18" spans="2:19" ht="12.75" customHeight="1">
      <c r="B18" s="400"/>
      <c r="C18" s="76" t="s">
        <v>84</v>
      </c>
      <c r="D18" s="49">
        <v>0</v>
      </c>
      <c r="E18" s="50">
        <v>0</v>
      </c>
      <c r="F18" s="50">
        <v>8976.67</v>
      </c>
      <c r="G18" s="51" t="s">
        <v>148</v>
      </c>
      <c r="H18" s="50">
        <v>0</v>
      </c>
      <c r="I18" s="50">
        <v>0</v>
      </c>
      <c r="J18" s="50">
        <v>51485.8</v>
      </c>
      <c r="K18" s="51" t="s">
        <v>148</v>
      </c>
      <c r="L18" s="134"/>
      <c r="O18" s="316"/>
      <c r="P18" s="311">
        <f t="shared" si="0"/>
        <v>8976.67</v>
      </c>
      <c r="Q18" s="311">
        <f t="shared" si="1"/>
        <v>51485.8</v>
      </c>
      <c r="R18" s="312">
        <f t="shared" si="2"/>
        <v>5.7355121665383715</v>
      </c>
    </row>
    <row r="19" spans="2:19" ht="12.75" customHeight="1">
      <c r="B19" s="400"/>
      <c r="C19" s="76" t="s">
        <v>101</v>
      </c>
      <c r="D19" s="49">
        <v>0</v>
      </c>
      <c r="E19" s="50">
        <v>0</v>
      </c>
      <c r="F19" s="50">
        <v>25200</v>
      </c>
      <c r="G19" s="51" t="s">
        <v>148</v>
      </c>
      <c r="H19" s="50">
        <v>0</v>
      </c>
      <c r="I19" s="50">
        <v>0</v>
      </c>
      <c r="J19" s="50">
        <v>22176</v>
      </c>
      <c r="K19" s="51" t="s">
        <v>148</v>
      </c>
      <c r="L19" s="134"/>
      <c r="O19" s="316"/>
      <c r="P19" s="311">
        <f t="shared" si="0"/>
        <v>25200</v>
      </c>
      <c r="Q19" s="311">
        <f t="shared" si="1"/>
        <v>22176</v>
      </c>
      <c r="R19" s="312">
        <f t="shared" si="2"/>
        <v>0.88</v>
      </c>
    </row>
    <row r="20" spans="2:19" ht="13.5" customHeight="1">
      <c r="B20" s="400"/>
      <c r="C20" s="291" t="s">
        <v>184</v>
      </c>
      <c r="D20" s="285">
        <v>0</v>
      </c>
      <c r="E20" s="286">
        <v>0</v>
      </c>
      <c r="F20" s="286">
        <v>20820</v>
      </c>
      <c r="G20" s="287" t="s">
        <v>148</v>
      </c>
      <c r="H20" s="286">
        <v>0</v>
      </c>
      <c r="I20" s="286">
        <v>0</v>
      </c>
      <c r="J20" s="286">
        <v>16078.07</v>
      </c>
      <c r="K20" s="287" t="s">
        <v>148</v>
      </c>
      <c r="L20" s="134"/>
      <c r="O20" s="316"/>
      <c r="P20" s="311">
        <f t="shared" si="0"/>
        <v>20820</v>
      </c>
      <c r="Q20" s="311">
        <f t="shared" si="1"/>
        <v>16078.07</v>
      </c>
      <c r="R20" s="312">
        <f t="shared" si="2"/>
        <v>0.77224159462055719</v>
      </c>
    </row>
    <row r="21" spans="2:19" s="281" customFormat="1" ht="12.75" customHeight="1">
      <c r="B21" s="400"/>
      <c r="C21" s="291" t="s">
        <v>76</v>
      </c>
      <c r="D21" s="285">
        <v>0</v>
      </c>
      <c r="E21" s="286">
        <v>0</v>
      </c>
      <c r="F21" s="286">
        <v>8.1999999999999993</v>
      </c>
      <c r="G21" s="287" t="s">
        <v>148</v>
      </c>
      <c r="H21" s="286">
        <v>0</v>
      </c>
      <c r="I21" s="286">
        <v>0</v>
      </c>
      <c r="J21" s="286">
        <v>116.84</v>
      </c>
      <c r="K21" s="287" t="s">
        <v>148</v>
      </c>
      <c r="L21" s="292"/>
      <c r="N21" s="191"/>
      <c r="O21" s="316"/>
      <c r="P21" s="311">
        <f t="shared" si="0"/>
        <v>8.1999999999999993</v>
      </c>
      <c r="Q21" s="311">
        <f t="shared" si="1"/>
        <v>116.84</v>
      </c>
      <c r="R21" s="312">
        <f t="shared" si="2"/>
        <v>14.248780487804879</v>
      </c>
      <c r="S21" s="309"/>
    </row>
    <row r="22" spans="2:19">
      <c r="B22" s="402"/>
      <c r="C22" s="291" t="s">
        <v>102</v>
      </c>
      <c r="D22" s="285">
        <v>0</v>
      </c>
      <c r="E22" s="286">
        <v>0</v>
      </c>
      <c r="F22" s="286">
        <v>132.4</v>
      </c>
      <c r="G22" s="287" t="s">
        <v>148</v>
      </c>
      <c r="H22" s="286">
        <v>0</v>
      </c>
      <c r="I22" s="286">
        <v>0</v>
      </c>
      <c r="J22" s="286">
        <v>493.72</v>
      </c>
      <c r="K22" s="287" t="s">
        <v>148</v>
      </c>
      <c r="L22" s="134"/>
      <c r="P22" s="311">
        <f t="shared" si="0"/>
        <v>132.4</v>
      </c>
      <c r="Q22" s="311">
        <f t="shared" si="1"/>
        <v>493.72</v>
      </c>
      <c r="R22" s="312">
        <f t="shared" si="2"/>
        <v>3.7290030211480363</v>
      </c>
    </row>
    <row r="23" spans="2:19">
      <c r="B23" s="153" t="s">
        <v>113</v>
      </c>
      <c r="C23" s="154"/>
      <c r="D23" s="69">
        <v>79991590.475899994</v>
      </c>
      <c r="E23" s="70">
        <v>79991590.475899994</v>
      </c>
      <c r="F23" s="70">
        <v>93000322.71010001</v>
      </c>
      <c r="G23" s="71">
        <v>16.262624804440296</v>
      </c>
      <c r="H23" s="70">
        <v>61696543.939999998</v>
      </c>
      <c r="I23" s="70">
        <v>61696543.939999998</v>
      </c>
      <c r="J23" s="70">
        <v>76925618.569999993</v>
      </c>
      <c r="K23" s="71">
        <v>24.683837468773451</v>
      </c>
      <c r="L23" s="134"/>
      <c r="M23" s="48"/>
      <c r="O23" s="317">
        <f>+J23/$J$102</f>
        <v>0.78069747694830938</v>
      </c>
      <c r="P23" s="311">
        <f t="shared" si="0"/>
        <v>13008732.234200016</v>
      </c>
      <c r="Q23" s="311">
        <f t="shared" si="1"/>
        <v>15229074.629999995</v>
      </c>
      <c r="R23" s="312">
        <f t="shared" si="2"/>
        <v>0.82715431869835576</v>
      </c>
    </row>
    <row r="24" spans="2:19">
      <c r="B24" s="399" t="s">
        <v>75</v>
      </c>
      <c r="C24" s="176" t="s">
        <v>127</v>
      </c>
      <c r="D24" s="45">
        <v>2700049.9685999998</v>
      </c>
      <c r="E24" s="46">
        <v>2700049.9685999998</v>
      </c>
      <c r="F24" s="46">
        <v>935896.85419999994</v>
      </c>
      <c r="G24" s="47">
        <v>-65.337795037724035</v>
      </c>
      <c r="H24" s="45">
        <v>4143123.76</v>
      </c>
      <c r="I24" s="46">
        <v>4143123.76</v>
      </c>
      <c r="J24" s="46">
        <v>1328296.29</v>
      </c>
      <c r="K24" s="47">
        <v>-67.939739024353926</v>
      </c>
      <c r="L24" s="134"/>
      <c r="P24" s="311">
        <f t="shared" si="0"/>
        <v>-1764153.1143999998</v>
      </c>
      <c r="Q24" s="311">
        <f t="shared" si="1"/>
        <v>-2814827.4699999997</v>
      </c>
      <c r="R24" s="312">
        <f t="shared" si="2"/>
        <v>1.4192763700818518</v>
      </c>
    </row>
    <row r="25" spans="2:19">
      <c r="B25" s="400"/>
      <c r="C25" s="177" t="s">
        <v>95</v>
      </c>
      <c r="D25" s="49">
        <v>2759936.17</v>
      </c>
      <c r="E25" s="50">
        <v>2759936.17</v>
      </c>
      <c r="F25" s="50">
        <v>2660412.8160000001</v>
      </c>
      <c r="G25" s="51">
        <v>-3.6060020185176844</v>
      </c>
      <c r="H25" s="49">
        <v>3626667.66</v>
      </c>
      <c r="I25" s="50">
        <v>3626667.66</v>
      </c>
      <c r="J25" s="50">
        <v>3289548.32</v>
      </c>
      <c r="K25" s="51">
        <v>-9.2955674907361221</v>
      </c>
      <c r="L25" s="134"/>
      <c r="P25" s="311">
        <f t="shared" si="0"/>
        <v>-99523.353999999817</v>
      </c>
      <c r="Q25" s="311">
        <f t="shared" si="1"/>
        <v>-337119.34000000032</v>
      </c>
      <c r="R25" s="312">
        <f t="shared" si="2"/>
        <v>1.2364804064302777</v>
      </c>
    </row>
    <row r="26" spans="2:19">
      <c r="B26" s="400"/>
      <c r="C26" s="177" t="s">
        <v>129</v>
      </c>
      <c r="D26" s="49">
        <v>1869514.77</v>
      </c>
      <c r="E26" s="50">
        <v>1869514.77</v>
      </c>
      <c r="F26" s="50">
        <v>2234673.5537999999</v>
      </c>
      <c r="G26" s="51">
        <v>19.532275949871192</v>
      </c>
      <c r="H26" s="49">
        <v>2492251.77</v>
      </c>
      <c r="I26" s="50">
        <v>2492251.77</v>
      </c>
      <c r="J26" s="50">
        <v>2868270.42</v>
      </c>
      <c r="K26" s="51">
        <v>15.08750658846958</v>
      </c>
      <c r="L26" s="134"/>
      <c r="P26" s="311">
        <f t="shared" si="0"/>
        <v>365158.78379999986</v>
      </c>
      <c r="Q26" s="311">
        <f t="shared" si="1"/>
        <v>376018.64999999991</v>
      </c>
      <c r="R26" s="312">
        <f t="shared" si="2"/>
        <v>1.2835299433881904</v>
      </c>
    </row>
    <row r="27" spans="2:19">
      <c r="B27" s="400"/>
      <c r="C27" s="177" t="s">
        <v>99</v>
      </c>
      <c r="D27" s="49">
        <v>437051</v>
      </c>
      <c r="E27" s="50">
        <v>437051</v>
      </c>
      <c r="F27" s="50">
        <v>0</v>
      </c>
      <c r="G27" s="51">
        <v>-100</v>
      </c>
      <c r="H27" s="49">
        <v>503259.09</v>
      </c>
      <c r="I27" s="50">
        <v>503259.09</v>
      </c>
      <c r="J27" s="50">
        <v>0</v>
      </c>
      <c r="K27" s="51">
        <v>-100</v>
      </c>
      <c r="L27" s="134"/>
      <c r="P27" s="311">
        <f t="shared" si="0"/>
        <v>-437051</v>
      </c>
      <c r="Q27" s="311">
        <f t="shared" si="1"/>
        <v>-503259.09</v>
      </c>
      <c r="R27" s="312">
        <f t="shared" si="2"/>
        <v>0</v>
      </c>
    </row>
    <row r="28" spans="2:19">
      <c r="B28" s="400"/>
      <c r="C28" s="177" t="s">
        <v>101</v>
      </c>
      <c r="D28" s="49">
        <v>381350</v>
      </c>
      <c r="E28" s="50">
        <v>381350</v>
      </c>
      <c r="F28" s="50">
        <v>695525</v>
      </c>
      <c r="G28" s="51">
        <v>82.384948210305481</v>
      </c>
      <c r="H28" s="49">
        <v>446910.48</v>
      </c>
      <c r="I28" s="50">
        <v>446910.48</v>
      </c>
      <c r="J28" s="50">
        <v>883600.42</v>
      </c>
      <c r="K28" s="51">
        <v>97.71306772667316</v>
      </c>
      <c r="L28" s="134"/>
      <c r="P28" s="311">
        <f t="shared" si="0"/>
        <v>314175</v>
      </c>
      <c r="Q28" s="311">
        <f t="shared" si="1"/>
        <v>436689.94000000006</v>
      </c>
      <c r="R28" s="312">
        <f t="shared" si="2"/>
        <v>1.2704078501851119</v>
      </c>
    </row>
    <row r="29" spans="2:19">
      <c r="B29" s="400"/>
      <c r="C29" s="177" t="s">
        <v>96</v>
      </c>
      <c r="D29" s="49">
        <v>134726</v>
      </c>
      <c r="E29" s="50">
        <v>134726</v>
      </c>
      <c r="F29" s="50">
        <v>310824.5</v>
      </c>
      <c r="G29" s="51">
        <v>130.70862342829147</v>
      </c>
      <c r="H29" s="49">
        <v>177932.98</v>
      </c>
      <c r="I29" s="50">
        <v>177932.98</v>
      </c>
      <c r="J29" s="50">
        <v>403314.86</v>
      </c>
      <c r="K29" s="51">
        <v>126.66672586498575</v>
      </c>
      <c r="L29" s="134"/>
      <c r="P29" s="311">
        <f t="shared" si="0"/>
        <v>176098.5</v>
      </c>
      <c r="Q29" s="311">
        <f t="shared" si="1"/>
        <v>225381.87999999998</v>
      </c>
      <c r="R29" s="312">
        <f t="shared" si="2"/>
        <v>1.2975645742211441</v>
      </c>
    </row>
    <row r="30" spans="2:19">
      <c r="B30" s="400"/>
      <c r="C30" s="177" t="s">
        <v>190</v>
      </c>
      <c r="D30" s="49">
        <v>23500</v>
      </c>
      <c r="E30" s="50">
        <v>23500</v>
      </c>
      <c r="F30" s="50">
        <v>595511.85380000004</v>
      </c>
      <c r="G30" s="51">
        <v>2434.0929948936173</v>
      </c>
      <c r="H30" s="49">
        <v>27553.759999999998</v>
      </c>
      <c r="I30" s="50">
        <v>27553.759999999998</v>
      </c>
      <c r="J30" s="50">
        <v>678360</v>
      </c>
      <c r="K30" s="51">
        <v>2361.9507464679959</v>
      </c>
      <c r="L30" s="134"/>
      <c r="P30" s="311">
        <f t="shared" si="0"/>
        <v>572011.85380000004</v>
      </c>
      <c r="Q30" s="311">
        <f t="shared" si="1"/>
        <v>650806.24</v>
      </c>
      <c r="R30" s="312">
        <f t="shared" si="2"/>
        <v>1.1391209019120956</v>
      </c>
    </row>
    <row r="31" spans="2:19">
      <c r="B31" s="400"/>
      <c r="C31" s="177" t="s">
        <v>77</v>
      </c>
      <c r="D31" s="49">
        <v>1232.5</v>
      </c>
      <c r="E31" s="50">
        <v>1232.5</v>
      </c>
      <c r="F31" s="50">
        <v>0</v>
      </c>
      <c r="G31" s="51">
        <v>-100</v>
      </c>
      <c r="H31" s="49">
        <v>725.35</v>
      </c>
      <c r="I31" s="50">
        <v>725.35</v>
      </c>
      <c r="J31" s="50">
        <v>0</v>
      </c>
      <c r="K31" s="51">
        <v>-100</v>
      </c>
      <c r="L31" s="134"/>
      <c r="P31" s="311">
        <f t="shared" si="0"/>
        <v>-1232.5</v>
      </c>
      <c r="Q31" s="311">
        <f t="shared" si="1"/>
        <v>-725.35</v>
      </c>
      <c r="R31" s="312">
        <f t="shared" si="2"/>
        <v>0</v>
      </c>
    </row>
    <row r="32" spans="2:19">
      <c r="B32" s="400"/>
      <c r="C32" s="76" t="s">
        <v>184</v>
      </c>
      <c r="D32" s="49">
        <v>61</v>
      </c>
      <c r="E32" s="50">
        <v>61</v>
      </c>
      <c r="F32" s="50">
        <v>4</v>
      </c>
      <c r="G32" s="51">
        <v>-93.442622950819683</v>
      </c>
      <c r="H32" s="50">
        <v>540.16999999999996</v>
      </c>
      <c r="I32" s="50">
        <v>540.16999999999996</v>
      </c>
      <c r="J32" s="50">
        <v>67.16</v>
      </c>
      <c r="K32" s="51">
        <v>-87.566877094248113</v>
      </c>
      <c r="L32" s="134"/>
      <c r="P32" s="311">
        <f t="shared" si="0"/>
        <v>-57</v>
      </c>
      <c r="Q32" s="311">
        <f t="shared" si="1"/>
        <v>-473.01</v>
      </c>
      <c r="R32" s="312">
        <f t="shared" si="2"/>
        <v>16.79</v>
      </c>
    </row>
    <row r="33" spans="2:18">
      <c r="B33" s="400"/>
      <c r="C33" s="76" t="s">
        <v>98</v>
      </c>
      <c r="D33" s="49">
        <v>20</v>
      </c>
      <c r="E33" s="50">
        <v>20</v>
      </c>
      <c r="F33" s="50">
        <v>595</v>
      </c>
      <c r="G33" s="51">
        <v>2875</v>
      </c>
      <c r="H33" s="50">
        <v>525.55999999999995</v>
      </c>
      <c r="I33" s="50">
        <v>525.55999999999995</v>
      </c>
      <c r="J33" s="50">
        <v>1133.24</v>
      </c>
      <c r="K33" s="51">
        <v>115.62523784154047</v>
      </c>
      <c r="L33" s="134"/>
      <c r="P33" s="311">
        <f t="shared" si="0"/>
        <v>575</v>
      </c>
      <c r="Q33" s="311">
        <f t="shared" si="1"/>
        <v>607.68000000000006</v>
      </c>
      <c r="R33" s="312">
        <f t="shared" si="2"/>
        <v>1.9046050420168068</v>
      </c>
    </row>
    <row r="34" spans="2:18">
      <c r="B34" s="400"/>
      <c r="C34" s="76" t="s">
        <v>119</v>
      </c>
      <c r="D34" s="49">
        <v>7.8</v>
      </c>
      <c r="E34" s="50">
        <v>7.8</v>
      </c>
      <c r="F34" s="50">
        <v>24.3</v>
      </c>
      <c r="G34" s="51">
        <v>211.53846153846155</v>
      </c>
      <c r="H34" s="50">
        <v>129.82</v>
      </c>
      <c r="I34" s="50">
        <v>129.82</v>
      </c>
      <c r="J34" s="50">
        <v>406.01</v>
      </c>
      <c r="K34" s="51">
        <v>212.74842089046371</v>
      </c>
      <c r="L34" s="134"/>
      <c r="P34" s="311">
        <f t="shared" si="0"/>
        <v>16.5</v>
      </c>
      <c r="Q34" s="311">
        <f t="shared" si="1"/>
        <v>276.19</v>
      </c>
      <c r="R34" s="312">
        <f t="shared" si="2"/>
        <v>16.708230452674897</v>
      </c>
    </row>
    <row r="35" spans="2:18" ht="15" customHeight="1">
      <c r="B35" s="153" t="s">
        <v>115</v>
      </c>
      <c r="C35" s="154"/>
      <c r="D35" s="69">
        <v>8307449.2085999995</v>
      </c>
      <c r="E35" s="70">
        <v>8307449.2085999995</v>
      </c>
      <c r="F35" s="70">
        <v>7433467.877799999</v>
      </c>
      <c r="G35" s="71">
        <v>-10.520453497268957</v>
      </c>
      <c r="H35" s="70">
        <v>11419620.399999999</v>
      </c>
      <c r="I35" s="70">
        <v>11419620.399999999</v>
      </c>
      <c r="J35" s="70">
        <v>9452996.7199999988</v>
      </c>
      <c r="K35" s="71">
        <v>-17.221445294276162</v>
      </c>
      <c r="L35" s="134"/>
      <c r="O35" s="317">
        <f>+J35/$J$102</f>
        <v>9.5935929097393347E-2</v>
      </c>
      <c r="P35" s="311">
        <f t="shared" si="0"/>
        <v>-873981.33080000058</v>
      </c>
      <c r="Q35" s="311">
        <f t="shared" si="1"/>
        <v>-1966623.6799999997</v>
      </c>
      <c r="R35" s="312">
        <f t="shared" si="2"/>
        <v>1.2716805770065018</v>
      </c>
    </row>
    <row r="36" spans="2:18" ht="15" customHeight="1">
      <c r="B36" s="399" t="s">
        <v>91</v>
      </c>
      <c r="C36" s="176" t="s">
        <v>127</v>
      </c>
      <c r="D36" s="45">
        <v>522338.18099999998</v>
      </c>
      <c r="E36" s="46">
        <v>522338.18099999998</v>
      </c>
      <c r="F36" s="46">
        <v>662368.86210000003</v>
      </c>
      <c r="G36" s="47">
        <v>26.808432964237028</v>
      </c>
      <c r="H36" s="45">
        <v>3785401.85</v>
      </c>
      <c r="I36" s="46">
        <v>3785401.85</v>
      </c>
      <c r="J36" s="46">
        <v>4593908.96</v>
      </c>
      <c r="K36" s="47">
        <v>21.358554310422818</v>
      </c>
      <c r="L36" s="134"/>
      <c r="P36" s="311">
        <f t="shared" si="0"/>
        <v>140030.68110000005</v>
      </c>
      <c r="Q36" s="311">
        <f t="shared" si="1"/>
        <v>808507.10999999987</v>
      </c>
      <c r="R36" s="312">
        <f t="shared" si="2"/>
        <v>6.9355750592431118</v>
      </c>
    </row>
    <row r="37" spans="2:18">
      <c r="B37" s="400"/>
      <c r="C37" s="177" t="s">
        <v>84</v>
      </c>
      <c r="D37" s="49">
        <v>317234.63520000002</v>
      </c>
      <c r="E37" s="50">
        <v>317234.63520000002</v>
      </c>
      <c r="F37" s="50">
        <v>238082.25949999999</v>
      </c>
      <c r="G37" s="51">
        <v>-24.950735801624734</v>
      </c>
      <c r="H37" s="49">
        <v>1661288.36</v>
      </c>
      <c r="I37" s="50">
        <v>1661288.36</v>
      </c>
      <c r="J37" s="50">
        <v>1346779.91</v>
      </c>
      <c r="K37" s="51">
        <v>-18.931598966960806</v>
      </c>
      <c r="L37" s="134"/>
      <c r="P37" s="311">
        <f t="shared" si="0"/>
        <v>-79152.375700000033</v>
      </c>
      <c r="Q37" s="311">
        <f t="shared" si="1"/>
        <v>-314508.45000000019</v>
      </c>
      <c r="R37" s="312">
        <f t="shared" si="2"/>
        <v>5.6567839738600938</v>
      </c>
    </row>
    <row r="38" spans="2:18">
      <c r="B38" s="400"/>
      <c r="C38" s="177" t="s">
        <v>129</v>
      </c>
      <c r="D38" s="49">
        <v>1652890.08</v>
      </c>
      <c r="E38" s="50">
        <v>1652890.08</v>
      </c>
      <c r="F38" s="50">
        <v>3256680</v>
      </c>
      <c r="G38" s="51">
        <v>97.029435859400877</v>
      </c>
      <c r="H38" s="49">
        <v>1271855.1200000001</v>
      </c>
      <c r="I38" s="50">
        <v>1271855.1200000001</v>
      </c>
      <c r="J38" s="50">
        <v>3373007.56</v>
      </c>
      <c r="K38" s="51">
        <v>165.20375685557642</v>
      </c>
      <c r="L38" s="134"/>
      <c r="P38" s="311">
        <f t="shared" si="0"/>
        <v>1603789.92</v>
      </c>
      <c r="Q38" s="311">
        <f t="shared" si="1"/>
        <v>2101152.44</v>
      </c>
      <c r="R38" s="312">
        <f t="shared" si="2"/>
        <v>1.0357196777085866</v>
      </c>
    </row>
    <row r="39" spans="2:18">
      <c r="B39" s="400"/>
      <c r="C39" s="76" t="s">
        <v>77</v>
      </c>
      <c r="D39" s="49">
        <v>40728.8433</v>
      </c>
      <c r="E39" s="50">
        <v>40728.8433</v>
      </c>
      <c r="F39" s="50">
        <v>19039.577700000002</v>
      </c>
      <c r="G39" s="51">
        <v>-53.25283961599763</v>
      </c>
      <c r="H39" s="50">
        <v>243159.43</v>
      </c>
      <c r="I39" s="50">
        <v>243159.43</v>
      </c>
      <c r="J39" s="50">
        <v>107925.38</v>
      </c>
      <c r="K39" s="51">
        <v>-55.615383701137965</v>
      </c>
      <c r="L39" s="134"/>
      <c r="P39" s="311">
        <f t="shared" si="0"/>
        <v>-21689.265599999999</v>
      </c>
      <c r="Q39" s="311">
        <f t="shared" si="1"/>
        <v>-135234.04999999999</v>
      </c>
      <c r="R39" s="312">
        <f t="shared" si="2"/>
        <v>5.6684755145593382</v>
      </c>
    </row>
    <row r="40" spans="2:18">
      <c r="B40" s="400"/>
      <c r="C40" s="76" t="s">
        <v>90</v>
      </c>
      <c r="D40" s="49">
        <v>12965.68</v>
      </c>
      <c r="E40" s="50">
        <v>12965.68</v>
      </c>
      <c r="F40" s="50">
        <v>0</v>
      </c>
      <c r="G40" s="51">
        <v>-100</v>
      </c>
      <c r="H40" s="50">
        <v>130285.58</v>
      </c>
      <c r="I40" s="50">
        <v>130285.58</v>
      </c>
      <c r="J40" s="50">
        <v>0</v>
      </c>
      <c r="K40" s="51">
        <v>-100</v>
      </c>
      <c r="L40" s="134"/>
      <c r="P40" s="311">
        <f t="shared" si="0"/>
        <v>-12965.68</v>
      </c>
      <c r="Q40" s="311">
        <f t="shared" si="1"/>
        <v>-130285.58</v>
      </c>
      <c r="R40" s="312">
        <f t="shared" si="2"/>
        <v>0</v>
      </c>
    </row>
    <row r="41" spans="2:18">
      <c r="B41" s="400"/>
      <c r="C41" s="76" t="s">
        <v>92</v>
      </c>
      <c r="D41" s="49">
        <v>19240</v>
      </c>
      <c r="E41" s="50">
        <v>19240</v>
      </c>
      <c r="F41" s="50">
        <v>0</v>
      </c>
      <c r="G41" s="51">
        <v>-100</v>
      </c>
      <c r="H41" s="50">
        <v>110573.94</v>
      </c>
      <c r="I41" s="50">
        <v>110573.94</v>
      </c>
      <c r="J41" s="50">
        <v>0</v>
      </c>
      <c r="K41" s="51">
        <v>-100</v>
      </c>
      <c r="L41" s="134"/>
      <c r="P41" s="311">
        <f t="shared" si="0"/>
        <v>-19240</v>
      </c>
      <c r="Q41" s="311">
        <f t="shared" si="1"/>
        <v>-110573.94</v>
      </c>
      <c r="R41" s="312">
        <f t="shared" si="2"/>
        <v>0</v>
      </c>
    </row>
    <row r="42" spans="2:18">
      <c r="B42" s="400"/>
      <c r="C42" s="76" t="s">
        <v>79</v>
      </c>
      <c r="D42" s="49">
        <v>40000</v>
      </c>
      <c r="E42" s="50">
        <v>40000</v>
      </c>
      <c r="F42" s="50">
        <v>20000</v>
      </c>
      <c r="G42" s="51">
        <v>-50</v>
      </c>
      <c r="H42" s="50">
        <v>84962</v>
      </c>
      <c r="I42" s="50">
        <v>84962</v>
      </c>
      <c r="J42" s="50">
        <v>45606</v>
      </c>
      <c r="K42" s="51">
        <v>-46.321885078034889</v>
      </c>
      <c r="L42" s="134"/>
      <c r="P42" s="311">
        <f t="shared" si="0"/>
        <v>-20000</v>
      </c>
      <c r="Q42" s="311">
        <f t="shared" si="1"/>
        <v>-39356</v>
      </c>
      <c r="R42" s="312">
        <f t="shared" si="2"/>
        <v>2.2803</v>
      </c>
    </row>
    <row r="43" spans="2:18">
      <c r="B43" s="400"/>
      <c r="C43" s="76" t="s">
        <v>96</v>
      </c>
      <c r="D43" s="49">
        <v>78000</v>
      </c>
      <c r="E43" s="50">
        <v>78000</v>
      </c>
      <c r="F43" s="50">
        <v>0</v>
      </c>
      <c r="G43" s="51">
        <v>-100</v>
      </c>
      <c r="H43" s="50">
        <v>74619.97</v>
      </c>
      <c r="I43" s="50">
        <v>74619.97</v>
      </c>
      <c r="J43" s="50">
        <v>0</v>
      </c>
      <c r="K43" s="51">
        <v>-100</v>
      </c>
      <c r="L43" s="134"/>
      <c r="P43" s="311">
        <f t="shared" si="0"/>
        <v>-78000</v>
      </c>
      <c r="Q43" s="311">
        <f t="shared" si="1"/>
        <v>-74619.97</v>
      </c>
      <c r="R43" s="312">
        <f t="shared" si="2"/>
        <v>0</v>
      </c>
    </row>
    <row r="44" spans="2:18" ht="12.75" customHeight="1">
      <c r="B44" s="400"/>
      <c r="C44" s="76" t="s">
        <v>78</v>
      </c>
      <c r="D44" s="49">
        <v>3764.76</v>
      </c>
      <c r="E44" s="50">
        <v>3764.76</v>
      </c>
      <c r="F44" s="50">
        <v>578.76</v>
      </c>
      <c r="G44" s="51">
        <v>-84.62690848819048</v>
      </c>
      <c r="H44" s="50">
        <v>42976.84</v>
      </c>
      <c r="I44" s="50">
        <v>42976.84</v>
      </c>
      <c r="J44" s="50">
        <v>7260.14</v>
      </c>
      <c r="K44" s="51">
        <v>-83.106854761774017</v>
      </c>
      <c r="L44" s="135"/>
      <c r="P44" s="311">
        <f t="shared" si="0"/>
        <v>-3186</v>
      </c>
      <c r="Q44" s="311">
        <f t="shared" si="1"/>
        <v>-35716.699999999997</v>
      </c>
      <c r="R44" s="312">
        <f t="shared" si="2"/>
        <v>12.544301610339346</v>
      </c>
    </row>
    <row r="45" spans="2:18" ht="12.75" customHeight="1">
      <c r="B45" s="400"/>
      <c r="C45" s="76" t="s">
        <v>81</v>
      </c>
      <c r="D45" s="49">
        <v>2109.8254000000002</v>
      </c>
      <c r="E45" s="50">
        <v>2109.8254000000002</v>
      </c>
      <c r="F45" s="50">
        <v>4727.2</v>
      </c>
      <c r="G45" s="51">
        <v>124.05645509813272</v>
      </c>
      <c r="H45" s="50">
        <v>11124.47</v>
      </c>
      <c r="I45" s="50">
        <v>11124.47</v>
      </c>
      <c r="J45" s="50">
        <v>28164.080000000002</v>
      </c>
      <c r="K45" s="51">
        <v>153.17233090655108</v>
      </c>
      <c r="L45" s="134"/>
      <c r="P45" s="311">
        <f t="shared" si="0"/>
        <v>2617.3745999999996</v>
      </c>
      <c r="Q45" s="311">
        <f t="shared" si="1"/>
        <v>17039.61</v>
      </c>
      <c r="R45" s="312">
        <f t="shared" si="2"/>
        <v>5.9578778135048234</v>
      </c>
    </row>
    <row r="46" spans="2:18">
      <c r="B46" s="400"/>
      <c r="C46" s="76" t="s">
        <v>103</v>
      </c>
      <c r="D46" s="49">
        <v>1800</v>
      </c>
      <c r="E46" s="50">
        <v>1800</v>
      </c>
      <c r="F46" s="50">
        <v>2330.88</v>
      </c>
      <c r="G46" s="51">
        <v>29.49333333333335</v>
      </c>
      <c r="H46" s="50">
        <v>7396.43</v>
      </c>
      <c r="I46" s="50">
        <v>7396.43</v>
      </c>
      <c r="J46" s="50">
        <v>5725.8</v>
      </c>
      <c r="K46" s="51">
        <v>-22.586977771708781</v>
      </c>
      <c r="L46" s="134"/>
      <c r="P46" s="311">
        <f t="shared" si="0"/>
        <v>530.88000000000011</v>
      </c>
      <c r="Q46" s="311">
        <f t="shared" si="1"/>
        <v>-1670.63</v>
      </c>
      <c r="R46" s="312">
        <f t="shared" si="2"/>
        <v>2.4564971169686984</v>
      </c>
    </row>
    <row r="47" spans="2:18">
      <c r="B47" s="400"/>
      <c r="C47" s="76" t="s">
        <v>100</v>
      </c>
      <c r="D47" s="49">
        <v>1140</v>
      </c>
      <c r="E47" s="50">
        <v>1140</v>
      </c>
      <c r="F47" s="50">
        <v>0</v>
      </c>
      <c r="G47" s="51">
        <v>-100</v>
      </c>
      <c r="H47" s="50">
        <v>3243.35</v>
      </c>
      <c r="I47" s="50">
        <v>3243.35</v>
      </c>
      <c r="J47" s="50">
        <v>0</v>
      </c>
      <c r="K47" s="51">
        <v>-100</v>
      </c>
      <c r="L47" s="134"/>
      <c r="P47" s="311">
        <f t="shared" si="0"/>
        <v>-1140</v>
      </c>
      <c r="Q47" s="311">
        <f t="shared" si="1"/>
        <v>-3243.35</v>
      </c>
      <c r="R47" s="312">
        <f t="shared" si="2"/>
        <v>0</v>
      </c>
    </row>
    <row r="48" spans="2:18">
      <c r="B48" s="400"/>
      <c r="C48" s="76" t="s">
        <v>102</v>
      </c>
      <c r="D48" s="49">
        <v>796</v>
      </c>
      <c r="E48" s="50">
        <v>796</v>
      </c>
      <c r="F48" s="50">
        <v>353</v>
      </c>
      <c r="G48" s="51">
        <v>-55.653266331658294</v>
      </c>
      <c r="H48" s="50">
        <v>2957.06</v>
      </c>
      <c r="I48" s="50">
        <v>2957.06</v>
      </c>
      <c r="J48" s="50">
        <v>1655.98</v>
      </c>
      <c r="K48" s="51">
        <v>-43.999107221361754</v>
      </c>
      <c r="L48" s="135"/>
      <c r="P48" s="311">
        <f t="shared" si="0"/>
        <v>-443</v>
      </c>
      <c r="Q48" s="311">
        <f t="shared" si="1"/>
        <v>-1301.08</v>
      </c>
      <c r="R48" s="312">
        <f t="shared" si="2"/>
        <v>4.6911614730878188</v>
      </c>
    </row>
    <row r="49" spans="2:19" ht="12.75" customHeight="1">
      <c r="B49" s="400"/>
      <c r="C49" s="76" t="s">
        <v>99</v>
      </c>
      <c r="D49" s="49">
        <v>447.36</v>
      </c>
      <c r="E49" s="50">
        <v>447.36</v>
      </c>
      <c r="F49" s="50">
        <v>160</v>
      </c>
      <c r="G49" s="51">
        <v>-64.234620886981403</v>
      </c>
      <c r="H49" s="50">
        <v>2632.47</v>
      </c>
      <c r="I49" s="50">
        <v>2632.47</v>
      </c>
      <c r="J49" s="50">
        <v>1123.27</v>
      </c>
      <c r="K49" s="51">
        <v>-57.330187998343753</v>
      </c>
      <c r="L49" s="134"/>
      <c r="P49" s="311">
        <f t="shared" si="0"/>
        <v>-287.36</v>
      </c>
      <c r="Q49" s="311">
        <f t="shared" si="1"/>
        <v>-1509.1999999999998</v>
      </c>
      <c r="R49" s="312">
        <f t="shared" si="2"/>
        <v>7.0204374999999999</v>
      </c>
    </row>
    <row r="50" spans="2:19">
      <c r="B50" s="400"/>
      <c r="C50" s="76" t="s">
        <v>98</v>
      </c>
      <c r="D50" s="49">
        <v>1162.5232000000001</v>
      </c>
      <c r="E50" s="50">
        <v>1162.5232000000001</v>
      </c>
      <c r="F50" s="50">
        <v>3110.8076999999998</v>
      </c>
      <c r="G50" s="51">
        <v>167.59102097919421</v>
      </c>
      <c r="H50" s="50">
        <v>2451.04</v>
      </c>
      <c r="I50" s="50">
        <v>2451.04</v>
      </c>
      <c r="J50" s="50">
        <v>4846.97</v>
      </c>
      <c r="K50" s="51">
        <v>97.751566681898311</v>
      </c>
      <c r="L50" s="134"/>
      <c r="P50" s="311">
        <f t="shared" si="0"/>
        <v>1948.2844999999998</v>
      </c>
      <c r="Q50" s="311">
        <f t="shared" si="1"/>
        <v>2395.9300000000003</v>
      </c>
      <c r="R50" s="312">
        <f t="shared" si="2"/>
        <v>1.5581065972030352</v>
      </c>
    </row>
    <row r="51" spans="2:19">
      <c r="B51" s="400"/>
      <c r="C51" s="76" t="s">
        <v>95</v>
      </c>
      <c r="D51" s="49">
        <v>80</v>
      </c>
      <c r="E51" s="50">
        <v>80</v>
      </c>
      <c r="F51" s="50">
        <v>0</v>
      </c>
      <c r="G51" s="51">
        <v>-100</v>
      </c>
      <c r="H51" s="50">
        <v>547.45000000000005</v>
      </c>
      <c r="I51" s="50">
        <v>547.45000000000005</v>
      </c>
      <c r="J51" s="50">
        <v>0</v>
      </c>
      <c r="K51" s="51">
        <v>-100</v>
      </c>
      <c r="L51" s="134"/>
      <c r="P51" s="311">
        <f t="shared" si="0"/>
        <v>-80</v>
      </c>
      <c r="Q51" s="311">
        <f t="shared" si="1"/>
        <v>-547.45000000000005</v>
      </c>
      <c r="R51" s="312">
        <f t="shared" si="2"/>
        <v>0</v>
      </c>
    </row>
    <row r="52" spans="2:19">
      <c r="B52" s="400"/>
      <c r="C52" s="76" t="s">
        <v>171</v>
      </c>
      <c r="D52" s="49">
        <v>43.469200000000001</v>
      </c>
      <c r="E52" s="50">
        <v>43.469200000000001</v>
      </c>
      <c r="F52" s="50">
        <v>69.53</v>
      </c>
      <c r="G52" s="51">
        <v>59.952334066419446</v>
      </c>
      <c r="H52" s="50">
        <v>83.1</v>
      </c>
      <c r="I52" s="50">
        <v>83.1</v>
      </c>
      <c r="J52" s="50">
        <v>510.15</v>
      </c>
      <c r="K52" s="51">
        <v>513.89891696750908</v>
      </c>
      <c r="L52" s="134"/>
      <c r="P52" s="311">
        <f t="shared" si="0"/>
        <v>26.0608</v>
      </c>
      <c r="Q52" s="311">
        <f t="shared" si="1"/>
        <v>427.04999999999995</v>
      </c>
      <c r="R52" s="312">
        <f t="shared" si="2"/>
        <v>7.3371206673378397</v>
      </c>
    </row>
    <row r="53" spans="2:19">
      <c r="B53" s="400"/>
      <c r="C53" s="76" t="s">
        <v>184</v>
      </c>
      <c r="D53" s="49">
        <v>0.42309999999999998</v>
      </c>
      <c r="E53" s="50">
        <v>0.42309999999999998</v>
      </c>
      <c r="F53" s="50">
        <v>4933.5</v>
      </c>
      <c r="G53" s="51">
        <v>1165936.3980146537</v>
      </c>
      <c r="H53" s="50">
        <v>74.3</v>
      </c>
      <c r="I53" s="50">
        <v>74.3</v>
      </c>
      <c r="J53" s="50">
        <v>11618.94</v>
      </c>
      <c r="K53" s="51">
        <v>15537.873485868104</v>
      </c>
      <c r="L53" s="134"/>
      <c r="P53" s="311">
        <f t="shared" si="0"/>
        <v>4933.0769</v>
      </c>
      <c r="Q53" s="311">
        <f t="shared" si="1"/>
        <v>11544.640000000001</v>
      </c>
      <c r="R53" s="312">
        <f t="shared" si="2"/>
        <v>2.3551109759805411</v>
      </c>
    </row>
    <row r="54" spans="2:19">
      <c r="B54" s="400"/>
      <c r="C54" s="291" t="s">
        <v>119</v>
      </c>
      <c r="D54" s="285">
        <v>0</v>
      </c>
      <c r="E54" s="286">
        <v>0</v>
      </c>
      <c r="F54" s="286">
        <v>77.05</v>
      </c>
      <c r="G54" s="287" t="s">
        <v>148</v>
      </c>
      <c r="H54" s="286">
        <v>0</v>
      </c>
      <c r="I54" s="286">
        <v>0</v>
      </c>
      <c r="J54" s="286">
        <v>1873.64</v>
      </c>
      <c r="K54" s="287" t="s">
        <v>148</v>
      </c>
      <c r="L54" s="134"/>
      <c r="P54" s="311">
        <f t="shared" si="0"/>
        <v>77.05</v>
      </c>
      <c r="Q54" s="311">
        <f t="shared" si="1"/>
        <v>1873.64</v>
      </c>
      <c r="R54" s="312">
        <f t="shared" si="2"/>
        <v>24.317196625567814</v>
      </c>
    </row>
    <row r="55" spans="2:19" s="281" customFormat="1">
      <c r="B55" s="400"/>
      <c r="C55" s="76" t="s">
        <v>204</v>
      </c>
      <c r="D55" s="49">
        <v>0</v>
      </c>
      <c r="E55" s="50">
        <v>0</v>
      </c>
      <c r="F55" s="50">
        <v>10.050000000000001</v>
      </c>
      <c r="G55" s="51" t="s">
        <v>148</v>
      </c>
      <c r="H55" s="50">
        <v>0</v>
      </c>
      <c r="I55" s="50">
        <v>0</v>
      </c>
      <c r="J55" s="50">
        <v>51.27</v>
      </c>
      <c r="K55" s="51" t="s">
        <v>148</v>
      </c>
      <c r="L55" s="292"/>
      <c r="N55" s="191"/>
      <c r="O55" s="314"/>
      <c r="P55" s="311">
        <f t="shared" si="0"/>
        <v>10.050000000000001</v>
      </c>
      <c r="Q55" s="311">
        <f t="shared" si="1"/>
        <v>51.27</v>
      </c>
      <c r="R55" s="312">
        <f t="shared" si="2"/>
        <v>5.1014925373134332</v>
      </c>
      <c r="S55" s="309"/>
    </row>
    <row r="56" spans="2:19" s="281" customFormat="1">
      <c r="B56" s="400"/>
      <c r="C56" s="291" t="s">
        <v>210</v>
      </c>
      <c r="D56" s="285">
        <v>0</v>
      </c>
      <c r="E56" s="286">
        <v>0</v>
      </c>
      <c r="F56" s="286">
        <v>3</v>
      </c>
      <c r="G56" s="287" t="s">
        <v>148</v>
      </c>
      <c r="H56" s="286">
        <v>0</v>
      </c>
      <c r="I56" s="286">
        <v>0</v>
      </c>
      <c r="J56" s="286">
        <v>230.91</v>
      </c>
      <c r="K56" s="287" t="s">
        <v>148</v>
      </c>
      <c r="L56" s="292"/>
      <c r="N56" s="191"/>
      <c r="O56" s="314"/>
      <c r="P56" s="311">
        <f t="shared" si="0"/>
        <v>3</v>
      </c>
      <c r="Q56" s="311">
        <f t="shared" si="1"/>
        <v>230.91</v>
      </c>
      <c r="R56" s="312">
        <f t="shared" si="2"/>
        <v>76.97</v>
      </c>
      <c r="S56" s="309"/>
    </row>
    <row r="57" spans="2:19">
      <c r="B57" s="400"/>
      <c r="C57" s="76" t="s">
        <v>101</v>
      </c>
      <c r="D57" s="49">
        <v>0</v>
      </c>
      <c r="E57" s="50">
        <v>0</v>
      </c>
      <c r="F57" s="50">
        <v>7200</v>
      </c>
      <c r="G57" s="51" t="s">
        <v>148</v>
      </c>
      <c r="H57" s="50">
        <v>0</v>
      </c>
      <c r="I57" s="50">
        <v>0</v>
      </c>
      <c r="J57" s="50">
        <v>6055.22</v>
      </c>
      <c r="K57" s="51" t="s">
        <v>148</v>
      </c>
      <c r="L57" s="134"/>
      <c r="P57" s="311">
        <f t="shared" si="0"/>
        <v>7200</v>
      </c>
      <c r="Q57" s="311">
        <f t="shared" si="1"/>
        <v>6055.22</v>
      </c>
      <c r="R57" s="312">
        <f t="shared" si="2"/>
        <v>0.84100277777777777</v>
      </c>
    </row>
    <row r="58" spans="2:19">
      <c r="B58" s="402"/>
      <c r="C58" s="291" t="s">
        <v>97</v>
      </c>
      <c r="D58" s="285">
        <v>0</v>
      </c>
      <c r="E58" s="286">
        <v>0</v>
      </c>
      <c r="F58" s="286">
        <v>3.34</v>
      </c>
      <c r="G58" s="287" t="s">
        <v>148</v>
      </c>
      <c r="H58" s="286">
        <v>0</v>
      </c>
      <c r="I58" s="286">
        <v>0</v>
      </c>
      <c r="J58" s="286">
        <v>139.16999999999999</v>
      </c>
      <c r="K58" s="287" t="s">
        <v>148</v>
      </c>
      <c r="L58" s="134"/>
      <c r="P58" s="311">
        <f t="shared" si="0"/>
        <v>3.34</v>
      </c>
      <c r="Q58" s="311">
        <f t="shared" si="1"/>
        <v>139.16999999999999</v>
      </c>
      <c r="R58" s="312">
        <f t="shared" si="2"/>
        <v>41.667664670658681</v>
      </c>
    </row>
    <row r="59" spans="2:19" ht="12.75" customHeight="1">
      <c r="B59" s="153" t="s">
        <v>114</v>
      </c>
      <c r="C59" s="154"/>
      <c r="D59" s="69">
        <v>2694741.7803999996</v>
      </c>
      <c r="E59" s="70">
        <v>2694741.7803999996</v>
      </c>
      <c r="F59" s="70">
        <v>4219727.8169999989</v>
      </c>
      <c r="G59" s="71">
        <v>56.591174994645854</v>
      </c>
      <c r="H59" s="70">
        <v>7435632.7600000007</v>
      </c>
      <c r="I59" s="70">
        <v>7435632.7600000007</v>
      </c>
      <c r="J59" s="70">
        <v>9536483.3499999996</v>
      </c>
      <c r="K59" s="71">
        <v>28.253823955662895</v>
      </c>
      <c r="L59" s="134"/>
      <c r="O59" s="317">
        <f>+J59/$J$102</f>
        <v>9.6783212520153317E-2</v>
      </c>
      <c r="P59" s="311">
        <f t="shared" si="0"/>
        <v>1524986.0365999993</v>
      </c>
      <c r="Q59" s="311">
        <f t="shared" si="1"/>
        <v>2100850.5899999989</v>
      </c>
      <c r="R59" s="312">
        <f t="shared" si="2"/>
        <v>2.2599759424246302</v>
      </c>
    </row>
    <row r="60" spans="2:19" ht="12.75" customHeight="1">
      <c r="B60" s="399" t="s">
        <v>83</v>
      </c>
      <c r="C60" s="76" t="s">
        <v>129</v>
      </c>
      <c r="D60" s="49">
        <v>527825</v>
      </c>
      <c r="E60" s="50">
        <v>527825</v>
      </c>
      <c r="F60" s="50">
        <v>570650</v>
      </c>
      <c r="G60" s="51">
        <v>8.1134845829583746</v>
      </c>
      <c r="H60" s="50">
        <v>614862.91</v>
      </c>
      <c r="I60" s="50">
        <v>614862.91</v>
      </c>
      <c r="J60" s="50">
        <v>719399.28</v>
      </c>
      <c r="K60" s="51">
        <v>17.00157357027765</v>
      </c>
      <c r="L60" s="134"/>
      <c r="O60" s="309"/>
      <c r="P60" s="311">
        <f t="shared" si="0"/>
        <v>42825</v>
      </c>
      <c r="Q60" s="311">
        <f t="shared" si="1"/>
        <v>104536.37</v>
      </c>
      <c r="R60" s="312">
        <f t="shared" si="2"/>
        <v>1.2606663979672303</v>
      </c>
    </row>
    <row r="61" spans="2:19" ht="12.75" customHeight="1">
      <c r="B61" s="400"/>
      <c r="C61" s="76" t="s">
        <v>127</v>
      </c>
      <c r="D61" s="49">
        <v>419530</v>
      </c>
      <c r="E61" s="50">
        <v>419530</v>
      </c>
      <c r="F61" s="50">
        <v>273566.09999999998</v>
      </c>
      <c r="G61" s="51">
        <v>-34.792243701284775</v>
      </c>
      <c r="H61" s="50">
        <v>561780.19999999995</v>
      </c>
      <c r="I61" s="50">
        <v>561780.19999999995</v>
      </c>
      <c r="J61" s="50">
        <v>364902.47</v>
      </c>
      <c r="K61" s="51">
        <v>-35.045330896318525</v>
      </c>
      <c r="L61" s="134"/>
      <c r="O61" s="309"/>
      <c r="P61" s="311">
        <f t="shared" si="0"/>
        <v>-145963.90000000002</v>
      </c>
      <c r="Q61" s="311">
        <f t="shared" si="1"/>
        <v>-196877.72999999998</v>
      </c>
      <c r="R61" s="312">
        <f t="shared" si="2"/>
        <v>1.333873129748167</v>
      </c>
    </row>
    <row r="62" spans="2:19" ht="12.5">
      <c r="B62" s="400"/>
      <c r="C62" s="76" t="s">
        <v>101</v>
      </c>
      <c r="D62" s="49">
        <v>441336</v>
      </c>
      <c r="E62" s="50">
        <v>441336</v>
      </c>
      <c r="F62" s="50">
        <v>312850</v>
      </c>
      <c r="G62" s="51">
        <v>-29.112966084797076</v>
      </c>
      <c r="H62" s="50">
        <v>303623.02</v>
      </c>
      <c r="I62" s="50">
        <v>303623.02</v>
      </c>
      <c r="J62" s="50">
        <v>232309.25</v>
      </c>
      <c r="K62" s="51">
        <v>-23.487603146823322</v>
      </c>
      <c r="L62" s="134"/>
      <c r="O62" s="309"/>
      <c r="P62" s="311">
        <f t="shared" si="0"/>
        <v>-128486</v>
      </c>
      <c r="Q62" s="311">
        <f t="shared" si="1"/>
        <v>-71313.770000000019</v>
      </c>
      <c r="R62" s="312">
        <f t="shared" si="2"/>
        <v>0.74255793511267376</v>
      </c>
    </row>
    <row r="63" spans="2:19" ht="13">
      <c r="B63" s="400"/>
      <c r="C63" s="76" t="s">
        <v>95</v>
      </c>
      <c r="D63" s="49">
        <v>444036</v>
      </c>
      <c r="E63" s="50">
        <v>444036</v>
      </c>
      <c r="F63" s="50">
        <v>301525</v>
      </c>
      <c r="G63" s="51">
        <v>-32.09446981776253</v>
      </c>
      <c r="H63" s="50">
        <v>293163.52000000002</v>
      </c>
      <c r="I63" s="50">
        <v>293163.52000000002</v>
      </c>
      <c r="J63" s="50">
        <v>224159.39</v>
      </c>
      <c r="K63" s="51">
        <v>-23.537761451356566</v>
      </c>
      <c r="L63" s="135"/>
      <c r="O63" s="309"/>
      <c r="P63" s="311">
        <f t="shared" si="0"/>
        <v>-142511</v>
      </c>
      <c r="Q63" s="311">
        <f t="shared" si="1"/>
        <v>-69004.13</v>
      </c>
      <c r="R63" s="312">
        <f t="shared" si="2"/>
        <v>0.74341892048752178</v>
      </c>
    </row>
    <row r="64" spans="2:19" ht="13">
      <c r="B64" s="400"/>
      <c r="C64" s="76" t="s">
        <v>99</v>
      </c>
      <c r="D64" s="49">
        <v>124320</v>
      </c>
      <c r="E64" s="50">
        <v>124320</v>
      </c>
      <c r="F64" s="50">
        <v>357004.32500000001</v>
      </c>
      <c r="G64" s="51">
        <v>187.16564108751606</v>
      </c>
      <c r="H64" s="50">
        <v>83268.539999999994</v>
      </c>
      <c r="I64" s="50">
        <v>83268.539999999994</v>
      </c>
      <c r="J64" s="50">
        <v>258063.97</v>
      </c>
      <c r="K64" s="51">
        <v>209.91773123438941</v>
      </c>
      <c r="L64" s="135"/>
      <c r="O64" s="309"/>
      <c r="P64" s="311">
        <f t="shared" si="0"/>
        <v>232684.32500000001</v>
      </c>
      <c r="Q64" s="311">
        <f t="shared" si="1"/>
        <v>174795.43</v>
      </c>
      <c r="R64" s="312">
        <f t="shared" si="2"/>
        <v>0.72285950597377213</v>
      </c>
    </row>
    <row r="65" spans="2:19" ht="13">
      <c r="B65" s="400"/>
      <c r="C65" s="76" t="s">
        <v>100</v>
      </c>
      <c r="D65" s="49">
        <v>52050</v>
      </c>
      <c r="E65" s="50">
        <v>52050</v>
      </c>
      <c r="F65" s="50">
        <v>45520</v>
      </c>
      <c r="G65" s="51">
        <v>-12.545629202689723</v>
      </c>
      <c r="H65" s="50">
        <v>36152.239999999998</v>
      </c>
      <c r="I65" s="50">
        <v>36152.239999999998</v>
      </c>
      <c r="J65" s="50">
        <v>35848.67</v>
      </c>
      <c r="K65" s="51">
        <v>-0.83969900620265436</v>
      </c>
      <c r="L65" s="135"/>
      <c r="O65" s="309"/>
      <c r="P65" s="311">
        <f t="shared" si="0"/>
        <v>-6530</v>
      </c>
      <c r="Q65" s="311">
        <f t="shared" si="1"/>
        <v>-303.56999999999971</v>
      </c>
      <c r="R65" s="312">
        <f t="shared" si="2"/>
        <v>0.78753668717047443</v>
      </c>
    </row>
    <row r="66" spans="2:19" ht="12.75" customHeight="1">
      <c r="B66" s="400"/>
      <c r="C66" s="76" t="s">
        <v>182</v>
      </c>
      <c r="D66" s="49">
        <v>60000</v>
      </c>
      <c r="E66" s="50">
        <v>60000</v>
      </c>
      <c r="F66" s="50">
        <v>40000</v>
      </c>
      <c r="G66" s="51">
        <v>-33.333333333333336</v>
      </c>
      <c r="H66" s="50">
        <v>35415.129999999997</v>
      </c>
      <c r="I66" s="50">
        <v>35415.129999999997</v>
      </c>
      <c r="J66" s="50">
        <v>25635.99</v>
      </c>
      <c r="K66" s="51">
        <v>-27.612887486224103</v>
      </c>
      <c r="L66" s="134"/>
      <c r="O66" s="309"/>
      <c r="P66" s="311">
        <f t="shared" si="0"/>
        <v>-20000</v>
      </c>
      <c r="Q66" s="311">
        <f t="shared" si="1"/>
        <v>-9779.1399999999958</v>
      </c>
      <c r="R66" s="312">
        <f t="shared" si="2"/>
        <v>0.64089974999999999</v>
      </c>
    </row>
    <row r="67" spans="2:19" ht="12.5">
      <c r="B67" s="400"/>
      <c r="C67" s="76" t="s">
        <v>110</v>
      </c>
      <c r="D67" s="49">
        <v>17500</v>
      </c>
      <c r="E67" s="50">
        <v>17500</v>
      </c>
      <c r="F67" s="50">
        <v>17500</v>
      </c>
      <c r="G67" s="51">
        <v>0</v>
      </c>
      <c r="H67" s="50">
        <v>11423.48</v>
      </c>
      <c r="I67" s="50">
        <v>11423.48</v>
      </c>
      <c r="J67" s="50">
        <v>11645.79</v>
      </c>
      <c r="K67" s="51">
        <v>1.9460794784076363</v>
      </c>
      <c r="L67" s="134"/>
      <c r="O67" s="309"/>
      <c r="P67" s="311">
        <f t="shared" si="0"/>
        <v>0</v>
      </c>
      <c r="Q67" s="311">
        <f t="shared" si="1"/>
        <v>222.31000000000131</v>
      </c>
      <c r="R67" s="312">
        <f t="shared" si="2"/>
        <v>0.66547371428571434</v>
      </c>
    </row>
    <row r="68" spans="2:19" ht="12.5">
      <c r="B68" s="400"/>
      <c r="C68" s="76" t="s">
        <v>102</v>
      </c>
      <c r="D68" s="49">
        <v>3971.6363000000001</v>
      </c>
      <c r="E68" s="50">
        <v>3971.6363000000001</v>
      </c>
      <c r="F68" s="50">
        <v>7076</v>
      </c>
      <c r="G68" s="51">
        <v>78.163342902269278</v>
      </c>
      <c r="H68" s="50">
        <v>4352.71</v>
      </c>
      <c r="I68" s="50">
        <v>4352.71</v>
      </c>
      <c r="J68" s="50">
        <v>6012.93</v>
      </c>
      <c r="K68" s="51">
        <v>38.142214850058934</v>
      </c>
      <c r="L68" s="134"/>
      <c r="O68" s="309"/>
      <c r="P68" s="311">
        <f t="shared" si="0"/>
        <v>3104.3636999999999</v>
      </c>
      <c r="Q68" s="311">
        <f t="shared" si="1"/>
        <v>1660.2200000000003</v>
      </c>
      <c r="R68" s="312">
        <f t="shared" si="2"/>
        <v>0.84976399095534205</v>
      </c>
    </row>
    <row r="69" spans="2:19" ht="12.75" customHeight="1">
      <c r="B69" s="400"/>
      <c r="C69" s="76" t="s">
        <v>97</v>
      </c>
      <c r="D69" s="49">
        <v>10</v>
      </c>
      <c r="E69" s="50">
        <v>10</v>
      </c>
      <c r="F69" s="50">
        <v>139000.5</v>
      </c>
      <c r="G69" s="51">
        <v>1389905</v>
      </c>
      <c r="H69" s="50">
        <v>950.23</v>
      </c>
      <c r="I69" s="50">
        <v>950.23</v>
      </c>
      <c r="J69" s="50">
        <v>79274.37</v>
      </c>
      <c r="K69" s="51">
        <v>8242.6507266661738</v>
      </c>
      <c r="L69" s="134"/>
      <c r="O69" s="309"/>
      <c r="P69" s="311">
        <f t="shared" si="0"/>
        <v>138990.5</v>
      </c>
      <c r="Q69" s="311">
        <f t="shared" si="1"/>
        <v>78324.14</v>
      </c>
      <c r="R69" s="312">
        <f t="shared" si="2"/>
        <v>0.57031715713252829</v>
      </c>
    </row>
    <row r="70" spans="2:19" ht="12.75" customHeight="1">
      <c r="B70" s="400"/>
      <c r="C70" s="76" t="s">
        <v>80</v>
      </c>
      <c r="D70" s="49">
        <v>4725</v>
      </c>
      <c r="E70" s="50">
        <v>4725</v>
      </c>
      <c r="F70" s="50">
        <v>1125</v>
      </c>
      <c r="G70" s="51">
        <v>-76.19047619047619</v>
      </c>
      <c r="H70" s="50">
        <v>851.47</v>
      </c>
      <c r="I70" s="50">
        <v>851.47</v>
      </c>
      <c r="J70" s="50">
        <v>161.86000000000001</v>
      </c>
      <c r="K70" s="51">
        <v>-80.990522273245091</v>
      </c>
      <c r="L70" s="134"/>
      <c r="O70" s="309"/>
      <c r="P70" s="311">
        <f t="shared" si="0"/>
        <v>-3600</v>
      </c>
      <c r="Q70" s="311">
        <f t="shared" si="1"/>
        <v>-689.61</v>
      </c>
      <c r="R70" s="312">
        <f t="shared" si="2"/>
        <v>0.14387555555555556</v>
      </c>
    </row>
    <row r="71" spans="2:19" ht="12.5">
      <c r="B71" s="400"/>
      <c r="C71" s="76" t="s">
        <v>189</v>
      </c>
      <c r="D71" s="49">
        <v>1.6279999999999999</v>
      </c>
      <c r="E71" s="50">
        <v>1.6279999999999999</v>
      </c>
      <c r="F71" s="50">
        <v>0</v>
      </c>
      <c r="G71" s="51">
        <v>-100</v>
      </c>
      <c r="H71" s="50">
        <v>381.74</v>
      </c>
      <c r="I71" s="50">
        <v>381.74</v>
      </c>
      <c r="J71" s="50">
        <v>0</v>
      </c>
      <c r="K71" s="51">
        <v>-100</v>
      </c>
      <c r="L71" s="134"/>
      <c r="O71" s="309"/>
      <c r="P71" s="311">
        <f t="shared" ref="P71:P102" si="3">+F71-E71</f>
        <v>-1.6279999999999999</v>
      </c>
      <c r="Q71" s="311">
        <f t="shared" ref="Q71:Q102" si="4">+J71-I71</f>
        <v>-381.74</v>
      </c>
      <c r="R71" s="312">
        <f t="shared" ref="R71:R102" si="5">+IF(F71=0,0,J71/F71)</f>
        <v>0</v>
      </c>
    </row>
    <row r="72" spans="2:19" ht="12.75" customHeight="1">
      <c r="B72" s="400"/>
      <c r="C72" s="76" t="s">
        <v>171</v>
      </c>
      <c r="D72" s="49">
        <v>30</v>
      </c>
      <c r="E72" s="50">
        <v>30</v>
      </c>
      <c r="F72" s="50">
        <v>112.9692</v>
      </c>
      <c r="G72" s="51">
        <v>276.56399999999996</v>
      </c>
      <c r="H72" s="50">
        <v>139.97999999999999</v>
      </c>
      <c r="I72" s="50">
        <v>139.97999999999999</v>
      </c>
      <c r="J72" s="50">
        <v>724.35</v>
      </c>
      <c r="K72" s="51">
        <v>417.46678096870988</v>
      </c>
      <c r="L72" s="135"/>
      <c r="O72" s="309"/>
      <c r="P72" s="311">
        <f t="shared" si="3"/>
        <v>82.969200000000001</v>
      </c>
      <c r="Q72" s="311">
        <f t="shared" si="4"/>
        <v>584.37</v>
      </c>
      <c r="R72" s="312">
        <f t="shared" si="5"/>
        <v>6.4119246661922009</v>
      </c>
    </row>
    <row r="73" spans="2:19" ht="12.75" customHeight="1">
      <c r="B73" s="400"/>
      <c r="C73" s="76" t="s">
        <v>96</v>
      </c>
      <c r="D73" s="49">
        <v>0.5</v>
      </c>
      <c r="E73" s="50">
        <v>0.5</v>
      </c>
      <c r="F73" s="50">
        <v>10000</v>
      </c>
      <c r="G73" s="51">
        <v>1999900</v>
      </c>
      <c r="H73" s="50">
        <v>69.400000000000006</v>
      </c>
      <c r="I73" s="50">
        <v>69.400000000000006</v>
      </c>
      <c r="J73" s="50">
        <v>10385.129999999999</v>
      </c>
      <c r="K73" s="51">
        <v>14864.164265129682</v>
      </c>
      <c r="L73" s="134"/>
      <c r="P73" s="311">
        <f t="shared" si="3"/>
        <v>9999.5</v>
      </c>
      <c r="Q73" s="311">
        <f t="shared" si="4"/>
        <v>10315.73</v>
      </c>
      <c r="R73" s="312">
        <f t="shared" si="5"/>
        <v>1.038513</v>
      </c>
    </row>
    <row r="74" spans="2:19" ht="12.75" customHeight="1">
      <c r="B74" s="400"/>
      <c r="C74" s="76" t="s">
        <v>98</v>
      </c>
      <c r="D74" s="49">
        <v>40</v>
      </c>
      <c r="E74" s="50">
        <v>40</v>
      </c>
      <c r="F74" s="50">
        <v>725</v>
      </c>
      <c r="G74" s="51">
        <v>1712.5</v>
      </c>
      <c r="H74" s="50">
        <v>60.4</v>
      </c>
      <c r="I74" s="50">
        <v>60.4</v>
      </c>
      <c r="J74" s="50">
        <v>602.82000000000005</v>
      </c>
      <c r="K74" s="51">
        <v>898.04635761589418</v>
      </c>
      <c r="L74" s="134"/>
      <c r="O74" s="309"/>
      <c r="P74" s="311">
        <f t="shared" si="3"/>
        <v>685</v>
      </c>
      <c r="Q74" s="311">
        <f t="shared" si="4"/>
        <v>542.42000000000007</v>
      </c>
      <c r="R74" s="312">
        <f t="shared" si="5"/>
        <v>0.83147586206896562</v>
      </c>
    </row>
    <row r="75" spans="2:19">
      <c r="B75" s="153" t="s">
        <v>116</v>
      </c>
      <c r="C75" s="154"/>
      <c r="D75" s="69">
        <v>2095375.7642999999</v>
      </c>
      <c r="E75" s="70">
        <v>2095375.7642999999</v>
      </c>
      <c r="F75" s="70">
        <v>2076654.8941999997</v>
      </c>
      <c r="G75" s="71">
        <v>-0.89343736903696458</v>
      </c>
      <c r="H75" s="70">
        <v>1946494.97</v>
      </c>
      <c r="I75" s="70">
        <v>1946494.97</v>
      </c>
      <c r="J75" s="70">
        <v>1969126.2700000003</v>
      </c>
      <c r="K75" s="71">
        <v>1.1626693286548972</v>
      </c>
      <c r="L75" s="134"/>
      <c r="O75" s="317">
        <f>+J75/$J$102</f>
        <v>1.9984134536178561E-2</v>
      </c>
      <c r="P75" s="311">
        <f t="shared" si="3"/>
        <v>-18720.870100000175</v>
      </c>
      <c r="Q75" s="311">
        <f t="shared" si="4"/>
        <v>22631.300000000279</v>
      </c>
      <c r="R75" s="312">
        <f t="shared" si="5"/>
        <v>0.94822027266045894</v>
      </c>
    </row>
    <row r="76" spans="2:19" ht="12.75" customHeight="1">
      <c r="B76" s="399" t="s">
        <v>86</v>
      </c>
      <c r="C76" s="76" t="s">
        <v>79</v>
      </c>
      <c r="D76" s="49">
        <v>2700351.2</v>
      </c>
      <c r="E76" s="50">
        <v>2700351.2</v>
      </c>
      <c r="F76" s="50">
        <v>0</v>
      </c>
      <c r="G76" s="51">
        <v>-100</v>
      </c>
      <c r="H76" s="50">
        <v>526560.05000000005</v>
      </c>
      <c r="I76" s="50">
        <v>526560.05000000005</v>
      </c>
      <c r="J76" s="50">
        <v>0</v>
      </c>
      <c r="K76" s="51">
        <v>-100</v>
      </c>
      <c r="L76" s="134"/>
      <c r="O76" s="309"/>
      <c r="P76" s="311">
        <f t="shared" si="3"/>
        <v>-2700351.2</v>
      </c>
      <c r="Q76" s="311">
        <f t="shared" si="4"/>
        <v>-526560.05000000005</v>
      </c>
      <c r="R76" s="312">
        <f t="shared" si="5"/>
        <v>0</v>
      </c>
    </row>
    <row r="77" spans="2:19" ht="12.75" customHeight="1">
      <c r="B77" s="400"/>
      <c r="C77" s="76" t="s">
        <v>96</v>
      </c>
      <c r="D77" s="49">
        <v>103976</v>
      </c>
      <c r="E77" s="50">
        <v>103976</v>
      </c>
      <c r="F77" s="50">
        <v>57323.0769</v>
      </c>
      <c r="G77" s="51">
        <v>-44.868934273293839</v>
      </c>
      <c r="H77" s="50">
        <v>75689.759999999995</v>
      </c>
      <c r="I77" s="50">
        <v>75689.759999999995</v>
      </c>
      <c r="J77" s="50">
        <v>58523.86</v>
      </c>
      <c r="K77" s="51">
        <v>-22.679289774468824</v>
      </c>
      <c r="L77" s="134"/>
      <c r="O77" s="309"/>
      <c r="P77" s="311">
        <f t="shared" si="3"/>
        <v>-46652.9231</v>
      </c>
      <c r="Q77" s="311">
        <f t="shared" si="4"/>
        <v>-17165.899999999994</v>
      </c>
      <c r="R77" s="312">
        <f t="shared" si="5"/>
        <v>1.0209476386289376</v>
      </c>
    </row>
    <row r="78" spans="2:19" ht="12.75" customHeight="1">
      <c r="B78" s="400"/>
      <c r="C78" s="76" t="s">
        <v>127</v>
      </c>
      <c r="D78" s="49">
        <v>704</v>
      </c>
      <c r="E78" s="50">
        <v>704</v>
      </c>
      <c r="F78" s="50">
        <v>738</v>
      </c>
      <c r="G78" s="51">
        <v>4.8295454545454586</v>
      </c>
      <c r="H78" s="50">
        <v>52908.14</v>
      </c>
      <c r="I78" s="50">
        <v>52908.14</v>
      </c>
      <c r="J78" s="50">
        <v>84943.33</v>
      </c>
      <c r="K78" s="51">
        <v>60.548698177633909</v>
      </c>
      <c r="L78" s="134"/>
      <c r="O78" s="309"/>
      <c r="P78" s="311">
        <f t="shared" si="3"/>
        <v>34</v>
      </c>
      <c r="Q78" s="311">
        <f t="shared" si="4"/>
        <v>32035.190000000002</v>
      </c>
      <c r="R78" s="312">
        <f t="shared" si="5"/>
        <v>115.09936314363144</v>
      </c>
      <c r="S78" s="309" t="s">
        <v>276</v>
      </c>
    </row>
    <row r="79" spans="2:19" ht="15" customHeight="1">
      <c r="B79" s="400"/>
      <c r="C79" s="76" t="s">
        <v>77</v>
      </c>
      <c r="D79" s="49">
        <v>10598.434600000001</v>
      </c>
      <c r="E79" s="50">
        <v>10598.434600000001</v>
      </c>
      <c r="F79" s="50">
        <v>67205.69</v>
      </c>
      <c r="G79" s="51">
        <v>534.10958822164173</v>
      </c>
      <c r="H79" s="50">
        <v>9606.6</v>
      </c>
      <c r="I79" s="50">
        <v>9606.6</v>
      </c>
      <c r="J79" s="50">
        <v>7814.02</v>
      </c>
      <c r="K79" s="51">
        <v>-18.659879666062917</v>
      </c>
      <c r="L79" s="134"/>
      <c r="O79" s="309"/>
      <c r="P79" s="311">
        <f t="shared" si="3"/>
        <v>56607.255400000002</v>
      </c>
      <c r="Q79" s="311">
        <f t="shared" si="4"/>
        <v>-1792.58</v>
      </c>
      <c r="R79" s="312">
        <f t="shared" si="5"/>
        <v>0.1162702146202204</v>
      </c>
    </row>
    <row r="80" spans="2:19">
      <c r="B80" s="400"/>
      <c r="C80" s="76" t="s">
        <v>76</v>
      </c>
      <c r="D80" s="49">
        <v>2880</v>
      </c>
      <c r="E80" s="50">
        <v>2880</v>
      </c>
      <c r="F80" s="50">
        <v>0</v>
      </c>
      <c r="G80" s="51">
        <v>-100</v>
      </c>
      <c r="H80" s="50">
        <v>5350</v>
      </c>
      <c r="I80" s="50">
        <v>5350</v>
      </c>
      <c r="J80" s="50">
        <v>0</v>
      </c>
      <c r="K80" s="51">
        <v>-100</v>
      </c>
      <c r="L80" s="135"/>
      <c r="P80" s="311">
        <f t="shared" si="3"/>
        <v>-2880</v>
      </c>
      <c r="Q80" s="311">
        <f t="shared" si="4"/>
        <v>-5350</v>
      </c>
      <c r="R80" s="312">
        <f t="shared" si="5"/>
        <v>0</v>
      </c>
    </row>
    <row r="81" spans="2:19" ht="12.5">
      <c r="B81" s="400"/>
      <c r="C81" s="76" t="s">
        <v>98</v>
      </c>
      <c r="D81" s="49">
        <v>297.41820000000001</v>
      </c>
      <c r="E81" s="50">
        <v>297.41820000000001</v>
      </c>
      <c r="F81" s="50">
        <v>0</v>
      </c>
      <c r="G81" s="51">
        <v>-100</v>
      </c>
      <c r="H81" s="50">
        <v>465.57</v>
      </c>
      <c r="I81" s="50">
        <v>465.57</v>
      </c>
      <c r="J81" s="50">
        <v>0</v>
      </c>
      <c r="K81" s="51">
        <v>-100</v>
      </c>
      <c r="L81" s="134"/>
      <c r="O81" s="309"/>
      <c r="P81" s="311">
        <f t="shared" si="3"/>
        <v>-297.41820000000001</v>
      </c>
      <c r="Q81" s="311">
        <f t="shared" si="4"/>
        <v>-465.57</v>
      </c>
      <c r="R81" s="312">
        <f t="shared" si="5"/>
        <v>0</v>
      </c>
    </row>
    <row r="82" spans="2:19">
      <c r="B82" s="153" t="s">
        <v>118</v>
      </c>
      <c r="C82" s="154"/>
      <c r="D82" s="69">
        <v>2818807.0528000002</v>
      </c>
      <c r="E82" s="70">
        <v>2818807.0528000002</v>
      </c>
      <c r="F82" s="70">
        <v>125266.7669</v>
      </c>
      <c r="G82" s="71">
        <v>-95.556036133244064</v>
      </c>
      <c r="H82" s="70">
        <v>670580.12</v>
      </c>
      <c r="I82" s="70">
        <v>670580.12</v>
      </c>
      <c r="J82" s="70">
        <v>151281.21000000002</v>
      </c>
      <c r="K82" s="71">
        <v>-77.440248303215427</v>
      </c>
      <c r="L82" s="135"/>
      <c r="O82" s="317">
        <f>+J82/$J$102</f>
        <v>1.5353124375492089E-3</v>
      </c>
      <c r="P82" s="311">
        <f t="shared" si="3"/>
        <v>-2693540.2859</v>
      </c>
      <c r="Q82" s="311">
        <f t="shared" si="4"/>
        <v>-519298.91</v>
      </c>
      <c r="R82" s="312">
        <f t="shared" si="5"/>
        <v>1.2076723439407298</v>
      </c>
    </row>
    <row r="83" spans="2:19" ht="13">
      <c r="B83" s="403" t="s">
        <v>125</v>
      </c>
      <c r="C83" s="75" t="s">
        <v>96</v>
      </c>
      <c r="D83" s="45">
        <v>166088</v>
      </c>
      <c r="E83" s="46">
        <v>166088</v>
      </c>
      <c r="F83" s="46">
        <v>368031.75</v>
      </c>
      <c r="G83" s="47">
        <v>121.58840494195849</v>
      </c>
      <c r="H83" s="46">
        <v>123699.09</v>
      </c>
      <c r="I83" s="46">
        <v>123699.09</v>
      </c>
      <c r="J83" s="46">
        <v>272389.15999999997</v>
      </c>
      <c r="K83" s="47">
        <v>120.20304272246464</v>
      </c>
      <c r="L83" s="135"/>
      <c r="O83" s="309"/>
      <c r="P83" s="311">
        <f t="shared" si="3"/>
        <v>201943.75</v>
      </c>
      <c r="Q83" s="311">
        <f t="shared" si="4"/>
        <v>148690.06999999998</v>
      </c>
      <c r="R83" s="312">
        <f t="shared" si="5"/>
        <v>0.74012407896873023</v>
      </c>
    </row>
    <row r="84" spans="2:19" ht="12.5">
      <c r="B84" s="403"/>
      <c r="C84" s="76" t="s">
        <v>127</v>
      </c>
      <c r="D84" s="49">
        <v>6853.01</v>
      </c>
      <c r="E84" s="50">
        <v>6853.01</v>
      </c>
      <c r="F84" s="50">
        <v>17178.597000000002</v>
      </c>
      <c r="G84" s="51">
        <v>150.67228852723113</v>
      </c>
      <c r="H84" s="50">
        <v>53289.97</v>
      </c>
      <c r="I84" s="50">
        <v>53289.97</v>
      </c>
      <c r="J84" s="50">
        <v>85743.33</v>
      </c>
      <c r="K84" s="51">
        <v>60.89956515269197</v>
      </c>
      <c r="L84" s="136"/>
      <c r="O84" s="309"/>
      <c r="P84" s="311">
        <f t="shared" si="3"/>
        <v>10325.587000000001</v>
      </c>
      <c r="Q84" s="311">
        <f t="shared" si="4"/>
        <v>32453.360000000001</v>
      </c>
      <c r="R84" s="312">
        <f t="shared" si="5"/>
        <v>4.9912882873962285</v>
      </c>
    </row>
    <row r="85" spans="2:19" ht="12.75" customHeight="1">
      <c r="B85" s="403"/>
      <c r="C85" s="76" t="s">
        <v>77</v>
      </c>
      <c r="D85" s="49">
        <v>42294.58</v>
      </c>
      <c r="E85" s="50">
        <v>42294.58</v>
      </c>
      <c r="F85" s="50">
        <v>65672.6538</v>
      </c>
      <c r="G85" s="51">
        <v>55.274396388378833</v>
      </c>
      <c r="H85" s="50">
        <v>36314.46</v>
      </c>
      <c r="I85" s="50">
        <v>36314.46</v>
      </c>
      <c r="J85" s="50">
        <v>94172.32</v>
      </c>
      <c r="K85" s="51">
        <v>159.32457759250727</v>
      </c>
      <c r="P85" s="311">
        <f t="shared" si="3"/>
        <v>23378.073799999998</v>
      </c>
      <c r="Q85" s="311">
        <f t="shared" si="4"/>
        <v>57857.860000000008</v>
      </c>
      <c r="R85" s="312">
        <f t="shared" si="5"/>
        <v>1.4339655023960673</v>
      </c>
    </row>
    <row r="86" spans="2:19" ht="12.5">
      <c r="B86" s="403"/>
      <c r="C86" s="76" t="s">
        <v>119</v>
      </c>
      <c r="D86" s="49">
        <v>21212</v>
      </c>
      <c r="E86" s="50">
        <v>21212</v>
      </c>
      <c r="F86" s="50">
        <v>0</v>
      </c>
      <c r="G86" s="51">
        <v>-100</v>
      </c>
      <c r="H86" s="50">
        <v>16478.150000000001</v>
      </c>
      <c r="I86" s="50">
        <v>16478.150000000001</v>
      </c>
      <c r="J86" s="50">
        <v>0</v>
      </c>
      <c r="K86" s="51">
        <v>-100</v>
      </c>
      <c r="O86" s="309"/>
      <c r="P86" s="311">
        <f t="shared" si="3"/>
        <v>-21212</v>
      </c>
      <c r="Q86" s="311">
        <f t="shared" si="4"/>
        <v>-16478.150000000001</v>
      </c>
      <c r="R86" s="312">
        <f t="shared" si="5"/>
        <v>0</v>
      </c>
    </row>
    <row r="87" spans="2:19" ht="12.75" customHeight="1">
      <c r="B87" s="153" t="s">
        <v>126</v>
      </c>
      <c r="C87" s="154"/>
      <c r="D87" s="69">
        <v>236447.59000000003</v>
      </c>
      <c r="E87" s="70">
        <v>236447.59000000003</v>
      </c>
      <c r="F87" s="70">
        <v>450883.00079999998</v>
      </c>
      <c r="G87" s="71">
        <v>90.690461594470023</v>
      </c>
      <c r="H87" s="70">
        <v>229781.66999999998</v>
      </c>
      <c r="I87" s="70">
        <v>229781.66999999998</v>
      </c>
      <c r="J87" s="70">
        <v>452304.81</v>
      </c>
      <c r="K87" s="71">
        <v>96.841118788979145</v>
      </c>
      <c r="O87" s="317">
        <f>+J87/$J$102</f>
        <v>4.5903202410684822E-3</v>
      </c>
      <c r="P87" s="311">
        <f t="shared" si="3"/>
        <v>214435.41079999995</v>
      </c>
      <c r="Q87" s="311">
        <f t="shared" si="4"/>
        <v>222523.14</v>
      </c>
      <c r="R87" s="312">
        <f t="shared" si="5"/>
        <v>1.0031533883457067</v>
      </c>
    </row>
    <row r="88" spans="2:19" ht="12.5">
      <c r="B88" s="399" t="s">
        <v>85</v>
      </c>
      <c r="C88" s="76" t="s">
        <v>127</v>
      </c>
      <c r="D88" s="49">
        <v>17045.3933</v>
      </c>
      <c r="E88" s="50">
        <v>17045.3933</v>
      </c>
      <c r="F88" s="50">
        <v>13608</v>
      </c>
      <c r="G88" s="51">
        <v>-20.166113151522293</v>
      </c>
      <c r="H88" s="50">
        <v>34035.93</v>
      </c>
      <c r="I88" s="50">
        <v>34035.93</v>
      </c>
      <c r="J88" s="50">
        <v>22676</v>
      </c>
      <c r="K88" s="51">
        <v>-33.37628794042061</v>
      </c>
      <c r="O88" s="309"/>
      <c r="P88" s="311">
        <f t="shared" si="3"/>
        <v>-3437.3932999999997</v>
      </c>
      <c r="Q88" s="311">
        <f t="shared" si="4"/>
        <v>-11359.93</v>
      </c>
      <c r="R88" s="312">
        <f t="shared" si="5"/>
        <v>1.6663727219282776</v>
      </c>
    </row>
    <row r="89" spans="2:19" ht="12.5">
      <c r="B89" s="400"/>
      <c r="C89" s="76" t="s">
        <v>129</v>
      </c>
      <c r="D89" s="49">
        <v>20000</v>
      </c>
      <c r="E89" s="50">
        <v>20000</v>
      </c>
      <c r="F89" s="50">
        <v>20000</v>
      </c>
      <c r="G89" s="51">
        <v>0</v>
      </c>
      <c r="H89" s="50">
        <v>14500</v>
      </c>
      <c r="I89" s="50">
        <v>14500</v>
      </c>
      <c r="J89" s="50">
        <v>16300</v>
      </c>
      <c r="K89" s="51">
        <v>12.413793103448278</v>
      </c>
      <c r="O89" s="309"/>
      <c r="P89" s="311">
        <f t="shared" si="3"/>
        <v>0</v>
      </c>
      <c r="Q89" s="311">
        <f t="shared" si="4"/>
        <v>1800</v>
      </c>
      <c r="R89" s="312">
        <f t="shared" si="5"/>
        <v>0.81499999999999995</v>
      </c>
    </row>
    <row r="90" spans="2:19" ht="12.5">
      <c r="B90" s="400"/>
      <c r="C90" s="76" t="s">
        <v>100</v>
      </c>
      <c r="D90" s="49">
        <v>541.79999999999995</v>
      </c>
      <c r="E90" s="50">
        <v>541.79999999999995</v>
      </c>
      <c r="F90" s="50">
        <v>0</v>
      </c>
      <c r="G90" s="51">
        <v>-100</v>
      </c>
      <c r="H90" s="50">
        <v>1443.24</v>
      </c>
      <c r="I90" s="50">
        <v>1443.24</v>
      </c>
      <c r="J90" s="50">
        <v>0</v>
      </c>
      <c r="K90" s="51">
        <v>-100</v>
      </c>
      <c r="O90" s="309"/>
      <c r="P90" s="311">
        <f t="shared" si="3"/>
        <v>-541.79999999999995</v>
      </c>
      <c r="Q90" s="311">
        <f t="shared" si="4"/>
        <v>-1443.24</v>
      </c>
      <c r="R90" s="312">
        <f t="shared" si="5"/>
        <v>0</v>
      </c>
    </row>
    <row r="91" spans="2:19" ht="12.5">
      <c r="B91" s="400"/>
      <c r="C91" s="76" t="s">
        <v>98</v>
      </c>
      <c r="D91" s="49">
        <v>152.6277</v>
      </c>
      <c r="E91" s="50">
        <v>152.6277</v>
      </c>
      <c r="F91" s="50">
        <v>21</v>
      </c>
      <c r="G91" s="51">
        <v>-86.241029642718843</v>
      </c>
      <c r="H91" s="50">
        <v>212.45</v>
      </c>
      <c r="I91" s="50">
        <v>212.45</v>
      </c>
      <c r="J91" s="50">
        <v>34.5</v>
      </c>
      <c r="K91" s="51">
        <v>-83.760884914097431</v>
      </c>
      <c r="O91" s="309"/>
      <c r="P91" s="311">
        <f t="shared" si="3"/>
        <v>-131.6277</v>
      </c>
      <c r="Q91" s="311">
        <f t="shared" si="4"/>
        <v>-177.95</v>
      </c>
      <c r="R91" s="312">
        <f t="shared" si="5"/>
        <v>1.6428571428571428</v>
      </c>
    </row>
    <row r="92" spans="2:19" ht="12.5">
      <c r="B92" s="400"/>
      <c r="C92" s="76" t="s">
        <v>101</v>
      </c>
      <c r="D92" s="49">
        <v>6.3</v>
      </c>
      <c r="E92" s="50">
        <v>6.3</v>
      </c>
      <c r="F92" s="50">
        <v>0</v>
      </c>
      <c r="G92" s="51">
        <v>-100</v>
      </c>
      <c r="H92" s="50">
        <v>117.95</v>
      </c>
      <c r="I92" s="50">
        <v>117.95</v>
      </c>
      <c r="J92" s="50">
        <v>0</v>
      </c>
      <c r="K92" s="51">
        <v>-100</v>
      </c>
      <c r="O92" s="309"/>
      <c r="P92" s="311">
        <f t="shared" si="3"/>
        <v>-6.3</v>
      </c>
      <c r="Q92" s="311">
        <f t="shared" si="4"/>
        <v>-117.95</v>
      </c>
      <c r="R92" s="312">
        <f t="shared" si="5"/>
        <v>0</v>
      </c>
    </row>
    <row r="93" spans="2:19" s="281" customFormat="1" ht="12.5">
      <c r="B93" s="400"/>
      <c r="C93" s="76" t="s">
        <v>84</v>
      </c>
      <c r="D93" s="49">
        <v>30</v>
      </c>
      <c r="E93" s="50">
        <v>30</v>
      </c>
      <c r="F93" s="50">
        <v>0</v>
      </c>
      <c r="G93" s="51">
        <v>-100</v>
      </c>
      <c r="H93" s="50">
        <v>113.08</v>
      </c>
      <c r="I93" s="50">
        <v>113.08</v>
      </c>
      <c r="J93" s="50">
        <v>0</v>
      </c>
      <c r="K93" s="51">
        <v>-100</v>
      </c>
      <c r="N93" s="191"/>
      <c r="O93" s="309"/>
      <c r="P93" s="311">
        <f t="shared" si="3"/>
        <v>-30</v>
      </c>
      <c r="Q93" s="311">
        <f t="shared" si="4"/>
        <v>-113.08</v>
      </c>
      <c r="R93" s="312">
        <f t="shared" si="5"/>
        <v>0</v>
      </c>
      <c r="S93" s="309"/>
    </row>
    <row r="94" spans="2:19" ht="12.5">
      <c r="B94" s="400"/>
      <c r="C94" s="76" t="s">
        <v>77</v>
      </c>
      <c r="D94" s="49">
        <v>0</v>
      </c>
      <c r="E94" s="50">
        <v>0</v>
      </c>
      <c r="F94" s="50">
        <v>964.63080000000002</v>
      </c>
      <c r="G94" s="51" t="s">
        <v>148</v>
      </c>
      <c r="H94" s="50">
        <v>0</v>
      </c>
      <c r="I94" s="50">
        <v>0</v>
      </c>
      <c r="J94" s="50">
        <v>216.91</v>
      </c>
      <c r="K94" s="51" t="s">
        <v>148</v>
      </c>
      <c r="O94" s="309"/>
      <c r="P94" s="311">
        <f t="shared" si="3"/>
        <v>964.63080000000002</v>
      </c>
      <c r="Q94" s="311">
        <f t="shared" si="4"/>
        <v>216.91</v>
      </c>
      <c r="R94" s="312">
        <f t="shared" si="5"/>
        <v>0.22486323264818001</v>
      </c>
    </row>
    <row r="95" spans="2:19">
      <c r="B95" s="400"/>
      <c r="C95" s="291" t="s">
        <v>95</v>
      </c>
      <c r="D95" s="285">
        <v>0</v>
      </c>
      <c r="E95" s="286">
        <v>0</v>
      </c>
      <c r="F95" s="286">
        <v>1.38</v>
      </c>
      <c r="G95" s="287" t="s">
        <v>148</v>
      </c>
      <c r="H95" s="286">
        <v>0</v>
      </c>
      <c r="I95" s="286">
        <v>0</v>
      </c>
      <c r="J95" s="286">
        <v>167.27</v>
      </c>
      <c r="K95" s="287" t="s">
        <v>148</v>
      </c>
      <c r="P95" s="311">
        <f t="shared" si="3"/>
        <v>1.38</v>
      </c>
      <c r="Q95" s="311">
        <f t="shared" si="4"/>
        <v>167.27</v>
      </c>
      <c r="R95" s="312">
        <f t="shared" si="5"/>
        <v>121.21014492753625</v>
      </c>
    </row>
    <row r="96" spans="2:19" ht="12.5">
      <c r="B96" s="402"/>
      <c r="C96" s="76" t="s">
        <v>102</v>
      </c>
      <c r="D96" s="49">
        <v>0</v>
      </c>
      <c r="E96" s="50">
        <v>0</v>
      </c>
      <c r="F96" s="50">
        <v>5389.0771999999997</v>
      </c>
      <c r="G96" s="51" t="s">
        <v>148</v>
      </c>
      <c r="H96" s="50">
        <v>0</v>
      </c>
      <c r="I96" s="50">
        <v>0</v>
      </c>
      <c r="J96" s="50">
        <v>6599.38</v>
      </c>
      <c r="K96" s="51" t="s">
        <v>148</v>
      </c>
      <c r="O96" s="309"/>
      <c r="P96" s="311">
        <f t="shared" si="3"/>
        <v>5389.0771999999997</v>
      </c>
      <c r="Q96" s="311">
        <f t="shared" si="4"/>
        <v>6599.38</v>
      </c>
      <c r="R96" s="312">
        <f t="shared" si="5"/>
        <v>1.2245844242127391</v>
      </c>
    </row>
    <row r="97" spans="2:19">
      <c r="B97" s="153" t="s">
        <v>117</v>
      </c>
      <c r="C97" s="154"/>
      <c r="D97" s="69">
        <v>37776.120999999999</v>
      </c>
      <c r="E97" s="70">
        <v>37776.120999999999</v>
      </c>
      <c r="F97" s="70">
        <v>39984.088000000003</v>
      </c>
      <c r="G97" s="71">
        <v>5.8448748615560708</v>
      </c>
      <c r="H97" s="70">
        <v>50422.65</v>
      </c>
      <c r="I97" s="70">
        <v>50422.65</v>
      </c>
      <c r="J97" s="70">
        <v>45994.06</v>
      </c>
      <c r="K97" s="71">
        <v>-8.7829378265521623</v>
      </c>
      <c r="O97" s="317">
        <f>+J97/$J$102</f>
        <v>4.6678138264087492E-4</v>
      </c>
      <c r="P97" s="311">
        <f t="shared" si="3"/>
        <v>2207.9670000000042</v>
      </c>
      <c r="Q97" s="311">
        <f t="shared" si="4"/>
        <v>-4428.5900000000038</v>
      </c>
      <c r="R97" s="312">
        <f t="shared" si="5"/>
        <v>1.1503090929571782</v>
      </c>
    </row>
    <row r="98" spans="2:19" s="281" customFormat="1" ht="25.5">
      <c r="B98" s="263" t="s">
        <v>200</v>
      </c>
      <c r="C98" s="208" t="s">
        <v>95</v>
      </c>
      <c r="D98" s="209">
        <v>0.8</v>
      </c>
      <c r="E98" s="209">
        <v>0.8</v>
      </c>
      <c r="F98" s="209">
        <v>1.339</v>
      </c>
      <c r="G98" s="210">
        <v>67.374999999999986</v>
      </c>
      <c r="H98" s="209">
        <v>101.4</v>
      </c>
      <c r="I98" s="209">
        <v>101.4</v>
      </c>
      <c r="J98" s="209">
        <v>203.57</v>
      </c>
      <c r="K98" s="210">
        <v>100.75936883629191</v>
      </c>
      <c r="N98" s="191"/>
      <c r="O98" s="317"/>
      <c r="P98" s="311">
        <f t="shared" si="3"/>
        <v>0.53899999999999992</v>
      </c>
      <c r="Q98" s="311">
        <f t="shared" si="4"/>
        <v>102.16999999999999</v>
      </c>
      <c r="R98" s="312">
        <f t="shared" si="5"/>
        <v>152.03136669156086</v>
      </c>
      <c r="S98" s="309"/>
    </row>
    <row r="99" spans="2:19" s="281" customFormat="1">
      <c r="B99" s="153" t="s">
        <v>201</v>
      </c>
      <c r="C99" s="154"/>
      <c r="D99" s="69">
        <v>0.8</v>
      </c>
      <c r="E99" s="70">
        <v>0.8</v>
      </c>
      <c r="F99" s="70">
        <v>1.339</v>
      </c>
      <c r="G99" s="71">
        <v>67.374999999999986</v>
      </c>
      <c r="H99" s="70">
        <v>101.4</v>
      </c>
      <c r="I99" s="70">
        <v>101.4</v>
      </c>
      <c r="J99" s="70">
        <v>203.57</v>
      </c>
      <c r="K99" s="71">
        <v>100.75936883629191</v>
      </c>
      <c r="N99" s="191"/>
      <c r="O99" s="317">
        <f>+J99/$J$102</f>
        <v>2.0659773471661971E-6</v>
      </c>
      <c r="P99" s="311">
        <f t="shared" si="3"/>
        <v>0.53899999999999992</v>
      </c>
      <c r="Q99" s="311">
        <f t="shared" si="4"/>
        <v>102.16999999999999</v>
      </c>
      <c r="R99" s="312">
        <f t="shared" si="5"/>
        <v>152.03136669156086</v>
      </c>
      <c r="S99" s="309"/>
    </row>
    <row r="100" spans="2:19" ht="12.5">
      <c r="B100" s="306" t="s">
        <v>261</v>
      </c>
      <c r="C100" s="208" t="s">
        <v>77</v>
      </c>
      <c r="D100" s="209">
        <v>0</v>
      </c>
      <c r="E100" s="209">
        <v>0</v>
      </c>
      <c r="F100" s="209">
        <v>4375</v>
      </c>
      <c r="G100" s="210" t="s">
        <v>148</v>
      </c>
      <c r="H100" s="209">
        <v>0</v>
      </c>
      <c r="I100" s="209">
        <v>0</v>
      </c>
      <c r="J100" s="209">
        <v>469.7</v>
      </c>
      <c r="K100" s="210" t="s">
        <v>148</v>
      </c>
      <c r="O100" s="309"/>
      <c r="P100" s="311">
        <f t="shared" si="3"/>
        <v>4375</v>
      </c>
      <c r="Q100" s="311">
        <f t="shared" si="4"/>
        <v>469.7</v>
      </c>
      <c r="R100" s="312">
        <f t="shared" si="5"/>
        <v>0.10736</v>
      </c>
    </row>
    <row r="101" spans="2:19" ht="13">
      <c r="B101" s="153" t="s">
        <v>262</v>
      </c>
      <c r="C101" s="154"/>
      <c r="D101" s="69">
        <v>0</v>
      </c>
      <c r="E101" s="70">
        <v>0</v>
      </c>
      <c r="F101" s="70">
        <v>4375</v>
      </c>
      <c r="G101" s="71" t="s">
        <v>148</v>
      </c>
      <c r="H101" s="70">
        <v>0</v>
      </c>
      <c r="I101" s="70">
        <v>0</v>
      </c>
      <c r="J101" s="70">
        <v>469.7</v>
      </c>
      <c r="K101" s="71" t="s">
        <v>148</v>
      </c>
      <c r="O101" s="309"/>
      <c r="P101" s="311">
        <f t="shared" si="3"/>
        <v>4375</v>
      </c>
      <c r="Q101" s="311">
        <f t="shared" si="4"/>
        <v>469.7</v>
      </c>
      <c r="R101" s="312">
        <f t="shared" si="5"/>
        <v>0.10736</v>
      </c>
    </row>
    <row r="102" spans="2:19" ht="13">
      <c r="B102" s="153" t="s">
        <v>93</v>
      </c>
      <c r="C102" s="154"/>
      <c r="D102" s="69">
        <v>96182188.792999983</v>
      </c>
      <c r="E102" s="70">
        <v>96182188.792999983</v>
      </c>
      <c r="F102" s="70">
        <v>107350683.4938</v>
      </c>
      <c r="G102" s="71">
        <v>11.611811751172008</v>
      </c>
      <c r="H102" s="70">
        <v>83449177.909999996</v>
      </c>
      <c r="I102" s="70">
        <v>83449177.909999996</v>
      </c>
      <c r="J102" s="70">
        <v>98534478.259999931</v>
      </c>
      <c r="K102" s="71">
        <v>18.077230630443641</v>
      </c>
      <c r="O102" s="309"/>
      <c r="P102" s="311">
        <f t="shared" si="3"/>
        <v>11168494.700800017</v>
      </c>
      <c r="Q102" s="311">
        <f t="shared" si="4"/>
        <v>15085300.349999934</v>
      </c>
      <c r="R102" s="312">
        <f t="shared" si="5"/>
        <v>0.91787471726428971</v>
      </c>
    </row>
    <row r="103" spans="2:19" ht="13">
      <c r="B103" s="136" t="s">
        <v>154</v>
      </c>
      <c r="C103" s="136"/>
      <c r="D103" s="136"/>
      <c r="E103" s="136"/>
      <c r="F103" s="136"/>
      <c r="G103" s="136"/>
      <c r="H103" s="136"/>
      <c r="I103" s="136"/>
      <c r="J103" s="136"/>
      <c r="K103" s="136"/>
      <c r="O103" s="309"/>
      <c r="P103" s="309"/>
    </row>
    <row r="104" spans="2:19" ht="12.5">
      <c r="O104" s="309"/>
      <c r="P104" s="309"/>
    </row>
    <row r="105" spans="2:19" ht="12.5">
      <c r="O105" s="309"/>
      <c r="P105" s="309"/>
    </row>
    <row r="106" spans="2:19" ht="12.5">
      <c r="O106" s="309"/>
      <c r="P106" s="309"/>
    </row>
    <row r="107" spans="2:19" ht="12.5">
      <c r="O107" s="309"/>
      <c r="P107" s="309"/>
    </row>
    <row r="108" spans="2:19" ht="12.5">
      <c r="O108" s="309"/>
      <c r="P108" s="309"/>
    </row>
    <row r="109" spans="2:19" ht="12.5">
      <c r="O109" s="309"/>
      <c r="P109" s="309"/>
    </row>
    <row r="110" spans="2:19" ht="12.5">
      <c r="O110" s="309"/>
      <c r="P110" s="309"/>
    </row>
    <row r="111" spans="2:19" ht="12.5">
      <c r="O111" s="309"/>
      <c r="P111" s="309"/>
    </row>
    <row r="112" spans="2:19" ht="12.5">
      <c r="O112" s="309"/>
      <c r="P112" s="309"/>
    </row>
    <row r="113" spans="15:16" ht="12.5">
      <c r="O113" s="309"/>
      <c r="P113" s="309"/>
    </row>
    <row r="114" spans="15:16" ht="12.5">
      <c r="O114" s="309"/>
      <c r="P114" s="309"/>
    </row>
    <row r="115" spans="15:16" ht="12.5">
      <c r="O115" s="309"/>
      <c r="P115" s="309"/>
    </row>
    <row r="116" spans="15:16" ht="12.5">
      <c r="O116" s="309"/>
      <c r="P116" s="309"/>
    </row>
    <row r="117" spans="15:16" ht="12.5">
      <c r="O117" s="309"/>
      <c r="P117" s="309"/>
    </row>
    <row r="118" spans="15:16" ht="12.5">
      <c r="O118" s="309"/>
      <c r="P118" s="309"/>
    </row>
    <row r="119" spans="15:16" ht="12.5">
      <c r="O119" s="309"/>
      <c r="P119" s="309"/>
    </row>
    <row r="120" spans="15:16" ht="12.5">
      <c r="O120" s="309"/>
      <c r="P120" s="309"/>
    </row>
    <row r="121" spans="15:16" ht="12.5">
      <c r="O121" s="309"/>
      <c r="P121" s="309"/>
    </row>
    <row r="122" spans="15:16" ht="12.5">
      <c r="O122" s="309"/>
      <c r="P122" s="309"/>
    </row>
    <row r="123" spans="15:16" ht="12.5">
      <c r="O123" s="309"/>
      <c r="P123" s="309"/>
    </row>
    <row r="124" spans="15:16" ht="12.5">
      <c r="O124" s="309"/>
      <c r="P124" s="309"/>
    </row>
    <row r="125" spans="15:16" ht="12.5">
      <c r="O125" s="309"/>
      <c r="P125" s="309"/>
    </row>
  </sheetData>
  <mergeCells count="12">
    <mergeCell ref="B2:K2"/>
    <mergeCell ref="D4:G4"/>
    <mergeCell ref="H4:K4"/>
    <mergeCell ref="B4:B5"/>
    <mergeCell ref="C4:C5"/>
    <mergeCell ref="B6:B22"/>
    <mergeCell ref="B88:B96"/>
    <mergeCell ref="B76:B81"/>
    <mergeCell ref="B24:B34"/>
    <mergeCell ref="B83:B86"/>
    <mergeCell ref="B60:B74"/>
    <mergeCell ref="B36:B58"/>
  </mergeCells>
  <conditionalFormatting sqref="P6:P102">
    <cfRule type="colorScale" priority="1">
      <colorScale>
        <cfvo type="min"/>
        <cfvo type="percentile" val="50"/>
        <cfvo type="max"/>
        <color rgb="FFF8696B"/>
        <color rgb="FFFFEB84"/>
        <color rgb="FF63BE7B"/>
      </colorScale>
    </cfRule>
  </conditionalFormatting>
  <hyperlinks>
    <hyperlink ref="M2" location="Índice!A1" display="Volver al índice"/>
  </hyperlinks>
  <printOptions horizontalCentered="1" verticalCentered="1"/>
  <pageMargins left="0.70866141732283472" right="0.70866141732283472" top="1.3130314960629921" bottom="0.74803149606299213" header="0.31496062992125984" footer="0.31496062992125984"/>
  <pageSetup scale="50" orientation="portrait" r:id="rId1"/>
  <headerFooter differentFirst="1">
    <oddFooter>&amp;C&amp;P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B1:H29"/>
  <sheetViews>
    <sheetView zoomScale="80" zoomScaleNormal="80" zoomScalePageLayoutView="90" workbookViewId="0"/>
  </sheetViews>
  <sheetFormatPr baseColWidth="10" defaultColWidth="10.81640625" defaultRowHeight="14.5"/>
  <cols>
    <col min="1" max="9" width="10.54296875" style="124" customWidth="1"/>
    <col min="10" max="22" width="10.81640625" style="124"/>
    <col min="23" max="23" width="10.81640625" style="124" customWidth="1"/>
    <col min="24" max="16384" width="10.81640625" style="124"/>
  </cols>
  <sheetData>
    <row r="1" spans="2:8">
      <c r="B1" s="123"/>
      <c r="C1" s="123"/>
    </row>
    <row r="5" spans="2:8" ht="15.5">
      <c r="B5" s="85"/>
      <c r="C5" s="85"/>
      <c r="D5" s="86"/>
      <c r="E5" s="253" t="s">
        <v>111</v>
      </c>
      <c r="F5" s="86"/>
      <c r="G5" s="85"/>
      <c r="H5" s="85"/>
    </row>
    <row r="6" spans="2:8" ht="15" customHeight="1">
      <c r="B6" s="85"/>
      <c r="C6" s="85"/>
      <c r="E6" s="161" t="str">
        <f>+Portada!E42</f>
        <v>Diciembre 2016</v>
      </c>
      <c r="F6" s="160"/>
      <c r="G6" s="85"/>
      <c r="H6" s="85"/>
    </row>
    <row r="7" spans="2:8">
      <c r="B7" s="85"/>
      <c r="C7" s="85"/>
      <c r="D7" s="86"/>
      <c r="E7" s="126" t="s">
        <v>264</v>
      </c>
      <c r="F7" s="86"/>
      <c r="G7" s="85"/>
      <c r="H7" s="85"/>
    </row>
    <row r="8" spans="2:8">
      <c r="B8" s="85"/>
      <c r="D8" s="127"/>
      <c r="F8" s="127"/>
      <c r="G8" s="127"/>
      <c r="H8" s="85"/>
    </row>
    <row r="9" spans="2:8">
      <c r="B9" s="85"/>
      <c r="C9" s="85"/>
      <c r="D9" s="85"/>
      <c r="E9" s="85"/>
      <c r="F9" s="85"/>
      <c r="G9" s="85"/>
      <c r="H9" s="85"/>
    </row>
    <row r="10" spans="2:8">
      <c r="B10" s="85"/>
      <c r="C10" s="85"/>
      <c r="D10" s="86"/>
      <c r="E10" s="118" t="s">
        <v>146</v>
      </c>
      <c r="F10" s="86"/>
      <c r="G10" s="85"/>
      <c r="H10" s="85"/>
    </row>
    <row r="11" spans="2:8">
      <c r="B11" s="85"/>
      <c r="C11" s="85"/>
      <c r="D11" s="85"/>
      <c r="E11" s="85"/>
      <c r="F11" s="85"/>
      <c r="G11" s="85"/>
      <c r="H11" s="85"/>
    </row>
    <row r="12" spans="2:8">
      <c r="B12" s="85"/>
      <c r="C12" s="85"/>
      <c r="D12" s="85"/>
      <c r="E12" s="85"/>
      <c r="F12" s="85"/>
      <c r="G12" s="85"/>
      <c r="H12" s="85"/>
    </row>
    <row r="13" spans="2:8">
      <c r="B13" s="85"/>
      <c r="C13" s="85"/>
      <c r="D13" s="85"/>
      <c r="E13" s="85"/>
      <c r="F13" s="85"/>
      <c r="G13" s="85"/>
      <c r="H13" s="85"/>
    </row>
    <row r="14" spans="2:8">
      <c r="B14" s="85"/>
      <c r="C14" s="85"/>
      <c r="D14" s="85"/>
      <c r="E14" s="85"/>
      <c r="F14" s="85"/>
      <c r="G14" s="85"/>
      <c r="H14" s="85"/>
    </row>
    <row r="15" spans="2:8">
      <c r="B15" s="85"/>
      <c r="C15" s="85"/>
      <c r="D15" s="85"/>
      <c r="E15" s="85"/>
      <c r="F15" s="85"/>
      <c r="G15" s="85"/>
      <c r="H15" s="85"/>
    </row>
    <row r="16" spans="2:8">
      <c r="B16" s="86"/>
      <c r="D16" s="128"/>
      <c r="E16" s="126" t="s">
        <v>120</v>
      </c>
      <c r="F16" s="128"/>
      <c r="G16" s="128"/>
      <c r="H16" s="86"/>
    </row>
    <row r="17" spans="2:8">
      <c r="B17" s="85"/>
      <c r="D17" s="128"/>
      <c r="E17" s="126" t="s">
        <v>0</v>
      </c>
      <c r="F17" s="128"/>
      <c r="G17" s="128"/>
      <c r="H17" s="85"/>
    </row>
    <row r="18" spans="2:8">
      <c r="B18" s="86"/>
      <c r="D18" s="129"/>
      <c r="E18" s="130" t="s">
        <v>1</v>
      </c>
      <c r="F18" s="129"/>
      <c r="G18" s="129"/>
      <c r="H18" s="86"/>
    </row>
    <row r="19" spans="2:8">
      <c r="B19" s="86"/>
      <c r="C19" s="86"/>
      <c r="D19" s="86"/>
      <c r="E19" s="86"/>
      <c r="F19" s="86"/>
      <c r="G19" s="86"/>
      <c r="H19" s="86"/>
    </row>
    <row r="20" spans="2:8">
      <c r="B20" s="86"/>
      <c r="E20" s="150" t="s">
        <v>163</v>
      </c>
      <c r="F20" s="150"/>
      <c r="G20" s="150"/>
      <c r="H20" s="125"/>
    </row>
    <row r="21" spans="2:8">
      <c r="B21" s="86"/>
      <c r="E21" s="150" t="s">
        <v>145</v>
      </c>
      <c r="F21" s="150"/>
      <c r="G21" s="150"/>
      <c r="H21" s="125"/>
    </row>
    <row r="22" spans="2:8">
      <c r="B22" s="86"/>
      <c r="C22" s="86"/>
      <c r="D22" s="86"/>
      <c r="E22" s="86"/>
      <c r="F22" s="86"/>
      <c r="G22" s="86"/>
      <c r="H22" s="86"/>
    </row>
    <row r="23" spans="2:8">
      <c r="B23" s="86"/>
      <c r="C23" s="86"/>
      <c r="D23" s="85"/>
      <c r="E23" s="85"/>
      <c r="F23" s="85"/>
      <c r="G23" s="86"/>
      <c r="H23" s="86"/>
    </row>
    <row r="24" spans="2:8">
      <c r="B24" s="86"/>
      <c r="C24" s="86"/>
      <c r="D24" s="85"/>
      <c r="E24" s="85"/>
      <c r="F24" s="85"/>
      <c r="G24" s="86"/>
      <c r="H24" s="86"/>
    </row>
    <row r="25" spans="2:8">
      <c r="B25" s="86"/>
      <c r="C25" s="86"/>
      <c r="D25" s="86"/>
      <c r="E25" s="86"/>
      <c r="F25" s="86"/>
      <c r="G25" s="86"/>
      <c r="H25" s="86"/>
    </row>
    <row r="26" spans="2:8">
      <c r="B26" s="85"/>
      <c r="C26" s="85"/>
      <c r="D26" s="85"/>
      <c r="E26" s="85"/>
      <c r="F26" s="85"/>
      <c r="G26" s="85"/>
      <c r="H26" s="85"/>
    </row>
    <row r="27" spans="2:8">
      <c r="B27" s="85"/>
      <c r="C27" s="85"/>
      <c r="D27" s="85"/>
      <c r="E27" s="85"/>
      <c r="F27" s="85"/>
      <c r="G27" s="85"/>
      <c r="H27" s="85"/>
    </row>
    <row r="28" spans="2:8">
      <c r="D28" s="131"/>
      <c r="E28" s="254" t="s">
        <v>108</v>
      </c>
      <c r="F28" s="131"/>
      <c r="G28" s="131"/>
      <c r="H28" s="125"/>
    </row>
    <row r="29" spans="2:8">
      <c r="B29" s="85"/>
      <c r="C29" s="85"/>
      <c r="D29" s="85"/>
      <c r="E29" s="85"/>
      <c r="F29" s="85"/>
      <c r="G29" s="85"/>
      <c r="H29" s="85"/>
    </row>
  </sheetData>
  <hyperlinks>
    <hyperlink ref="E18" r:id="rId1"/>
  </hyperlinks>
  <pageMargins left="0.70866141732283472" right="0.70866141732283472" top="1.3130314960629921" bottom="0.74803149606299213" header="0.31496062992125984" footer="0.31496062992125984"/>
  <pageSetup paperSize="9" scale="80" orientation="portrait" r:id="rId2"/>
  <headerFooter differentFirst="1">
    <oddFooter>&amp;C&amp;P</oddFooter>
  </headerFooter>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9"/>
  <sheetViews>
    <sheetView zoomScale="80" zoomScaleNormal="80" zoomScalePageLayoutView="70" workbookViewId="0"/>
  </sheetViews>
  <sheetFormatPr baseColWidth="10" defaultColWidth="10.81640625" defaultRowHeight="14"/>
  <cols>
    <col min="1" max="1" width="1.26953125" style="256" customWidth="1"/>
    <col min="2" max="9" width="11" style="256" customWidth="1"/>
    <col min="10" max="10" width="2" style="256" customWidth="1"/>
    <col min="11" max="18" width="10.81640625" style="256"/>
    <col min="19" max="20" width="10.81640625" style="256" customWidth="1"/>
    <col min="21" max="25" width="10.81640625" style="256"/>
    <col min="26" max="26" width="10.81640625" style="256" customWidth="1"/>
    <col min="27" max="16384" width="10.81640625" style="256"/>
  </cols>
  <sheetData>
    <row r="2" spans="2:11">
      <c r="B2" s="337" t="s">
        <v>167</v>
      </c>
      <c r="C2" s="337"/>
      <c r="D2" s="337"/>
      <c r="E2" s="337"/>
      <c r="F2" s="337"/>
      <c r="G2" s="337"/>
      <c r="H2" s="337"/>
      <c r="I2" s="337"/>
      <c r="J2" s="255"/>
      <c r="K2" s="77" t="s">
        <v>153</v>
      </c>
    </row>
    <row r="3" spans="2:11">
      <c r="B3" s="257"/>
      <c r="C3" s="257"/>
      <c r="D3" s="257"/>
      <c r="E3" s="257"/>
      <c r="F3" s="257"/>
      <c r="G3" s="257"/>
      <c r="H3" s="257"/>
      <c r="I3" s="257"/>
      <c r="J3" s="257"/>
    </row>
    <row r="4" spans="2:11" ht="34.5" customHeight="1">
      <c r="B4" s="338" t="s">
        <v>203</v>
      </c>
      <c r="C4" s="338"/>
      <c r="D4" s="338"/>
      <c r="E4" s="338"/>
      <c r="F4" s="338"/>
      <c r="G4" s="338"/>
      <c r="H4" s="338"/>
      <c r="I4" s="338"/>
      <c r="J4" s="258"/>
    </row>
    <row r="5" spans="2:11" ht="29.25" customHeight="1">
      <c r="B5" s="338" t="s">
        <v>169</v>
      </c>
      <c r="C5" s="338"/>
      <c r="D5" s="338"/>
      <c r="E5" s="338"/>
      <c r="F5" s="338"/>
      <c r="G5" s="338"/>
      <c r="H5" s="338"/>
      <c r="I5" s="338"/>
      <c r="J5" s="258"/>
    </row>
    <row r="6" spans="2:11" ht="18" customHeight="1">
      <c r="B6" s="336" t="s">
        <v>168</v>
      </c>
      <c r="C6" s="336"/>
      <c r="D6" s="336"/>
      <c r="E6" s="336"/>
      <c r="F6" s="336"/>
      <c r="G6" s="336"/>
      <c r="H6" s="336"/>
      <c r="I6" s="336"/>
      <c r="J6" s="258"/>
    </row>
    <row r="7" spans="2:11" ht="34.5" customHeight="1">
      <c r="B7" s="336" t="s">
        <v>170</v>
      </c>
      <c r="C7" s="336"/>
      <c r="D7" s="336"/>
      <c r="E7" s="336"/>
      <c r="F7" s="336"/>
      <c r="G7" s="336"/>
      <c r="H7" s="336"/>
      <c r="I7" s="336"/>
      <c r="J7" s="258"/>
    </row>
    <row r="8" spans="2:11" ht="34.5" customHeight="1">
      <c r="B8" s="336" t="s">
        <v>172</v>
      </c>
      <c r="C8" s="336"/>
      <c r="D8" s="336"/>
      <c r="E8" s="336"/>
      <c r="F8" s="336"/>
      <c r="G8" s="336"/>
      <c r="H8" s="336"/>
      <c r="I8" s="336"/>
      <c r="J8" s="258"/>
    </row>
    <row r="9" spans="2:11">
      <c r="B9" s="336" t="s">
        <v>185</v>
      </c>
      <c r="C9" s="336"/>
      <c r="D9" s="336"/>
      <c r="E9" s="336"/>
      <c r="F9" s="336"/>
      <c r="G9" s="336"/>
      <c r="H9" s="336"/>
      <c r="I9" s="336"/>
    </row>
  </sheetData>
  <mergeCells count="7">
    <mergeCell ref="B9:I9"/>
    <mergeCell ref="B7:I7"/>
    <mergeCell ref="B8:I8"/>
    <mergeCell ref="B2:I2"/>
    <mergeCell ref="B4:I4"/>
    <mergeCell ref="B5:I5"/>
    <mergeCell ref="B6:I6"/>
  </mergeCells>
  <hyperlinks>
    <hyperlink ref="K2" location="Índice!A1" display="Volver al índice"/>
  </hyperlinks>
  <pageMargins left="0.70866141732283472" right="0.70866141732283472" top="1.3130314960629921" bottom="0.74803149606299213" header="0.31496062992125984" footer="0.31496062992125984"/>
  <pageSetup paperSize="9" scale="80" firstPageNumber="4" fitToHeight="0" orientation="portrait" r:id="rId1"/>
  <headerFooter differentFirst="1">
    <oddFooter>&amp;C&amp;P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B1:D57"/>
  <sheetViews>
    <sheetView zoomScale="80" zoomScaleNormal="80" zoomScalePageLayoutView="90" workbookViewId="0"/>
  </sheetViews>
  <sheetFormatPr baseColWidth="10" defaultColWidth="10.81640625" defaultRowHeight="12.5"/>
  <cols>
    <col min="1" max="1" width="1.453125" style="7" customWidth="1"/>
    <col min="2" max="2" width="14.54296875" style="9" customWidth="1"/>
    <col min="3" max="3" width="76.26953125" style="8" customWidth="1"/>
    <col min="4" max="4" width="7.453125" style="8" customWidth="1"/>
    <col min="5" max="5" width="1.81640625" style="7" customWidth="1"/>
    <col min="6" max="7" width="9.453125" style="7" customWidth="1"/>
    <col min="8" max="13" width="10.81640625" style="7"/>
    <col min="14" max="14" width="10.81640625" style="7" customWidth="1"/>
    <col min="15" max="16384" width="10.81640625" style="7"/>
  </cols>
  <sheetData>
    <row r="1" spans="2:4" ht="4.5" customHeight="1"/>
    <row r="2" spans="2:4" ht="13">
      <c r="B2" s="339" t="s">
        <v>56</v>
      </c>
      <c r="C2" s="339"/>
      <c r="D2" s="339"/>
    </row>
    <row r="3" spans="2:4">
      <c r="B3" s="8"/>
      <c r="C3" s="67"/>
    </row>
    <row r="4" spans="2:4" ht="13">
      <c r="B4" s="24" t="s">
        <v>55</v>
      </c>
      <c r="C4" s="24" t="s">
        <v>52</v>
      </c>
      <c r="D4" s="23" t="s">
        <v>51</v>
      </c>
    </row>
    <row r="5" spans="2:4" ht="8.25" customHeight="1">
      <c r="B5" s="37"/>
      <c r="C5" s="21"/>
      <c r="D5" s="20"/>
    </row>
    <row r="6" spans="2:4">
      <c r="B6" s="11">
        <v>1</v>
      </c>
      <c r="C6" s="76" t="s">
        <v>104</v>
      </c>
      <c r="D6" s="30">
        <v>5</v>
      </c>
    </row>
    <row r="7" spans="2:4">
      <c r="B7" s="11">
        <v>2</v>
      </c>
      <c r="C7" s="76" t="s">
        <v>105</v>
      </c>
      <c r="D7" s="30">
        <v>5</v>
      </c>
    </row>
    <row r="8" spans="2:4">
      <c r="B8" s="11">
        <v>3</v>
      </c>
      <c r="C8" s="76" t="s">
        <v>128</v>
      </c>
      <c r="D8" s="30">
        <v>5</v>
      </c>
    </row>
    <row r="9" spans="2:4">
      <c r="B9" s="11">
        <v>4</v>
      </c>
      <c r="C9" s="76" t="s">
        <v>245</v>
      </c>
      <c r="D9" s="30">
        <v>5</v>
      </c>
    </row>
    <row r="10" spans="2:4">
      <c r="B10" s="11">
        <v>5</v>
      </c>
      <c r="C10" s="103" t="s">
        <v>206</v>
      </c>
      <c r="D10" s="30">
        <v>5</v>
      </c>
    </row>
    <row r="11" spans="2:4" ht="7.5" customHeight="1">
      <c r="B11" s="19"/>
      <c r="C11" s="18"/>
      <c r="D11" s="17"/>
    </row>
    <row r="12" spans="2:4" ht="13">
      <c r="B12" s="24" t="s">
        <v>54</v>
      </c>
      <c r="C12" s="24" t="s">
        <v>52</v>
      </c>
      <c r="D12" s="23" t="s">
        <v>51</v>
      </c>
    </row>
    <row r="13" spans="2:4" ht="8.25" customHeight="1">
      <c r="B13" s="12"/>
      <c r="C13" s="14"/>
      <c r="D13" s="16"/>
    </row>
    <row r="14" spans="2:4">
      <c r="B14" s="12">
        <v>1</v>
      </c>
      <c r="C14" s="10" t="s">
        <v>243</v>
      </c>
      <c r="D14" s="31">
        <v>6</v>
      </c>
    </row>
    <row r="15" spans="2:4">
      <c r="B15" s="12">
        <v>2</v>
      </c>
      <c r="C15" s="10" t="s">
        <v>142</v>
      </c>
      <c r="D15" s="32">
        <v>7</v>
      </c>
    </row>
    <row r="16" spans="2:4">
      <c r="B16" s="12">
        <v>3</v>
      </c>
      <c r="C16" s="10" t="s">
        <v>141</v>
      </c>
      <c r="D16" s="32">
        <v>8</v>
      </c>
    </row>
    <row r="17" spans="2:4">
      <c r="B17" s="12">
        <v>4</v>
      </c>
      <c r="C17" s="10" t="s">
        <v>106</v>
      </c>
      <c r="D17" s="32">
        <v>9</v>
      </c>
    </row>
    <row r="18" spans="2:4">
      <c r="B18" s="12">
        <v>5</v>
      </c>
      <c r="C18" s="10" t="s">
        <v>149</v>
      </c>
      <c r="D18" s="32">
        <v>10</v>
      </c>
    </row>
    <row r="19" spans="2:4">
      <c r="B19" s="12">
        <v>6</v>
      </c>
      <c r="C19" s="10" t="s">
        <v>123</v>
      </c>
      <c r="D19" s="32">
        <v>11</v>
      </c>
    </row>
    <row r="20" spans="2:4">
      <c r="B20" s="12">
        <v>7</v>
      </c>
      <c r="C20" s="10" t="s">
        <v>49</v>
      </c>
      <c r="D20" s="31">
        <v>12</v>
      </c>
    </row>
    <row r="21" spans="2:4">
      <c r="B21" s="12">
        <v>8</v>
      </c>
      <c r="C21" s="10" t="s">
        <v>48</v>
      </c>
      <c r="D21" s="31">
        <v>13</v>
      </c>
    </row>
    <row r="22" spans="2:4">
      <c r="B22" s="12">
        <v>9</v>
      </c>
      <c r="C22" s="10" t="s">
        <v>47</v>
      </c>
      <c r="D22" s="31">
        <v>14</v>
      </c>
    </row>
    <row r="23" spans="2:4" ht="14.5">
      <c r="B23" s="12">
        <v>10</v>
      </c>
      <c r="C23" s="10" t="s">
        <v>224</v>
      </c>
      <c r="D23" s="234">
        <v>15</v>
      </c>
    </row>
    <row r="24" spans="2:4">
      <c r="B24" s="12">
        <v>11</v>
      </c>
      <c r="C24" s="10" t="s">
        <v>207</v>
      </c>
      <c r="D24" s="31">
        <v>16</v>
      </c>
    </row>
    <row r="25" spans="2:4">
      <c r="B25" s="12">
        <v>12</v>
      </c>
      <c r="C25" s="10" t="s">
        <v>208</v>
      </c>
      <c r="D25" s="31">
        <v>17</v>
      </c>
    </row>
    <row r="26" spans="2:4" ht="6.75" customHeight="1">
      <c r="B26" s="12"/>
      <c r="C26" s="14"/>
      <c r="D26" s="13"/>
    </row>
    <row r="27" spans="2:4" ht="13">
      <c r="B27" s="24" t="s">
        <v>53</v>
      </c>
      <c r="C27" s="25" t="s">
        <v>52</v>
      </c>
      <c r="D27" s="23" t="s">
        <v>51</v>
      </c>
    </row>
    <row r="28" spans="2:4" ht="7.5" customHeight="1">
      <c r="B28" s="15"/>
      <c r="C28" s="14"/>
      <c r="D28" s="13"/>
    </row>
    <row r="29" spans="2:4">
      <c r="B29" s="12">
        <v>1</v>
      </c>
      <c r="C29" s="26" t="s">
        <v>138</v>
      </c>
      <c r="D29" s="31">
        <v>6</v>
      </c>
    </row>
    <row r="30" spans="2:4">
      <c r="B30" s="12">
        <v>2</v>
      </c>
      <c r="C30" s="8" t="s">
        <v>244</v>
      </c>
      <c r="D30" s="31">
        <v>7</v>
      </c>
    </row>
    <row r="31" spans="2:4">
      <c r="B31" s="12">
        <v>3</v>
      </c>
      <c r="C31" s="8" t="s">
        <v>144</v>
      </c>
      <c r="D31" s="31">
        <v>8</v>
      </c>
    </row>
    <row r="32" spans="2:4">
      <c r="B32" s="12">
        <v>4</v>
      </c>
      <c r="C32" s="8" t="s">
        <v>106</v>
      </c>
      <c r="D32" s="32">
        <v>9</v>
      </c>
    </row>
    <row r="33" spans="2:4">
      <c r="B33" s="12">
        <v>5</v>
      </c>
      <c r="C33" s="10" t="s">
        <v>150</v>
      </c>
      <c r="D33" s="32">
        <v>10</v>
      </c>
    </row>
    <row r="34" spans="2:4">
      <c r="B34" s="12">
        <v>6</v>
      </c>
      <c r="C34" s="10" t="s">
        <v>151</v>
      </c>
      <c r="D34" s="32">
        <v>10</v>
      </c>
    </row>
    <row r="35" spans="2:4">
      <c r="B35" s="12">
        <v>7</v>
      </c>
      <c r="C35" s="8" t="s">
        <v>50</v>
      </c>
      <c r="D35" s="32">
        <v>11</v>
      </c>
    </row>
    <row r="36" spans="2:4">
      <c r="B36" s="12">
        <v>8</v>
      </c>
      <c r="C36" s="8" t="s">
        <v>49</v>
      </c>
      <c r="D36" s="31">
        <v>12</v>
      </c>
    </row>
    <row r="37" spans="2:4">
      <c r="B37" s="12">
        <v>9</v>
      </c>
      <c r="C37" s="8" t="s">
        <v>48</v>
      </c>
      <c r="D37" s="31">
        <v>13</v>
      </c>
    </row>
    <row r="38" spans="2:4">
      <c r="B38" s="12">
        <v>10</v>
      </c>
      <c r="C38" s="8" t="s">
        <v>47</v>
      </c>
      <c r="D38" s="31">
        <v>14</v>
      </c>
    </row>
    <row r="39" spans="2:4">
      <c r="B39" s="12"/>
      <c r="C39" s="10"/>
      <c r="D39" s="33"/>
    </row>
    <row r="40" spans="2:4">
      <c r="B40" s="12"/>
      <c r="C40" s="10"/>
      <c r="D40" s="33"/>
    </row>
    <row r="41" spans="2:4">
      <c r="B41" s="12"/>
      <c r="C41" s="10"/>
      <c r="D41" s="33"/>
    </row>
    <row r="42" spans="2:4">
      <c r="B42" s="12"/>
      <c r="C42" s="10"/>
      <c r="D42" s="33"/>
    </row>
    <row r="43" spans="2:4">
      <c r="B43" s="12"/>
      <c r="C43" s="10"/>
      <c r="D43" s="33"/>
    </row>
    <row r="44" spans="2:4">
      <c r="B44" s="12"/>
      <c r="C44" s="10"/>
      <c r="D44" s="33"/>
    </row>
    <row r="45" spans="2:4">
      <c r="B45" s="12"/>
      <c r="C45" s="10"/>
      <c r="D45" s="33"/>
    </row>
    <row r="46" spans="2:4">
      <c r="B46" s="12"/>
      <c r="C46" s="10"/>
      <c r="D46" s="33"/>
    </row>
    <row r="47" spans="2:4">
      <c r="B47" s="12"/>
      <c r="C47" s="10"/>
      <c r="D47" s="33"/>
    </row>
    <row r="48" spans="2:4">
      <c r="B48" s="12"/>
      <c r="C48" s="10"/>
      <c r="D48" s="33"/>
    </row>
    <row r="49" spans="2:4">
      <c r="B49" s="12"/>
      <c r="C49" s="10"/>
      <c r="D49" s="33"/>
    </row>
    <row r="50" spans="2:4">
      <c r="B50" s="12"/>
      <c r="C50" s="10"/>
      <c r="D50" s="33"/>
    </row>
    <row r="51" spans="2:4">
      <c r="B51" s="12"/>
      <c r="C51" s="10"/>
      <c r="D51" s="33"/>
    </row>
    <row r="52" spans="2:4">
      <c r="B52" s="7"/>
      <c r="C52" s="7"/>
    </row>
    <row r="53" spans="2:4">
      <c r="B53" s="7"/>
      <c r="C53" s="7"/>
    </row>
    <row r="54" spans="2:4">
      <c r="B54" s="7"/>
      <c r="C54" s="7"/>
    </row>
    <row r="55" spans="2:4">
      <c r="B55" s="7"/>
      <c r="C55" s="7"/>
    </row>
    <row r="56" spans="2:4">
      <c r="B56" s="7"/>
      <c r="C56" s="7"/>
    </row>
    <row r="57" spans="2:4">
      <c r="B57" s="11"/>
      <c r="C57" s="10"/>
      <c r="D57" s="10"/>
    </row>
  </sheetData>
  <mergeCells count="1">
    <mergeCell ref="B2:D2"/>
  </mergeCells>
  <hyperlinks>
    <hyperlink ref="D14" location="'precio mayorista'!A1" display="'precio mayorista'!A1"/>
    <hyperlink ref="D20" location="'sup región'!A1" display="'sup región'!A1"/>
    <hyperlink ref="D21" location="'prod región'!A1" display="'prod región'!A1"/>
    <hyperlink ref="D22" location="'rend región'!A1" display="'rend región'!A1"/>
    <hyperlink ref="D29" location="'precio mayorista'!A23" display="'precio mayorista'!A23"/>
    <hyperlink ref="D15" location="'precio mayorista2'!A1" display="'precio mayorista2'!A1"/>
    <hyperlink ref="D17" location="'precio minorista'!A1" display="'precio minorista'!A1"/>
    <hyperlink ref="D19" location="'sup, prod y rend'!A1" display="'sup, prod y rend'!A1"/>
    <hyperlink ref="D24" location="export!A1" display="export!A1"/>
    <hyperlink ref="D25" location="import!A1" display="import!A1"/>
    <hyperlink ref="D30" location="'precio mayorista2'!A42" display="'precio mayorista2'!A42"/>
    <hyperlink ref="D32" location="'precio minorista'!A23" display="'precio minorista'!A23"/>
    <hyperlink ref="D35" location="'sup, prod y rend'!A22" display="'sup, prod y rend'!A22"/>
    <hyperlink ref="D36" location="'sup región'!A22" display="'sup región'!A22"/>
    <hyperlink ref="D37" location="'prod región'!A22" display="'prod región'!A22"/>
    <hyperlink ref="D38" location="'rend región'!A22" display="'rend región'!A22"/>
    <hyperlink ref="D16" location="'precio mayorista3'!A1" display="'precio mayorista3'!A1"/>
    <hyperlink ref="D18" location="'precio minorista regiones'!A1" display="'precio minorista regiones'!A1"/>
    <hyperlink ref="D31" location="'precio mayorista3'!A43" display="'precio mayorista3'!A43"/>
    <hyperlink ref="D33" location="'precio minorista regiones'!A25" display="'precio minorista regiones'!A25"/>
    <hyperlink ref="D34" location="'precio minorista regiones'!A45" display="'precio minorista regiones'!A45"/>
    <hyperlink ref="D6" location="Comentarios!A1" display="Comentarios!A1"/>
    <hyperlink ref="D7" location="Comentarios!A1" display="Comentarios!A1"/>
    <hyperlink ref="D8" location="Comentarios!A1" display="Comentarios!A1"/>
    <hyperlink ref="D10" location="Comentarios!A1" display="Comentarios!A1"/>
    <hyperlink ref="D23" location="'Ficha de Costos'!A1" display="'Ficha de Costos'!A1"/>
    <hyperlink ref="D9" location="Comentarios!A1" display="Comentarios!A1"/>
  </hyperlinks>
  <pageMargins left="0.70866141732283472" right="0.70866141732283472" top="1.3130314960629921" bottom="0.74803149606299213" header="0.31496062992125984" footer="0.31496062992125984"/>
  <pageSetup paperSize="9" scale="80" orientation="portrait" r:id="rId1"/>
  <headerFooter differentFirst="1">
    <oddFooter>&amp;C4</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B1:L8"/>
  <sheetViews>
    <sheetView zoomScale="80" zoomScaleNormal="80" zoomScaleSheetLayoutView="90" zoomScalePageLayoutView="70" workbookViewId="0"/>
  </sheetViews>
  <sheetFormatPr baseColWidth="10" defaultColWidth="10.81640625" defaultRowHeight="12.5"/>
  <cols>
    <col min="1" max="1" width="1.26953125" style="22" customWidth="1"/>
    <col min="2" max="10" width="15.81640625" style="22" customWidth="1"/>
    <col min="11" max="11" width="2" style="22" customWidth="1"/>
    <col min="12" max="17" width="10.81640625" style="22"/>
    <col min="18" max="18" width="10.81640625" style="22" customWidth="1"/>
    <col min="19" max="16384" width="10.81640625" style="22"/>
  </cols>
  <sheetData>
    <row r="1" spans="2:12" ht="7.5" customHeight="1"/>
    <row r="2" spans="2:12" ht="16.5" customHeight="1">
      <c r="B2" s="340" t="s">
        <v>161</v>
      </c>
      <c r="C2" s="341"/>
      <c r="D2" s="341"/>
      <c r="E2" s="341"/>
      <c r="F2" s="341"/>
      <c r="G2" s="341"/>
      <c r="H2" s="341"/>
      <c r="I2" s="341"/>
      <c r="J2" s="342"/>
      <c r="K2" s="213"/>
      <c r="L2" s="77" t="s">
        <v>153</v>
      </c>
    </row>
    <row r="3" spans="2:12">
      <c r="B3" s="68"/>
      <c r="C3" s="2"/>
      <c r="D3" s="2"/>
      <c r="E3" s="2"/>
      <c r="F3" s="2"/>
      <c r="G3" s="2"/>
      <c r="H3" s="2"/>
      <c r="I3" s="2"/>
      <c r="J3" s="221"/>
      <c r="K3" s="2"/>
    </row>
    <row r="4" spans="2:12" ht="237" customHeight="1">
      <c r="B4" s="343" t="s">
        <v>274</v>
      </c>
      <c r="C4" s="344"/>
      <c r="D4" s="344"/>
      <c r="E4" s="344"/>
      <c r="F4" s="344"/>
      <c r="G4" s="344"/>
      <c r="H4" s="344"/>
      <c r="I4" s="344"/>
      <c r="J4" s="345"/>
      <c r="K4" s="214"/>
    </row>
    <row r="5" spans="2:12" ht="215.25" customHeight="1">
      <c r="B5" s="343" t="s">
        <v>273</v>
      </c>
      <c r="C5" s="344"/>
      <c r="D5" s="344"/>
      <c r="E5" s="344"/>
      <c r="F5" s="344"/>
      <c r="G5" s="344"/>
      <c r="H5" s="344"/>
      <c r="I5" s="344"/>
      <c r="J5" s="345"/>
      <c r="K5" s="214"/>
    </row>
    <row r="6" spans="2:12" ht="289.5" customHeight="1">
      <c r="B6" s="346" t="s">
        <v>277</v>
      </c>
      <c r="C6" s="347"/>
      <c r="D6" s="347"/>
      <c r="E6" s="347"/>
      <c r="F6" s="347"/>
      <c r="G6" s="347"/>
      <c r="H6" s="347"/>
      <c r="I6" s="347"/>
      <c r="J6" s="348"/>
      <c r="K6" s="214"/>
    </row>
    <row r="7" spans="2:12" ht="113.25" customHeight="1">
      <c r="B7" s="346" t="s">
        <v>278</v>
      </c>
      <c r="C7" s="347"/>
      <c r="D7" s="347"/>
      <c r="E7" s="347"/>
      <c r="F7" s="347"/>
      <c r="G7" s="347"/>
      <c r="H7" s="347"/>
      <c r="I7" s="347"/>
      <c r="J7" s="348"/>
      <c r="K7" s="214"/>
    </row>
    <row r="8" spans="2:12" ht="192.75" customHeight="1">
      <c r="B8" s="349" t="s">
        <v>275</v>
      </c>
      <c r="C8" s="350"/>
      <c r="D8" s="350"/>
      <c r="E8" s="350"/>
      <c r="F8" s="350"/>
      <c r="G8" s="350"/>
      <c r="H8" s="350"/>
      <c r="I8" s="350"/>
      <c r="J8" s="351"/>
    </row>
  </sheetData>
  <mergeCells count="6">
    <mergeCell ref="B2:J2"/>
    <mergeCell ref="B4:J4"/>
    <mergeCell ref="B5:J5"/>
    <mergeCell ref="B6:J6"/>
    <mergeCell ref="B8:J8"/>
    <mergeCell ref="B7:J7"/>
  </mergeCells>
  <hyperlinks>
    <hyperlink ref="L2" location="Índice!A1" display="Volver al índice"/>
  </hyperlinks>
  <pageMargins left="0.70866141732283472" right="0.70866141732283472" top="1.3130314960629921" bottom="0.74803149606299213" header="0.31496062992125984" footer="0.31496062992125984"/>
  <pageSetup scale="60" firstPageNumber="4" fitToHeight="0" orientation="portrait" r:id="rId1"/>
  <headerFooter differentFirst="1">
    <oddFooter>&amp;C5</oddFooter>
  </headerFooter>
  <colBreaks count="1" manualBreakCount="1">
    <brk id="10" min="1" max="7"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B1:Y60"/>
  <sheetViews>
    <sheetView zoomScale="80" zoomScaleNormal="80" zoomScaleSheetLayoutView="80" zoomScalePageLayoutView="80" workbookViewId="0"/>
  </sheetViews>
  <sheetFormatPr baseColWidth="10" defaultColWidth="10.81640625" defaultRowHeight="12.5"/>
  <cols>
    <col min="1" max="1" width="1.453125" style="22" customWidth="1"/>
    <col min="2" max="2" width="38.453125" style="22" customWidth="1"/>
    <col min="3" max="7" width="10.81640625" style="22" customWidth="1"/>
    <col min="8" max="8" width="2.81640625" style="22" customWidth="1"/>
    <col min="9" max="9" width="10.81640625" style="22" customWidth="1"/>
    <col min="10" max="10" width="10.81640625" style="22"/>
    <col min="11" max="11" width="10.81640625" style="22" customWidth="1"/>
    <col min="12" max="16384" width="10.81640625" style="22"/>
  </cols>
  <sheetData>
    <row r="1" spans="2:9" ht="13.5" customHeight="1"/>
    <row r="2" spans="2:9" ht="12.75" customHeight="1">
      <c r="B2" s="356" t="s">
        <v>57</v>
      </c>
      <c r="C2" s="356"/>
      <c r="D2" s="356"/>
      <c r="E2" s="356"/>
      <c r="F2" s="356"/>
      <c r="G2" s="356"/>
      <c r="I2" s="52" t="s">
        <v>153</v>
      </c>
    </row>
    <row r="3" spans="2:9" ht="12.75" customHeight="1">
      <c r="B3" s="356" t="s">
        <v>137</v>
      </c>
      <c r="C3" s="356"/>
      <c r="D3" s="356"/>
      <c r="E3" s="356"/>
      <c r="F3" s="356"/>
      <c r="G3" s="356"/>
    </row>
    <row r="4" spans="2:9" ht="13">
      <c r="B4" s="356" t="s">
        <v>194</v>
      </c>
      <c r="C4" s="356"/>
      <c r="D4" s="356"/>
      <c r="E4" s="356"/>
      <c r="F4" s="356"/>
      <c r="G4" s="356"/>
    </row>
    <row r="5" spans="2:9">
      <c r="B5" s="2"/>
      <c r="C5" s="2"/>
      <c r="D5" s="2"/>
      <c r="E5" s="2"/>
      <c r="F5" s="2"/>
      <c r="G5" s="2"/>
    </row>
    <row r="6" spans="2:9" ht="13">
      <c r="B6" s="354" t="s">
        <v>46</v>
      </c>
      <c r="C6" s="353" t="s">
        <v>45</v>
      </c>
      <c r="D6" s="353"/>
      <c r="E6" s="353"/>
      <c r="F6" s="353" t="s">
        <v>44</v>
      </c>
      <c r="G6" s="353"/>
    </row>
    <row r="7" spans="2:9" ht="13">
      <c r="B7" s="355"/>
      <c r="C7" s="196">
        <v>2014</v>
      </c>
      <c r="D7" s="197">
        <v>2015</v>
      </c>
      <c r="E7" s="197">
        <v>2016</v>
      </c>
      <c r="F7" s="197" t="s">
        <v>43</v>
      </c>
      <c r="G7" s="197" t="s">
        <v>42</v>
      </c>
    </row>
    <row r="8" spans="2:9">
      <c r="B8" s="114" t="s">
        <v>41</v>
      </c>
      <c r="C8" s="200">
        <v>184.19</v>
      </c>
      <c r="D8" s="200">
        <v>212.69</v>
      </c>
      <c r="E8" s="200">
        <v>196.24</v>
      </c>
      <c r="F8" s="200">
        <f>(E8/D19-1)*100</f>
        <v>-29.282882882882877</v>
      </c>
      <c r="G8" s="200">
        <f t="shared" ref="G8:G13" si="0">(E8/D8-1)*100</f>
        <v>-7.7342611312238407</v>
      </c>
    </row>
    <row r="9" spans="2:9">
      <c r="B9" s="115" t="s">
        <v>40</v>
      </c>
      <c r="C9" s="201">
        <v>244.16</v>
      </c>
      <c r="D9" s="201">
        <v>200.61</v>
      </c>
      <c r="E9" s="201">
        <v>180.84</v>
      </c>
      <c r="F9" s="201">
        <f t="shared" ref="F9:F14" si="1">(E9/E8-1)*100</f>
        <v>-7.8475336322869964</v>
      </c>
      <c r="G9" s="201">
        <f t="shared" si="0"/>
        <v>-9.8549424256019194</v>
      </c>
    </row>
    <row r="10" spans="2:9">
      <c r="B10" s="115" t="s">
        <v>39</v>
      </c>
      <c r="C10" s="201">
        <v>208.75</v>
      </c>
      <c r="D10" s="201">
        <v>210.48</v>
      </c>
      <c r="E10" s="201">
        <v>181.1</v>
      </c>
      <c r="F10" s="201">
        <f t="shared" si="1"/>
        <v>0.14377350143772727</v>
      </c>
      <c r="G10" s="201">
        <f t="shared" si="0"/>
        <v>-13.958570885594835</v>
      </c>
    </row>
    <row r="11" spans="2:9">
      <c r="B11" s="115" t="s">
        <v>38</v>
      </c>
      <c r="C11" s="201">
        <v>203.36</v>
      </c>
      <c r="D11" s="201">
        <v>252.76</v>
      </c>
      <c r="E11" s="202">
        <v>174.37</v>
      </c>
      <c r="F11" s="201">
        <f t="shared" si="1"/>
        <v>-3.7161789066813888</v>
      </c>
      <c r="G11" s="201">
        <f t="shared" si="0"/>
        <v>-31.013609748377903</v>
      </c>
    </row>
    <row r="12" spans="2:9">
      <c r="B12" s="115" t="s">
        <v>37</v>
      </c>
      <c r="C12" s="201">
        <v>199.75</v>
      </c>
      <c r="D12" s="201">
        <v>235.08</v>
      </c>
      <c r="E12" s="202">
        <v>217.98</v>
      </c>
      <c r="F12" s="201">
        <f t="shared" si="1"/>
        <v>25.010036130068247</v>
      </c>
      <c r="G12" s="201">
        <f t="shared" si="0"/>
        <v>-7.2741194486983236</v>
      </c>
    </row>
    <row r="13" spans="2:9">
      <c r="B13" s="115" t="s">
        <v>36</v>
      </c>
      <c r="C13" s="201">
        <v>210.52</v>
      </c>
      <c r="D13" s="201">
        <v>228.59</v>
      </c>
      <c r="E13" s="201">
        <v>243.56</v>
      </c>
      <c r="F13" s="201">
        <f t="shared" si="1"/>
        <v>11.73502156161117</v>
      </c>
      <c r="G13" s="201">
        <f t="shared" si="0"/>
        <v>6.548842906513852</v>
      </c>
    </row>
    <row r="14" spans="2:9">
      <c r="B14" s="115" t="s">
        <v>35</v>
      </c>
      <c r="C14" s="201">
        <v>222.21</v>
      </c>
      <c r="D14" s="201">
        <v>268.58999999999997</v>
      </c>
      <c r="E14" s="201">
        <v>245.19</v>
      </c>
      <c r="F14" s="201">
        <f t="shared" si="1"/>
        <v>0.66923961241582841</v>
      </c>
      <c r="G14" s="201">
        <f t="shared" ref="G14:G21" si="2">(E14/D14-1)*100</f>
        <v>-8.7121635206076071</v>
      </c>
    </row>
    <row r="15" spans="2:9">
      <c r="B15" s="115" t="s">
        <v>34</v>
      </c>
      <c r="C15" s="201">
        <v>226.64</v>
      </c>
      <c r="D15" s="201">
        <v>374.35</v>
      </c>
      <c r="E15" s="201">
        <v>266.75</v>
      </c>
      <c r="F15" s="201">
        <f>(E15/E14-1)*100</f>
        <v>8.7931807985643715</v>
      </c>
      <c r="G15" s="201">
        <f t="shared" si="2"/>
        <v>-28.74315480165621</v>
      </c>
    </row>
    <row r="16" spans="2:9">
      <c r="B16" s="115" t="s">
        <v>33</v>
      </c>
      <c r="C16" s="201">
        <v>227.61</v>
      </c>
      <c r="D16" s="201">
        <v>344.46</v>
      </c>
      <c r="E16" s="201">
        <v>232.53</v>
      </c>
      <c r="F16" s="201">
        <f>(E16/E15-1)*100</f>
        <v>-12.828491096532336</v>
      </c>
      <c r="G16" s="201">
        <f t="shared" si="2"/>
        <v>-32.494338965337043</v>
      </c>
    </row>
    <row r="17" spans="2:25">
      <c r="B17" s="115" t="s">
        <v>32</v>
      </c>
      <c r="C17" s="201">
        <v>214.22</v>
      </c>
      <c r="D17" s="201">
        <v>386.05</v>
      </c>
      <c r="E17" s="201">
        <v>231.59</v>
      </c>
      <c r="F17" s="201">
        <f>(E17/E16-1)*100</f>
        <v>-0.40424891411861008</v>
      </c>
      <c r="G17" s="201">
        <f t="shared" si="2"/>
        <v>-40.010361352156451</v>
      </c>
      <c r="N17" s="199"/>
      <c r="O17" s="199"/>
      <c r="P17" s="199"/>
      <c r="Q17" s="199"/>
      <c r="R17" s="199"/>
      <c r="S17" s="199"/>
      <c r="T17" s="199"/>
      <c r="U17" s="199"/>
      <c r="V17" s="199"/>
      <c r="W17" s="199"/>
      <c r="X17" s="199"/>
      <c r="Y17" s="199"/>
    </row>
    <row r="18" spans="2:25">
      <c r="B18" s="115" t="s">
        <v>31</v>
      </c>
      <c r="C18" s="201">
        <v>197.11</v>
      </c>
      <c r="D18" s="201">
        <v>396.11</v>
      </c>
      <c r="E18" s="201">
        <v>210.93</v>
      </c>
      <c r="F18" s="201">
        <f>(E18/E17-1)*100</f>
        <v>-8.9209378643292041</v>
      </c>
      <c r="G18" s="201">
        <f t="shared" si="2"/>
        <v>-46.7496402514453</v>
      </c>
    </row>
    <row r="19" spans="2:25">
      <c r="B19" s="2" t="s">
        <v>30</v>
      </c>
      <c r="C19" s="203">
        <v>192.42</v>
      </c>
      <c r="D19" s="203">
        <v>277.5</v>
      </c>
      <c r="E19" s="203">
        <v>137.88999999999999</v>
      </c>
      <c r="F19" s="201">
        <f>(E19/E18-1)*100</f>
        <v>-34.627601573981906</v>
      </c>
      <c r="G19" s="201">
        <f t="shared" si="2"/>
        <v>-50.309909909909912</v>
      </c>
      <c r="Q19" s="199"/>
      <c r="R19" s="199"/>
      <c r="S19" s="199"/>
    </row>
    <row r="20" spans="2:25" ht="13">
      <c r="B20" s="6" t="s">
        <v>152</v>
      </c>
      <c r="C20" s="204">
        <v>210.91</v>
      </c>
      <c r="D20" s="204">
        <v>282.27</v>
      </c>
      <c r="E20" s="205">
        <v>209.91</v>
      </c>
      <c r="F20" s="204"/>
      <c r="G20" s="204">
        <f t="shared" si="2"/>
        <v>-25.635030290147732</v>
      </c>
    </row>
    <row r="21" spans="2:25" ht="13">
      <c r="B21" s="5" t="s">
        <v>265</v>
      </c>
      <c r="C21" s="206">
        <f>AVERAGE(C8:C18)</f>
        <v>212.59272727272727</v>
      </c>
      <c r="D21" s="206">
        <f>AVERAGE(D8:D18)</f>
        <v>282.70636363636362</v>
      </c>
      <c r="E21" s="206">
        <f>AVERAGE(E8:E19)</f>
        <v>209.91416666666666</v>
      </c>
      <c r="F21" s="206"/>
      <c r="G21" s="206">
        <f t="shared" si="2"/>
        <v>-25.748340445327678</v>
      </c>
    </row>
    <row r="22" spans="2:25" ht="121.5" customHeight="1">
      <c r="B22" s="352" t="s">
        <v>202</v>
      </c>
      <c r="C22" s="352"/>
      <c r="D22" s="352"/>
      <c r="E22" s="352"/>
      <c r="F22" s="352"/>
      <c r="G22" s="352"/>
      <c r="H22" s="120"/>
    </row>
    <row r="60" spans="5:5">
      <c r="E60" s="203"/>
    </row>
  </sheetData>
  <mergeCells count="7">
    <mergeCell ref="B22:G22"/>
    <mergeCell ref="F6:G6"/>
    <mergeCell ref="B6:B7"/>
    <mergeCell ref="B2:G2"/>
    <mergeCell ref="B3:G3"/>
    <mergeCell ref="B4:G4"/>
    <mergeCell ref="C6:E6"/>
  </mergeCells>
  <hyperlinks>
    <hyperlink ref="I2" location="Índice!A1" display="Volver al índice"/>
  </hyperlinks>
  <pageMargins left="0.70866141732283472" right="0.70866141732283472" top="1.3130314960629921" bottom="0.74803149606299213" header="0.31496062992125984" footer="0.31496062992125984"/>
  <pageSetup paperSize="9" scale="80" orientation="portrait" r:id="rId1"/>
  <headerFooter differentFirst="1">
    <oddFooter>&amp;C&amp;P</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B1:AA73"/>
  <sheetViews>
    <sheetView zoomScale="80" zoomScaleNormal="80" zoomScalePageLayoutView="60" workbookViewId="0"/>
  </sheetViews>
  <sheetFormatPr baseColWidth="10" defaultColWidth="10.81640625" defaultRowHeight="12.5"/>
  <cols>
    <col min="1" max="1" width="1.453125" style="39" customWidth="1"/>
    <col min="2" max="11" width="11" style="39" customWidth="1"/>
    <col min="12" max="12" width="12.26953125" style="39" customWidth="1"/>
    <col min="13" max="13" width="3.54296875" style="39" customWidth="1"/>
    <col min="14" max="14" width="14.1796875" style="39" customWidth="1"/>
    <col min="15" max="15" width="10.81640625" style="191" customWidth="1"/>
    <col min="16" max="26" width="10.81640625" style="309" hidden="1" customWidth="1"/>
    <col min="27" max="27" width="10.81640625" style="191"/>
    <col min="28" max="16384" width="10.81640625" style="39"/>
  </cols>
  <sheetData>
    <row r="1" spans="2:26" ht="6.75" customHeight="1"/>
    <row r="2" spans="2:26" ht="13">
      <c r="B2" s="359" t="s">
        <v>58</v>
      </c>
      <c r="C2" s="359"/>
      <c r="D2" s="359"/>
      <c r="E2" s="359"/>
      <c r="F2" s="359"/>
      <c r="G2" s="359"/>
      <c r="H2" s="359"/>
      <c r="I2" s="359"/>
      <c r="J2" s="359"/>
      <c r="K2" s="359"/>
      <c r="L2" s="359"/>
      <c r="M2" s="178"/>
      <c r="N2" s="52" t="s">
        <v>153</v>
      </c>
      <c r="O2" s="193"/>
    </row>
    <row r="3" spans="2:26" ht="13">
      <c r="B3" s="359" t="s">
        <v>142</v>
      </c>
      <c r="C3" s="359"/>
      <c r="D3" s="359"/>
      <c r="E3" s="359"/>
      <c r="F3" s="359"/>
      <c r="G3" s="359"/>
      <c r="H3" s="359"/>
      <c r="I3" s="359"/>
      <c r="J3" s="359"/>
      <c r="K3" s="359"/>
      <c r="L3" s="359"/>
      <c r="M3" s="175"/>
      <c r="N3" s="119"/>
      <c r="O3" s="304"/>
    </row>
    <row r="4" spans="2:26" ht="13">
      <c r="B4" s="359" t="s">
        <v>134</v>
      </c>
      <c r="C4" s="359"/>
      <c r="D4" s="359"/>
      <c r="E4" s="359"/>
      <c r="F4" s="359"/>
      <c r="G4" s="359"/>
      <c r="H4" s="359"/>
      <c r="I4" s="359"/>
      <c r="J4" s="359"/>
      <c r="K4" s="359"/>
      <c r="L4" s="359"/>
      <c r="M4" s="175"/>
      <c r="N4" s="119"/>
      <c r="O4" s="304"/>
    </row>
    <row r="5" spans="2:26" ht="26">
      <c r="B5" s="65" t="s">
        <v>65</v>
      </c>
      <c r="C5" s="66" t="s">
        <v>61</v>
      </c>
      <c r="D5" s="66" t="s">
        <v>124</v>
      </c>
      <c r="E5" s="66" t="s">
        <v>62</v>
      </c>
      <c r="F5" s="66" t="s">
        <v>63</v>
      </c>
      <c r="G5" s="66" t="s">
        <v>64</v>
      </c>
      <c r="H5" s="66" t="s">
        <v>130</v>
      </c>
      <c r="I5" s="66" t="s">
        <v>158</v>
      </c>
      <c r="J5" s="66" t="s">
        <v>188</v>
      </c>
      <c r="K5" s="66" t="s">
        <v>165</v>
      </c>
      <c r="L5" s="104" t="s">
        <v>70</v>
      </c>
      <c r="M5" s="76"/>
      <c r="Q5" s="326" t="str">
        <f t="shared" ref="Q5:Y5" si="0">+C5</f>
        <v>Asterix</v>
      </c>
      <c r="R5" s="326" t="str">
        <f t="shared" si="0"/>
        <v>Cardinal</v>
      </c>
      <c r="S5" s="326" t="str">
        <f t="shared" si="0"/>
        <v>Désirée</v>
      </c>
      <c r="T5" s="326" t="str">
        <f t="shared" si="0"/>
        <v>Karu</v>
      </c>
      <c r="U5" s="326" t="str">
        <f t="shared" si="0"/>
        <v>Pukará</v>
      </c>
      <c r="V5" s="326" t="str">
        <f t="shared" si="0"/>
        <v>Rodeo</v>
      </c>
      <c r="W5" s="326" t="str">
        <f t="shared" si="0"/>
        <v>Patagonia</v>
      </c>
      <c r="X5" s="326" t="str">
        <f t="shared" si="0"/>
        <v>Yagana</v>
      </c>
      <c r="Y5" s="326" t="str">
        <f t="shared" si="0"/>
        <v>Rosara</v>
      </c>
    </row>
    <row r="6" spans="2:26">
      <c r="B6" s="112">
        <v>42692</v>
      </c>
      <c r="C6" s="189">
        <v>12319.3475</v>
      </c>
      <c r="D6" s="189">
        <v>11056.343333333332</v>
      </c>
      <c r="E6" s="189">
        <v>11404.56</v>
      </c>
      <c r="F6" s="189"/>
      <c r="G6" s="189">
        <v>9021.286666666665</v>
      </c>
      <c r="H6" s="189"/>
      <c r="I6" s="189">
        <v>9200.76</v>
      </c>
      <c r="J6" s="189"/>
      <c r="K6" s="189">
        <v>9910.17</v>
      </c>
      <c r="L6" s="189">
        <v>10443.101875000002</v>
      </c>
      <c r="Q6" s="327">
        <f t="shared" ref="Q6:Q35" si="1">+IF(C6="","",((C6-$L6)/$L6))</f>
        <v>0.17966363322487433</v>
      </c>
      <c r="R6" s="327">
        <f t="shared" ref="R6:R35" si="2">+IF(D6="","",((D6-$L6)/$L6))</f>
        <v>5.8722156086725916E-2</v>
      </c>
      <c r="S6" s="327">
        <f t="shared" ref="S6:S35" si="3">+IF(E6="","",((E6-$L6)/$L6))</f>
        <v>9.2066335894094409E-2</v>
      </c>
      <c r="T6" s="327" t="str">
        <f t="shared" ref="T6:T35" si="4">+IF(F6="","",((F6-$L6)/$L6))</f>
        <v/>
      </c>
      <c r="U6" s="327">
        <f t="shared" ref="U6:U35" si="5">+IF(G6="","",((G6-$L6)/$L6))</f>
        <v>-0.13614874443933708</v>
      </c>
      <c r="V6" s="327" t="str">
        <f t="shared" ref="V6:V35" si="6">+IF(H6="","",((H6-$L6)/$L6))</f>
        <v/>
      </c>
      <c r="W6" s="327">
        <f t="shared" ref="W6:W35" si="7">+IF(I6="","",((I6-$L6)/$L6))</f>
        <v>-0.11896291828523425</v>
      </c>
      <c r="X6" s="327" t="str">
        <f t="shared" ref="X6:X35" si="8">+IF(J6="","",((J6-$L6)/$L6))</f>
        <v/>
      </c>
      <c r="Y6" s="327">
        <f t="shared" ref="Y6:Y35" si="9">+IF(K6="","",((K6-$L6)/$L6))</f>
        <v>-5.1031952132517322E-2</v>
      </c>
      <c r="Z6" s="328"/>
    </row>
    <row r="7" spans="2:26">
      <c r="B7" s="113">
        <v>42695</v>
      </c>
      <c r="C7" s="109">
        <v>9512.14</v>
      </c>
      <c r="D7" s="109">
        <v>11378.273333333333</v>
      </c>
      <c r="E7" s="109">
        <v>6722.69</v>
      </c>
      <c r="F7" s="109"/>
      <c r="G7" s="109">
        <v>9185.8580000000002</v>
      </c>
      <c r="H7" s="109"/>
      <c r="I7" s="109">
        <v>10084.030000000001</v>
      </c>
      <c r="J7" s="109"/>
      <c r="K7" s="109">
        <v>9719.89</v>
      </c>
      <c r="L7" s="109">
        <v>9662.6923076923085</v>
      </c>
      <c r="Q7" s="327">
        <f t="shared" si="1"/>
        <v>-1.5580782549854861E-2</v>
      </c>
      <c r="R7" s="327">
        <f t="shared" si="2"/>
        <v>0.17754689593864834</v>
      </c>
      <c r="S7" s="327">
        <f t="shared" si="3"/>
        <v>-0.30426326473749166</v>
      </c>
      <c r="T7" s="327" t="str">
        <f t="shared" si="4"/>
        <v/>
      </c>
      <c r="U7" s="327">
        <f t="shared" si="5"/>
        <v>-4.9347975958285301E-2</v>
      </c>
      <c r="V7" s="327" t="str">
        <f t="shared" si="6"/>
        <v/>
      </c>
      <c r="W7" s="327">
        <f t="shared" si="7"/>
        <v>4.360458543963696E-2</v>
      </c>
      <c r="X7" s="327" t="str">
        <f t="shared" si="8"/>
        <v/>
      </c>
      <c r="Y7" s="327">
        <f t="shared" si="9"/>
        <v>5.9194363730444731E-3</v>
      </c>
      <c r="Z7" s="328"/>
    </row>
    <row r="8" spans="2:26">
      <c r="B8" s="113">
        <v>42696</v>
      </c>
      <c r="C8" s="109">
        <v>12039.486000000001</v>
      </c>
      <c r="D8" s="109">
        <v>16981.79</v>
      </c>
      <c r="E8" s="109"/>
      <c r="F8" s="109"/>
      <c r="G8" s="109">
        <v>8393.7124999999996</v>
      </c>
      <c r="H8" s="109"/>
      <c r="I8" s="109">
        <v>10294.120000000001</v>
      </c>
      <c r="J8" s="109"/>
      <c r="K8" s="109">
        <v>8618.8349999999991</v>
      </c>
      <c r="L8" s="109">
        <v>11090.54642857143</v>
      </c>
      <c r="Q8" s="327">
        <f t="shared" si="1"/>
        <v>8.5562923120173412E-2</v>
      </c>
      <c r="R8" s="327">
        <f t="shared" si="2"/>
        <v>0.53119506864436983</v>
      </c>
      <c r="S8" s="327" t="str">
        <f t="shared" si="3"/>
        <v/>
      </c>
      <c r="T8" s="327" t="str">
        <f t="shared" si="4"/>
        <v/>
      </c>
      <c r="U8" s="327">
        <f t="shared" si="5"/>
        <v>-0.24316510876541261</v>
      </c>
      <c r="V8" s="327" t="str">
        <f t="shared" si="6"/>
        <v/>
      </c>
      <c r="W8" s="327">
        <f t="shared" si="7"/>
        <v>-7.181128844289203E-2</v>
      </c>
      <c r="X8" s="327" t="str">
        <f t="shared" si="8"/>
        <v/>
      </c>
      <c r="Y8" s="327">
        <f t="shared" si="9"/>
        <v>-0.22286651469253269</v>
      </c>
      <c r="Z8" s="328"/>
    </row>
    <row r="9" spans="2:26">
      <c r="B9" s="113">
        <v>42697</v>
      </c>
      <c r="C9" s="109">
        <v>10860.603333333334</v>
      </c>
      <c r="D9" s="109">
        <v>11346.535</v>
      </c>
      <c r="E9" s="109">
        <v>7563.03</v>
      </c>
      <c r="F9" s="109"/>
      <c r="G9" s="109">
        <v>9075.6299999999992</v>
      </c>
      <c r="H9" s="109"/>
      <c r="I9" s="109">
        <v>9603.84</v>
      </c>
      <c r="J9" s="109"/>
      <c r="K9" s="109">
        <v>8186.7150000000001</v>
      </c>
      <c r="L9" s="109">
        <v>9622.9671428571419</v>
      </c>
      <c r="Q9" s="327">
        <f t="shared" si="1"/>
        <v>0.12861274200596798</v>
      </c>
      <c r="R9" s="327">
        <f t="shared" si="2"/>
        <v>0.17910981421382219</v>
      </c>
      <c r="S9" s="327">
        <f t="shared" si="3"/>
        <v>-0.21406465513977938</v>
      </c>
      <c r="T9" s="327" t="str">
        <f t="shared" si="4"/>
        <v/>
      </c>
      <c r="U9" s="327">
        <f t="shared" si="5"/>
        <v>-5.6878209676047335E-2</v>
      </c>
      <c r="V9" s="327" t="str">
        <f t="shared" si="6"/>
        <v/>
      </c>
      <c r="W9" s="327">
        <f t="shared" si="7"/>
        <v>-1.9876554261477734E-3</v>
      </c>
      <c r="X9" s="327" t="str">
        <f t="shared" si="8"/>
        <v/>
      </c>
      <c r="Y9" s="327">
        <f t="shared" si="9"/>
        <v>-0.14925252487464133</v>
      </c>
      <c r="Z9" s="328"/>
    </row>
    <row r="10" spans="2:26">
      <c r="B10" s="113">
        <v>42698</v>
      </c>
      <c r="C10" s="109">
        <v>10915.227499999999</v>
      </c>
      <c r="D10" s="109">
        <v>11367.715</v>
      </c>
      <c r="E10" s="109">
        <v>7563.03</v>
      </c>
      <c r="F10" s="109"/>
      <c r="G10" s="109">
        <v>8331.41</v>
      </c>
      <c r="H10" s="109"/>
      <c r="I10" s="109">
        <v>9690.125</v>
      </c>
      <c r="J10" s="109"/>
      <c r="K10" s="109">
        <v>9873.9500000000007</v>
      </c>
      <c r="L10" s="109">
        <v>9752.8007142857132</v>
      </c>
      <c r="Q10" s="327">
        <f t="shared" si="1"/>
        <v>0.11918902269904744</v>
      </c>
      <c r="R10" s="327">
        <f t="shared" si="2"/>
        <v>0.16558466978093705</v>
      </c>
      <c r="S10" s="327">
        <f t="shared" si="3"/>
        <v>-0.22452737202741976</v>
      </c>
      <c r="T10" s="327" t="str">
        <f t="shared" si="4"/>
        <v/>
      </c>
      <c r="U10" s="327">
        <f t="shared" si="5"/>
        <v>-0.14574179827171982</v>
      </c>
      <c r="V10" s="327" t="str">
        <f t="shared" si="6"/>
        <v/>
      </c>
      <c r="W10" s="327">
        <f t="shared" si="7"/>
        <v>-6.4264323779226838E-3</v>
      </c>
      <c r="X10" s="327" t="str">
        <f t="shared" si="8"/>
        <v/>
      </c>
      <c r="Y10" s="327">
        <f t="shared" si="9"/>
        <v>1.2421999512081738E-2</v>
      </c>
      <c r="Z10" s="328"/>
    </row>
    <row r="11" spans="2:26">
      <c r="B11" s="113">
        <v>42699</v>
      </c>
      <c r="C11" s="109">
        <v>11986.085999999999</v>
      </c>
      <c r="D11" s="109">
        <v>15195.786666666667</v>
      </c>
      <c r="E11" s="109">
        <v>5546.22</v>
      </c>
      <c r="F11" s="109"/>
      <c r="G11" s="109">
        <v>9056.3924999999999</v>
      </c>
      <c r="H11" s="109"/>
      <c r="I11" s="109">
        <v>9648.3033333333333</v>
      </c>
      <c r="J11" s="109"/>
      <c r="K11" s="109">
        <v>8209.0349999999999</v>
      </c>
      <c r="L11" s="109">
        <v>10702.920000000002</v>
      </c>
      <c r="Q11" s="327">
        <f t="shared" si="1"/>
        <v>0.11988933861039765</v>
      </c>
      <c r="R11" s="327">
        <f t="shared" si="2"/>
        <v>0.41977952434164362</v>
      </c>
      <c r="S11" s="327">
        <f t="shared" si="3"/>
        <v>-0.48180309672500593</v>
      </c>
      <c r="T11" s="327" t="str">
        <f t="shared" si="4"/>
        <v/>
      </c>
      <c r="U11" s="327">
        <f t="shared" si="5"/>
        <v>-0.15383909250933406</v>
      </c>
      <c r="V11" s="327" t="str">
        <f t="shared" si="6"/>
        <v/>
      </c>
      <c r="W11" s="327">
        <f t="shared" si="7"/>
        <v>-9.8535415257394093E-2</v>
      </c>
      <c r="X11" s="327" t="str">
        <f t="shared" si="8"/>
        <v/>
      </c>
      <c r="Y11" s="327">
        <f t="shared" si="9"/>
        <v>-0.23300977677119902</v>
      </c>
      <c r="Z11" s="328"/>
    </row>
    <row r="12" spans="2:26">
      <c r="B12" s="113">
        <v>42702</v>
      </c>
      <c r="C12" s="109">
        <v>10074.34</v>
      </c>
      <c r="D12" s="109">
        <v>10536.48</v>
      </c>
      <c r="E12" s="109">
        <v>5042.0200000000004</v>
      </c>
      <c r="F12" s="109"/>
      <c r="G12" s="109">
        <v>6839.6725000000006</v>
      </c>
      <c r="H12" s="109"/>
      <c r="I12" s="109">
        <v>7954.7099999999991</v>
      </c>
      <c r="J12" s="109"/>
      <c r="K12" s="109">
        <v>8003.6900000000005</v>
      </c>
      <c r="L12" s="109">
        <v>8106.704285714286</v>
      </c>
      <c r="Q12" s="327">
        <f t="shared" si="1"/>
        <v>0.24271709500408212</v>
      </c>
      <c r="R12" s="327">
        <f t="shared" si="2"/>
        <v>0.2997242317778247</v>
      </c>
      <c r="S12" s="327">
        <f t="shared" si="3"/>
        <v>-0.37804318224792072</v>
      </c>
      <c r="T12" s="327" t="str">
        <f t="shared" si="4"/>
        <v/>
      </c>
      <c r="U12" s="327">
        <f t="shared" si="5"/>
        <v>-0.15629431407126337</v>
      </c>
      <c r="V12" s="327" t="str">
        <f t="shared" si="6"/>
        <v/>
      </c>
      <c r="W12" s="327">
        <f t="shared" si="7"/>
        <v>-1.8749208106940907E-2</v>
      </c>
      <c r="X12" s="327" t="str">
        <f t="shared" si="8"/>
        <v/>
      </c>
      <c r="Y12" s="327">
        <f t="shared" si="9"/>
        <v>-1.2707295355008606E-2</v>
      </c>
      <c r="Z12" s="328"/>
    </row>
    <row r="13" spans="2:26">
      <c r="B13" s="113">
        <v>42703</v>
      </c>
      <c r="C13" s="109">
        <v>10825.810000000001</v>
      </c>
      <c r="D13" s="109">
        <v>12587.67</v>
      </c>
      <c r="E13" s="109"/>
      <c r="F13" s="109"/>
      <c r="G13" s="109">
        <v>7828.0300000000007</v>
      </c>
      <c r="H13" s="109"/>
      <c r="I13" s="109">
        <v>8510.2199999999993</v>
      </c>
      <c r="J13" s="109"/>
      <c r="K13" s="109">
        <v>8573.0833333333339</v>
      </c>
      <c r="L13" s="109">
        <v>9844.3031578947393</v>
      </c>
      <c r="Q13" s="327">
        <f t="shared" si="1"/>
        <v>9.9703028885100159E-2</v>
      </c>
      <c r="R13" s="327">
        <f t="shared" si="2"/>
        <v>0.27867557490904671</v>
      </c>
      <c r="S13" s="327" t="str">
        <f t="shared" si="3"/>
        <v/>
      </c>
      <c r="T13" s="327" t="str">
        <f t="shared" si="4"/>
        <v/>
      </c>
      <c r="U13" s="327">
        <f t="shared" si="5"/>
        <v>-0.20481623996694656</v>
      </c>
      <c r="V13" s="327" t="str">
        <f t="shared" si="6"/>
        <v/>
      </c>
      <c r="W13" s="327">
        <f t="shared" si="7"/>
        <v>-0.13551829281332711</v>
      </c>
      <c r="X13" s="327" t="str">
        <f t="shared" si="8"/>
        <v/>
      </c>
      <c r="Y13" s="327">
        <f t="shared" si="9"/>
        <v>-0.12913253525130802</v>
      </c>
      <c r="Z13" s="328"/>
    </row>
    <row r="14" spans="2:26">
      <c r="B14" s="113">
        <v>42704</v>
      </c>
      <c r="C14" s="109">
        <v>9181.0066666666662</v>
      </c>
      <c r="D14" s="109">
        <v>10225.84</v>
      </c>
      <c r="E14" s="109"/>
      <c r="F14" s="109"/>
      <c r="G14" s="109">
        <v>7708.4599999999991</v>
      </c>
      <c r="H14" s="109"/>
      <c r="I14" s="109">
        <v>9289.8050000000003</v>
      </c>
      <c r="J14" s="109"/>
      <c r="K14" s="109">
        <v>7650.56</v>
      </c>
      <c r="L14" s="109">
        <v>8669.9438461538466</v>
      </c>
      <c r="Q14" s="327">
        <f t="shared" si="1"/>
        <v>5.8946497184008503E-2</v>
      </c>
      <c r="R14" s="327">
        <f t="shared" si="2"/>
        <v>0.17945861950840419</v>
      </c>
      <c r="S14" s="327" t="str">
        <f t="shared" si="3"/>
        <v/>
      </c>
      <c r="T14" s="327" t="str">
        <f t="shared" si="4"/>
        <v/>
      </c>
      <c r="U14" s="327">
        <f t="shared" si="5"/>
        <v>-0.11089850905786203</v>
      </c>
      <c r="V14" s="327" t="str">
        <f t="shared" si="6"/>
        <v/>
      </c>
      <c r="W14" s="327">
        <f t="shared" si="7"/>
        <v>7.1495405834852782E-2</v>
      </c>
      <c r="X14" s="327" t="str">
        <f t="shared" si="8"/>
        <v/>
      </c>
      <c r="Y14" s="327">
        <f t="shared" si="9"/>
        <v>-0.1175767530035462</v>
      </c>
      <c r="Z14" s="328"/>
    </row>
    <row r="15" spans="2:26">
      <c r="B15" s="113">
        <v>42705</v>
      </c>
      <c r="C15" s="109">
        <v>11212.924999999999</v>
      </c>
      <c r="D15" s="109">
        <v>13107.163333333336</v>
      </c>
      <c r="E15" s="109"/>
      <c r="F15" s="109"/>
      <c r="G15" s="109">
        <v>7167.4150000000009</v>
      </c>
      <c r="H15" s="109"/>
      <c r="I15" s="109">
        <v>7691.7866666666669</v>
      </c>
      <c r="J15" s="109"/>
      <c r="K15" s="109">
        <v>6777.7150000000001</v>
      </c>
      <c r="L15" s="109">
        <v>9342.1024999999991</v>
      </c>
      <c r="Q15" s="327">
        <f t="shared" si="1"/>
        <v>0.20025711556900605</v>
      </c>
      <c r="R15" s="327">
        <f t="shared" si="2"/>
        <v>0.40302071544744206</v>
      </c>
      <c r="S15" s="327" t="str">
        <f t="shared" si="3"/>
        <v/>
      </c>
      <c r="T15" s="327" t="str">
        <f t="shared" si="4"/>
        <v/>
      </c>
      <c r="U15" s="327">
        <f t="shared" si="5"/>
        <v>-0.23278351955568871</v>
      </c>
      <c r="V15" s="327" t="str">
        <f t="shared" si="6"/>
        <v/>
      </c>
      <c r="W15" s="327">
        <f t="shared" si="7"/>
        <v>-0.17665357807124599</v>
      </c>
      <c r="X15" s="327" t="str">
        <f t="shared" si="8"/>
        <v/>
      </c>
      <c r="Y15" s="327">
        <f t="shared" si="9"/>
        <v>-0.27449789809092751</v>
      </c>
      <c r="Z15" s="328"/>
    </row>
    <row r="16" spans="2:26">
      <c r="B16" s="113">
        <v>42706</v>
      </c>
      <c r="C16" s="109">
        <v>8162.692</v>
      </c>
      <c r="D16" s="109">
        <v>8806.9933333333338</v>
      </c>
      <c r="E16" s="109"/>
      <c r="F16" s="109"/>
      <c r="G16" s="109">
        <v>7119.5166666666673</v>
      </c>
      <c r="H16" s="109"/>
      <c r="I16" s="109">
        <v>8415.52</v>
      </c>
      <c r="J16" s="109"/>
      <c r="K16" s="109">
        <v>6932.77</v>
      </c>
      <c r="L16" s="109">
        <v>8007.0947058823558</v>
      </c>
      <c r="Q16" s="327">
        <f t="shared" si="1"/>
        <v>1.9432428344245228E-2</v>
      </c>
      <c r="R16" s="327">
        <f t="shared" si="2"/>
        <v>9.989873441403635E-2</v>
      </c>
      <c r="S16" s="327" t="str">
        <f t="shared" si="3"/>
        <v/>
      </c>
      <c r="T16" s="327" t="str">
        <f t="shared" si="4"/>
        <v/>
      </c>
      <c r="U16" s="327">
        <f t="shared" si="5"/>
        <v>-0.11084894981492295</v>
      </c>
      <c r="V16" s="327" t="str">
        <f t="shared" si="6"/>
        <v/>
      </c>
      <c r="W16" s="327">
        <f t="shared" si="7"/>
        <v>5.1007925985638441E-2</v>
      </c>
      <c r="X16" s="327" t="str">
        <f t="shared" si="8"/>
        <v/>
      </c>
      <c r="Y16" s="327">
        <f t="shared" si="9"/>
        <v>-0.13417159973056272</v>
      </c>
      <c r="Z16" s="328"/>
    </row>
    <row r="17" spans="2:26">
      <c r="B17" s="113">
        <v>42709</v>
      </c>
      <c r="C17" s="109">
        <v>9482.1</v>
      </c>
      <c r="D17" s="109">
        <v>7167.1</v>
      </c>
      <c r="E17" s="109"/>
      <c r="F17" s="109"/>
      <c r="G17" s="109">
        <v>6853.2249999999995</v>
      </c>
      <c r="H17" s="109"/>
      <c r="I17" s="109">
        <v>7018.2800000000007</v>
      </c>
      <c r="J17" s="109"/>
      <c r="K17" s="109">
        <v>6542.3866666666663</v>
      </c>
      <c r="L17" s="109">
        <v>7267.3266666666668</v>
      </c>
      <c r="Q17" s="327">
        <f t="shared" si="1"/>
        <v>0.30475764127845273</v>
      </c>
      <c r="R17" s="327">
        <f t="shared" si="2"/>
        <v>-1.3791407936343368E-2</v>
      </c>
      <c r="S17" s="327" t="str">
        <f t="shared" si="3"/>
        <v/>
      </c>
      <c r="T17" s="327" t="str">
        <f t="shared" si="4"/>
        <v/>
      </c>
      <c r="U17" s="327">
        <f t="shared" si="5"/>
        <v>-5.6981292524807478E-2</v>
      </c>
      <c r="V17" s="327" t="str">
        <f t="shared" si="6"/>
        <v/>
      </c>
      <c r="W17" s="327">
        <f t="shared" si="7"/>
        <v>-3.4269364525607235E-2</v>
      </c>
      <c r="X17" s="327" t="str">
        <f t="shared" si="8"/>
        <v/>
      </c>
      <c r="Y17" s="327">
        <f t="shared" si="9"/>
        <v>-9.9753325156706013E-2</v>
      </c>
      <c r="Z17" s="328"/>
    </row>
    <row r="18" spans="2:26">
      <c r="B18" s="113">
        <v>42710</v>
      </c>
      <c r="C18" s="109">
        <v>8224.307499999999</v>
      </c>
      <c r="D18" s="109">
        <v>9785.5450000000001</v>
      </c>
      <c r="E18" s="109"/>
      <c r="F18" s="109"/>
      <c r="G18" s="109">
        <v>6993.26</v>
      </c>
      <c r="H18" s="109"/>
      <c r="I18" s="109">
        <v>6280.3649999999998</v>
      </c>
      <c r="J18" s="109"/>
      <c r="K18" s="109">
        <v>6741.7849999999999</v>
      </c>
      <c r="L18" s="109">
        <v>7565.2613333333311</v>
      </c>
      <c r="Q18" s="327">
        <f t="shared" si="1"/>
        <v>8.7114791892626595E-2</v>
      </c>
      <c r="R18" s="327">
        <f t="shared" si="2"/>
        <v>0.29348406734924903</v>
      </c>
      <c r="S18" s="327" t="str">
        <f t="shared" si="3"/>
        <v/>
      </c>
      <c r="T18" s="327" t="str">
        <f t="shared" si="4"/>
        <v/>
      </c>
      <c r="U18" s="327">
        <f t="shared" si="5"/>
        <v>-7.5608932478384225E-2</v>
      </c>
      <c r="V18" s="327" t="str">
        <f t="shared" si="6"/>
        <v/>
      </c>
      <c r="W18" s="327">
        <f t="shared" si="7"/>
        <v>-0.16984163226086374</v>
      </c>
      <c r="X18" s="327" t="str">
        <f t="shared" si="8"/>
        <v/>
      </c>
      <c r="Y18" s="327">
        <f t="shared" si="9"/>
        <v>-0.10884968767767593</v>
      </c>
      <c r="Z18" s="328"/>
    </row>
    <row r="19" spans="2:26">
      <c r="B19" s="113">
        <v>42711</v>
      </c>
      <c r="C19" s="109">
        <v>9806.1825000000008</v>
      </c>
      <c r="D19" s="109">
        <v>10355.082</v>
      </c>
      <c r="E19" s="109"/>
      <c r="F19" s="109"/>
      <c r="G19" s="109">
        <v>6121.0524999999998</v>
      </c>
      <c r="H19" s="109"/>
      <c r="I19" s="109">
        <v>6835.69</v>
      </c>
      <c r="J19" s="109"/>
      <c r="K19" s="109">
        <v>6515.7449999999999</v>
      </c>
      <c r="L19" s="109">
        <v>8363.9541176470593</v>
      </c>
      <c r="Q19" s="327">
        <f t="shared" si="1"/>
        <v>0.17243379890260183</v>
      </c>
      <c r="R19" s="327">
        <f t="shared" si="2"/>
        <v>0.23806059363141072</v>
      </c>
      <c r="S19" s="327" t="str">
        <f t="shared" si="3"/>
        <v/>
      </c>
      <c r="T19" s="327" t="str">
        <f t="shared" si="4"/>
        <v/>
      </c>
      <c r="U19" s="327">
        <f t="shared" si="5"/>
        <v>-0.26816283137120206</v>
      </c>
      <c r="V19" s="327" t="str">
        <f t="shared" si="6"/>
        <v/>
      </c>
      <c r="W19" s="327">
        <f t="shared" si="7"/>
        <v>-0.182720289488746</v>
      </c>
      <c r="X19" s="327" t="str">
        <f t="shared" si="8"/>
        <v/>
      </c>
      <c r="Y19" s="327">
        <f t="shared" si="9"/>
        <v>-0.22097312965258065</v>
      </c>
      <c r="Z19" s="328"/>
    </row>
    <row r="20" spans="2:26">
      <c r="B20" s="113">
        <v>42713</v>
      </c>
      <c r="C20" s="109">
        <v>8656.25</v>
      </c>
      <c r="D20" s="109">
        <v>8735.7849999999999</v>
      </c>
      <c r="E20" s="109"/>
      <c r="F20" s="109"/>
      <c r="G20" s="109">
        <v>6139.3980000000001</v>
      </c>
      <c r="H20" s="109"/>
      <c r="I20" s="109">
        <v>7827.5800000000008</v>
      </c>
      <c r="J20" s="109"/>
      <c r="K20" s="109">
        <v>7683.07</v>
      </c>
      <c r="L20" s="109">
        <v>7597.2913333333327</v>
      </c>
      <c r="Q20" s="327">
        <f t="shared" si="1"/>
        <v>0.13938634444890324</v>
      </c>
      <c r="R20" s="327">
        <f t="shared" si="2"/>
        <v>0.14985520716725628</v>
      </c>
      <c r="S20" s="327" t="str">
        <f t="shared" si="3"/>
        <v/>
      </c>
      <c r="T20" s="327" t="str">
        <f t="shared" si="4"/>
        <v/>
      </c>
      <c r="U20" s="327">
        <f t="shared" si="5"/>
        <v>-0.19189646274808284</v>
      </c>
      <c r="V20" s="327" t="str">
        <f t="shared" si="6"/>
        <v/>
      </c>
      <c r="W20" s="327">
        <f t="shared" si="7"/>
        <v>3.031194363394623E-2</v>
      </c>
      <c r="X20" s="327" t="str">
        <f t="shared" si="8"/>
        <v/>
      </c>
      <c r="Y20" s="327">
        <f t="shared" si="9"/>
        <v>1.129069070845167E-2</v>
      </c>
      <c r="Z20" s="328"/>
    </row>
    <row r="21" spans="2:26">
      <c r="B21" s="113">
        <v>42716</v>
      </c>
      <c r="C21" s="109">
        <v>8010.84</v>
      </c>
      <c r="D21" s="109">
        <v>8613.4500000000007</v>
      </c>
      <c r="E21" s="109"/>
      <c r="F21" s="109"/>
      <c r="G21" s="109">
        <v>6360.1274999999996</v>
      </c>
      <c r="H21" s="109"/>
      <c r="I21" s="109">
        <v>7563.03</v>
      </c>
      <c r="J21" s="109"/>
      <c r="K21" s="109">
        <v>6418.416666666667</v>
      </c>
      <c r="L21" s="109">
        <v>6990.3563636363633</v>
      </c>
      <c r="Q21" s="327">
        <f t="shared" si="1"/>
        <v>0.14598449396259167</v>
      </c>
      <c r="R21" s="327">
        <f t="shared" si="2"/>
        <v>0.23219039944900732</v>
      </c>
      <c r="S21" s="327" t="str">
        <f t="shared" si="3"/>
        <v/>
      </c>
      <c r="T21" s="327" t="str">
        <f t="shared" si="4"/>
        <v/>
      </c>
      <c r="U21" s="327">
        <f t="shared" si="5"/>
        <v>-9.0156900571592674E-2</v>
      </c>
      <c r="V21" s="327" t="str">
        <f t="shared" si="6"/>
        <v/>
      </c>
      <c r="W21" s="327">
        <f t="shared" si="7"/>
        <v>8.1923382238803813E-2</v>
      </c>
      <c r="X21" s="327" t="str">
        <f t="shared" si="8"/>
        <v/>
      </c>
      <c r="Y21" s="327">
        <f t="shared" si="9"/>
        <v>-8.1818389108874415E-2</v>
      </c>
      <c r="Z21" s="328"/>
    </row>
    <row r="22" spans="2:26">
      <c r="B22" s="113">
        <v>42717</v>
      </c>
      <c r="C22" s="109">
        <v>9512.634</v>
      </c>
      <c r="D22" s="109">
        <v>13567.23</v>
      </c>
      <c r="E22" s="109"/>
      <c r="F22" s="109"/>
      <c r="G22" s="109">
        <v>6840.8180000000011</v>
      </c>
      <c r="H22" s="109"/>
      <c r="I22" s="109">
        <v>6630.0550000000003</v>
      </c>
      <c r="J22" s="109"/>
      <c r="K22" s="109">
        <v>6711.2850000000008</v>
      </c>
      <c r="L22" s="109">
        <v>8278.1649999999991</v>
      </c>
      <c r="Q22" s="327">
        <f t="shared" si="1"/>
        <v>0.14912350744398079</v>
      </c>
      <c r="R22" s="327">
        <f t="shared" si="2"/>
        <v>0.63891756204424544</v>
      </c>
      <c r="S22" s="327" t="str">
        <f t="shared" si="3"/>
        <v/>
      </c>
      <c r="T22" s="327" t="str">
        <f t="shared" si="4"/>
        <v/>
      </c>
      <c r="U22" s="327">
        <f t="shared" si="5"/>
        <v>-0.17363111269224496</v>
      </c>
      <c r="V22" s="327" t="str">
        <f t="shared" si="6"/>
        <v/>
      </c>
      <c r="W22" s="327">
        <f t="shared" si="7"/>
        <v>-0.19909122371926616</v>
      </c>
      <c r="X22" s="327" t="str">
        <f t="shared" si="8"/>
        <v/>
      </c>
      <c r="Y22" s="327">
        <f t="shared" si="9"/>
        <v>-0.18927866260215861</v>
      </c>
      <c r="Z22" s="328"/>
    </row>
    <row r="23" spans="2:26">
      <c r="B23" s="113">
        <v>42718</v>
      </c>
      <c r="C23" s="109">
        <v>8015.6266666666661</v>
      </c>
      <c r="D23" s="109">
        <v>8319.33</v>
      </c>
      <c r="E23" s="109"/>
      <c r="F23" s="109"/>
      <c r="G23" s="109">
        <v>5945.5375000000004</v>
      </c>
      <c r="H23" s="109"/>
      <c r="I23" s="109">
        <v>6713.75</v>
      </c>
      <c r="J23" s="109"/>
      <c r="K23" s="109">
        <v>6046.420000000001</v>
      </c>
      <c r="L23" s="109">
        <v>6747.3169230769226</v>
      </c>
      <c r="Q23" s="327">
        <f t="shared" si="1"/>
        <v>0.18797245750409583</v>
      </c>
      <c r="R23" s="327">
        <f t="shared" si="2"/>
        <v>0.23298343546699823</v>
      </c>
      <c r="S23" s="327" t="str">
        <f t="shared" si="3"/>
        <v/>
      </c>
      <c r="T23" s="327" t="str">
        <f t="shared" si="4"/>
        <v/>
      </c>
      <c r="U23" s="327">
        <f t="shared" si="5"/>
        <v>-0.11882937058057938</v>
      </c>
      <c r="V23" s="327" t="str">
        <f t="shared" si="6"/>
        <v/>
      </c>
      <c r="W23" s="327">
        <f t="shared" si="7"/>
        <v>-4.9748549622915007E-3</v>
      </c>
      <c r="X23" s="327" t="str">
        <f t="shared" si="8"/>
        <v/>
      </c>
      <c r="Y23" s="327">
        <f t="shared" si="9"/>
        <v>-0.10387787191079466</v>
      </c>
      <c r="Z23" s="328"/>
    </row>
    <row r="24" spans="2:26">
      <c r="B24" s="113">
        <v>42719</v>
      </c>
      <c r="C24" s="109">
        <v>10041.475</v>
      </c>
      <c r="D24" s="109">
        <v>12983.195</v>
      </c>
      <c r="E24" s="109"/>
      <c r="F24" s="109">
        <v>3781.51</v>
      </c>
      <c r="G24" s="109">
        <v>6496.920000000001</v>
      </c>
      <c r="H24" s="109"/>
      <c r="I24" s="109">
        <v>7000.9800000000005</v>
      </c>
      <c r="J24" s="109"/>
      <c r="K24" s="109">
        <v>5289.6533333333327</v>
      </c>
      <c r="L24" s="109">
        <v>7892.2787500000013</v>
      </c>
      <c r="Q24" s="327">
        <f t="shared" si="1"/>
        <v>0.27231631295334047</v>
      </c>
      <c r="R24" s="327">
        <f t="shared" si="2"/>
        <v>0.64505023343226409</v>
      </c>
      <c r="S24" s="327" t="str">
        <f t="shared" si="3"/>
        <v/>
      </c>
      <c r="T24" s="327">
        <f t="shared" si="4"/>
        <v>-0.52085954896106534</v>
      </c>
      <c r="U24" s="327">
        <f t="shared" si="5"/>
        <v>-0.17680048997255704</v>
      </c>
      <c r="V24" s="327" t="str">
        <f t="shared" si="6"/>
        <v/>
      </c>
      <c r="W24" s="327">
        <f t="shared" si="7"/>
        <v>-0.11293300429866351</v>
      </c>
      <c r="X24" s="327" t="str">
        <f t="shared" si="8"/>
        <v/>
      </c>
      <c r="Y24" s="327">
        <f t="shared" si="9"/>
        <v>-0.32976856230105506</v>
      </c>
      <c r="Z24" s="328"/>
    </row>
    <row r="25" spans="2:26">
      <c r="B25" s="113">
        <v>42720</v>
      </c>
      <c r="C25" s="109">
        <v>7469.6075000000001</v>
      </c>
      <c r="D25" s="109">
        <v>8319.33</v>
      </c>
      <c r="E25" s="109"/>
      <c r="F25" s="109"/>
      <c r="G25" s="109">
        <v>5789.2000000000007</v>
      </c>
      <c r="H25" s="109"/>
      <c r="I25" s="109">
        <v>6065.92</v>
      </c>
      <c r="J25" s="109"/>
      <c r="K25" s="109">
        <v>5416.1233333333339</v>
      </c>
      <c r="L25" s="109">
        <v>6409.6264285714296</v>
      </c>
      <c r="Q25" s="327">
        <f t="shared" si="1"/>
        <v>0.1653732995582424</v>
      </c>
      <c r="R25" s="327">
        <f t="shared" si="2"/>
        <v>0.29794303813337886</v>
      </c>
      <c r="S25" s="327" t="str">
        <f t="shared" si="3"/>
        <v/>
      </c>
      <c r="T25" s="327" t="str">
        <f t="shared" si="4"/>
        <v/>
      </c>
      <c r="U25" s="327">
        <f t="shared" si="5"/>
        <v>-9.6796035694970889E-2</v>
      </c>
      <c r="V25" s="327" t="str">
        <f t="shared" si="6"/>
        <v/>
      </c>
      <c r="W25" s="327">
        <f t="shared" si="7"/>
        <v>-5.3623472818841715E-2</v>
      </c>
      <c r="X25" s="327" t="str">
        <f t="shared" si="8"/>
        <v/>
      </c>
      <c r="Y25" s="327">
        <f t="shared" si="9"/>
        <v>-0.15500171598292767</v>
      </c>
      <c r="Z25" s="328"/>
    </row>
    <row r="26" spans="2:26">
      <c r="B26" s="113">
        <v>42723</v>
      </c>
      <c r="C26" s="109">
        <v>7236.0650000000005</v>
      </c>
      <c r="D26" s="109">
        <v>8193.2800000000007</v>
      </c>
      <c r="E26" s="109"/>
      <c r="F26" s="109"/>
      <c r="G26" s="109">
        <v>7046.4675000000007</v>
      </c>
      <c r="H26" s="109"/>
      <c r="I26" s="109">
        <v>6066.1749999999993</v>
      </c>
      <c r="J26" s="109"/>
      <c r="K26" s="109">
        <v>5289.8099999999995</v>
      </c>
      <c r="L26" s="109">
        <v>6687.568181818182</v>
      </c>
      <c r="Q26" s="327">
        <f t="shared" si="1"/>
        <v>8.2017379601907248E-2</v>
      </c>
      <c r="R26" s="327">
        <f t="shared" si="2"/>
        <v>0.22515087356798408</v>
      </c>
      <c r="S26" s="327" t="str">
        <f t="shared" si="3"/>
        <v/>
      </c>
      <c r="T26" s="327" t="str">
        <f t="shared" si="4"/>
        <v/>
      </c>
      <c r="U26" s="327">
        <f t="shared" si="5"/>
        <v>5.3666640611990432E-2</v>
      </c>
      <c r="V26" s="327" t="str">
        <f t="shared" si="6"/>
        <v/>
      </c>
      <c r="W26" s="327">
        <f t="shared" si="7"/>
        <v>-9.29176592931934E-2</v>
      </c>
      <c r="X26" s="327" t="str">
        <f t="shared" si="8"/>
        <v/>
      </c>
      <c r="Y26" s="327">
        <f t="shared" si="9"/>
        <v>-0.20900843831668675</v>
      </c>
      <c r="Z26" s="328"/>
    </row>
    <row r="27" spans="2:26">
      <c r="B27" s="113">
        <v>42724</v>
      </c>
      <c r="C27" s="109">
        <v>6602.2860000000001</v>
      </c>
      <c r="D27" s="109">
        <v>8193.2800000000007</v>
      </c>
      <c r="E27" s="109"/>
      <c r="F27" s="109"/>
      <c r="G27" s="109">
        <v>5645.4274999999998</v>
      </c>
      <c r="H27" s="109"/>
      <c r="I27" s="109">
        <v>6722.69</v>
      </c>
      <c r="J27" s="109"/>
      <c r="K27" s="109">
        <v>4901.7466666666669</v>
      </c>
      <c r="L27" s="109">
        <v>6086.739285714285</v>
      </c>
      <c r="Q27" s="327">
        <f t="shared" si="1"/>
        <v>8.4699983042762314E-2</v>
      </c>
      <c r="R27" s="327">
        <f t="shared" si="2"/>
        <v>0.34608689733595366</v>
      </c>
      <c r="S27" s="327" t="str">
        <f t="shared" si="3"/>
        <v/>
      </c>
      <c r="T27" s="327" t="str">
        <f t="shared" si="4"/>
        <v/>
      </c>
      <c r="U27" s="327">
        <f t="shared" si="5"/>
        <v>-7.2503809510956696E-2</v>
      </c>
      <c r="V27" s="327" t="str">
        <f t="shared" si="6"/>
        <v/>
      </c>
      <c r="W27" s="327">
        <f t="shared" si="7"/>
        <v>0.10448134615824689</v>
      </c>
      <c r="X27" s="327" t="str">
        <f t="shared" si="8"/>
        <v/>
      </c>
      <c r="Y27" s="327">
        <f t="shared" si="9"/>
        <v>-0.19468430688806115</v>
      </c>
      <c r="Z27" s="328"/>
    </row>
    <row r="28" spans="2:26">
      <c r="B28" s="113">
        <v>42725</v>
      </c>
      <c r="C28" s="109">
        <v>7094.4949999999999</v>
      </c>
      <c r="D28" s="109">
        <v>8193.2800000000007</v>
      </c>
      <c r="E28" s="109"/>
      <c r="F28" s="109"/>
      <c r="G28" s="109">
        <v>6313.674</v>
      </c>
      <c r="H28" s="109"/>
      <c r="I28" s="109">
        <v>6722.69</v>
      </c>
      <c r="J28" s="109"/>
      <c r="K28" s="109">
        <v>5310.5666666666666</v>
      </c>
      <c r="L28" s="109">
        <v>6485.2871428571434</v>
      </c>
      <c r="Q28" s="327">
        <f t="shared" si="1"/>
        <v>9.3936913466327293E-2</v>
      </c>
      <c r="R28" s="327">
        <f t="shared" si="2"/>
        <v>0.26336426121456014</v>
      </c>
      <c r="S28" s="327" t="str">
        <f t="shared" si="3"/>
        <v/>
      </c>
      <c r="T28" s="327" t="str">
        <f t="shared" si="4"/>
        <v/>
      </c>
      <c r="U28" s="327">
        <f t="shared" si="5"/>
        <v>-2.6461918967791136E-2</v>
      </c>
      <c r="V28" s="327" t="str">
        <f t="shared" si="6"/>
        <v/>
      </c>
      <c r="W28" s="327">
        <f t="shared" si="7"/>
        <v>3.6606375618129766E-2</v>
      </c>
      <c r="X28" s="327" t="str">
        <f t="shared" si="8"/>
        <v/>
      </c>
      <c r="Y28" s="327">
        <f t="shared" si="9"/>
        <v>-0.1811362319530149</v>
      </c>
      <c r="Z28" s="328"/>
    </row>
    <row r="29" spans="2:26">
      <c r="B29" s="113">
        <v>42726</v>
      </c>
      <c r="C29" s="109">
        <v>9545.6525000000001</v>
      </c>
      <c r="D29" s="109">
        <v>13340.334999999999</v>
      </c>
      <c r="E29" s="109">
        <v>5477.75</v>
      </c>
      <c r="F29" s="109"/>
      <c r="G29" s="109">
        <v>5727.8150000000005</v>
      </c>
      <c r="H29" s="109"/>
      <c r="I29" s="109">
        <v>5873.4866666666667</v>
      </c>
      <c r="J29" s="109"/>
      <c r="K29" s="109">
        <v>4515.54</v>
      </c>
      <c r="L29" s="109">
        <v>7318.7864705882348</v>
      </c>
      <c r="Q29" s="327">
        <f t="shared" si="1"/>
        <v>0.30426711291015229</v>
      </c>
      <c r="R29" s="327">
        <f t="shared" si="2"/>
        <v>0.82275231742452959</v>
      </c>
      <c r="S29" s="327">
        <f t="shared" si="3"/>
        <v>-0.25154941710442669</v>
      </c>
      <c r="T29" s="327" t="str">
        <f t="shared" si="4"/>
        <v/>
      </c>
      <c r="U29" s="327">
        <f t="shared" si="5"/>
        <v>-0.2173818674696712</v>
      </c>
      <c r="V29" s="327" t="str">
        <f t="shared" si="6"/>
        <v/>
      </c>
      <c r="W29" s="327">
        <f t="shared" si="7"/>
        <v>-0.19747806685298808</v>
      </c>
      <c r="X29" s="327" t="str">
        <f t="shared" si="8"/>
        <v/>
      </c>
      <c r="Y29" s="327">
        <f t="shared" si="9"/>
        <v>-0.38302066631586379</v>
      </c>
      <c r="Z29" s="328"/>
    </row>
    <row r="30" spans="2:26">
      <c r="B30" s="113">
        <v>42727</v>
      </c>
      <c r="C30" s="109">
        <v>6831.4933333333347</v>
      </c>
      <c r="D30" s="109">
        <v>8193.2800000000007</v>
      </c>
      <c r="E30" s="109"/>
      <c r="F30" s="109"/>
      <c r="G30" s="109">
        <v>6446.7349999999997</v>
      </c>
      <c r="H30" s="109"/>
      <c r="I30" s="109">
        <v>4829.4066666666668</v>
      </c>
      <c r="J30" s="109"/>
      <c r="K30" s="109">
        <v>4664.0999999999995</v>
      </c>
      <c r="L30" s="109">
        <v>5925.3728571428583</v>
      </c>
      <c r="Q30" s="327">
        <f t="shared" si="1"/>
        <v>0.1529221026315965</v>
      </c>
      <c r="R30" s="327">
        <f t="shared" si="2"/>
        <v>0.3827450520895489</v>
      </c>
      <c r="S30" s="327" t="str">
        <f t="shared" si="3"/>
        <v/>
      </c>
      <c r="T30" s="327" t="str">
        <f t="shared" si="4"/>
        <v/>
      </c>
      <c r="U30" s="327">
        <f t="shared" si="5"/>
        <v>8.798807356547278E-2</v>
      </c>
      <c r="V30" s="327" t="str">
        <f t="shared" si="6"/>
        <v/>
      </c>
      <c r="W30" s="327">
        <f t="shared" si="7"/>
        <v>-0.18496155717104576</v>
      </c>
      <c r="X30" s="327" t="str">
        <f t="shared" si="8"/>
        <v/>
      </c>
      <c r="Y30" s="327">
        <f t="shared" si="9"/>
        <v>-0.21285966091103151</v>
      </c>
      <c r="Z30" s="328"/>
    </row>
    <row r="31" spans="2:26">
      <c r="B31" s="113">
        <v>42730</v>
      </c>
      <c r="C31" s="109">
        <v>10073.050000000001</v>
      </c>
      <c r="D31" s="109">
        <v>13792.825000000001</v>
      </c>
      <c r="E31" s="109"/>
      <c r="F31" s="109"/>
      <c r="G31" s="109">
        <v>6505.1050000000005</v>
      </c>
      <c r="H31" s="109"/>
      <c r="I31" s="109">
        <v>5376.6</v>
      </c>
      <c r="J31" s="109"/>
      <c r="K31" s="109">
        <v>4795.71</v>
      </c>
      <c r="L31" s="109">
        <v>8232.7700000000023</v>
      </c>
      <c r="Q31" s="327">
        <f t="shared" si="1"/>
        <v>0.22353108370572702</v>
      </c>
      <c r="R31" s="327">
        <f t="shared" si="2"/>
        <v>0.67535653249149397</v>
      </c>
      <c r="S31" s="327" t="str">
        <f t="shared" si="3"/>
        <v/>
      </c>
      <c r="T31" s="327" t="str">
        <f t="shared" si="4"/>
        <v/>
      </c>
      <c r="U31" s="327">
        <f t="shared" si="5"/>
        <v>-0.20985221256029274</v>
      </c>
      <c r="V31" s="327" t="str">
        <f t="shared" si="6"/>
        <v/>
      </c>
      <c r="W31" s="327">
        <f t="shared" si="7"/>
        <v>-0.34692697597527944</v>
      </c>
      <c r="X31" s="327" t="str">
        <f t="shared" si="8"/>
        <v/>
      </c>
      <c r="Y31" s="327">
        <f t="shared" si="9"/>
        <v>-0.41748524494186057</v>
      </c>
      <c r="Z31" s="328"/>
    </row>
    <row r="32" spans="2:26">
      <c r="B32" s="113">
        <v>42731</v>
      </c>
      <c r="C32" s="109">
        <v>8972.7559999999994</v>
      </c>
      <c r="D32" s="109">
        <v>13760.505000000001</v>
      </c>
      <c r="E32" s="109"/>
      <c r="F32" s="109"/>
      <c r="G32" s="109">
        <v>6123.1125000000002</v>
      </c>
      <c r="H32" s="109"/>
      <c r="I32" s="109">
        <v>5184.26</v>
      </c>
      <c r="J32" s="109"/>
      <c r="K32" s="109">
        <v>4427.6766666666663</v>
      </c>
      <c r="L32" s="109">
        <v>7533.0493749999996</v>
      </c>
      <c r="Q32" s="327">
        <f t="shared" si="1"/>
        <v>0.19111870284269838</v>
      </c>
      <c r="R32" s="327">
        <f t="shared" si="2"/>
        <v>0.82668456225272013</v>
      </c>
      <c r="S32" s="327" t="str">
        <f t="shared" si="3"/>
        <v/>
      </c>
      <c r="T32" s="327" t="str">
        <f t="shared" si="4"/>
        <v/>
      </c>
      <c r="U32" s="327">
        <f t="shared" si="5"/>
        <v>-0.18716681715629926</v>
      </c>
      <c r="V32" s="327" t="str">
        <f t="shared" si="6"/>
        <v/>
      </c>
      <c r="W32" s="327">
        <f t="shared" si="7"/>
        <v>-0.31179795300359353</v>
      </c>
      <c r="X32" s="327" t="str">
        <f t="shared" si="8"/>
        <v/>
      </c>
      <c r="Y32" s="327">
        <f t="shared" si="9"/>
        <v>-0.4122331546955158</v>
      </c>
      <c r="Z32" s="328"/>
    </row>
    <row r="33" spans="2:26">
      <c r="B33" s="113">
        <v>42732</v>
      </c>
      <c r="C33" s="109">
        <v>6885.8249999999998</v>
      </c>
      <c r="D33" s="109">
        <v>14243.7</v>
      </c>
      <c r="E33" s="109"/>
      <c r="F33" s="109"/>
      <c r="G33" s="109">
        <v>6102.28</v>
      </c>
      <c r="H33" s="109"/>
      <c r="I33" s="109">
        <v>4836.66</v>
      </c>
      <c r="J33" s="109"/>
      <c r="K33" s="109">
        <v>4602.8500000000004</v>
      </c>
      <c r="L33" s="109">
        <v>7222.2645454545454</v>
      </c>
      <c r="Q33" s="327">
        <f t="shared" si="1"/>
        <v>-4.6583664076150402E-2</v>
      </c>
      <c r="R33" s="327">
        <f t="shared" si="2"/>
        <v>0.97219305805746403</v>
      </c>
      <c r="S33" s="327" t="str">
        <f t="shared" si="3"/>
        <v/>
      </c>
      <c r="T33" s="327" t="str">
        <f t="shared" si="4"/>
        <v/>
      </c>
      <c r="U33" s="327">
        <f t="shared" si="5"/>
        <v>-0.15507387446219026</v>
      </c>
      <c r="V33" s="327" t="str">
        <f t="shared" si="6"/>
        <v/>
      </c>
      <c r="W33" s="327">
        <f t="shared" si="7"/>
        <v>-0.33031253984679448</v>
      </c>
      <c r="X33" s="327" t="str">
        <f t="shared" si="8"/>
        <v/>
      </c>
      <c r="Y33" s="327">
        <f t="shared" si="9"/>
        <v>-0.36268604244123376</v>
      </c>
      <c r="Z33" s="328"/>
    </row>
    <row r="34" spans="2:26" ht="14.25" customHeight="1">
      <c r="B34" s="113">
        <v>42733</v>
      </c>
      <c r="C34" s="109">
        <v>10635.12</v>
      </c>
      <c r="D34" s="109">
        <v>20685.2</v>
      </c>
      <c r="E34" s="109"/>
      <c r="F34" s="109"/>
      <c r="G34" s="109">
        <v>6482.4349999999995</v>
      </c>
      <c r="H34" s="109"/>
      <c r="I34" s="109">
        <v>4811.01</v>
      </c>
      <c r="J34" s="109"/>
      <c r="K34" s="109">
        <v>4346.0633333333326</v>
      </c>
      <c r="L34" s="109">
        <v>7783.1161538461538</v>
      </c>
      <c r="Q34" s="327">
        <f t="shared" si="1"/>
        <v>0.36643470170292691</v>
      </c>
      <c r="R34" s="327">
        <f t="shared" si="2"/>
        <v>1.6577015672287085</v>
      </c>
      <c r="S34" s="327" t="str">
        <f t="shared" si="3"/>
        <v/>
      </c>
      <c r="T34" s="327" t="str">
        <f t="shared" si="4"/>
        <v/>
      </c>
      <c r="U34" s="327">
        <f t="shared" si="5"/>
        <v>-0.16711573207132485</v>
      </c>
      <c r="V34" s="327" t="str">
        <f t="shared" si="6"/>
        <v/>
      </c>
      <c r="W34" s="327">
        <f t="shared" si="7"/>
        <v>-0.38186583562387655</v>
      </c>
      <c r="X34" s="327" t="str">
        <f t="shared" si="8"/>
        <v/>
      </c>
      <c r="Y34" s="327">
        <f t="shared" si="9"/>
        <v>-0.44160369093481222</v>
      </c>
      <c r="Z34" s="328"/>
    </row>
    <row r="35" spans="2:26">
      <c r="B35" s="106">
        <v>42734</v>
      </c>
      <c r="C35" s="190">
        <v>6786.5933333333332</v>
      </c>
      <c r="D35" s="190">
        <v>8613.4500000000007</v>
      </c>
      <c r="E35" s="190"/>
      <c r="F35" s="190">
        <v>6722.69</v>
      </c>
      <c r="G35" s="190">
        <v>5852.7350000000006</v>
      </c>
      <c r="H35" s="190"/>
      <c r="I35" s="190">
        <v>4823.5949999999993</v>
      </c>
      <c r="J35" s="190"/>
      <c r="K35" s="190">
        <v>4391.3633333333337</v>
      </c>
      <c r="L35" s="190">
        <v>5852.01</v>
      </c>
      <c r="M35" s="76"/>
      <c r="Q35" s="327">
        <f t="shared" si="1"/>
        <v>0.15970296245791327</v>
      </c>
      <c r="R35" s="327">
        <f t="shared" si="2"/>
        <v>0.47187889289321111</v>
      </c>
      <c r="S35" s="327" t="str">
        <f t="shared" si="3"/>
        <v/>
      </c>
      <c r="T35" s="327">
        <f t="shared" si="4"/>
        <v>0.14878306769810704</v>
      </c>
      <c r="U35" s="327">
        <f t="shared" si="5"/>
        <v>1.2388905692238458E-4</v>
      </c>
      <c r="V35" s="327" t="str">
        <f t="shared" si="6"/>
        <v/>
      </c>
      <c r="W35" s="327">
        <f t="shared" si="7"/>
        <v>-0.17573705444795906</v>
      </c>
      <c r="X35" s="327" t="str">
        <f t="shared" si="8"/>
        <v/>
      </c>
      <c r="Y35" s="327">
        <f t="shared" si="9"/>
        <v>-0.24959743176560983</v>
      </c>
      <c r="Z35" s="328"/>
    </row>
    <row r="36" spans="2:26" ht="70.5" customHeight="1">
      <c r="B36" s="357" t="s">
        <v>195</v>
      </c>
      <c r="C36" s="357"/>
      <c r="D36" s="357"/>
      <c r="E36" s="357"/>
      <c r="F36" s="357"/>
      <c r="G36" s="357"/>
      <c r="H36" s="357"/>
      <c r="I36" s="357"/>
      <c r="J36" s="357"/>
      <c r="K36" s="357"/>
      <c r="L36" s="357"/>
      <c r="M36" s="358"/>
      <c r="N36" s="137"/>
      <c r="O36" s="305"/>
    </row>
    <row r="37" spans="2:26">
      <c r="P37" s="329" t="s">
        <v>235</v>
      </c>
      <c r="Q37" s="330">
        <f>+AVERAGE(C15:C35)</f>
        <v>8536.0941111111115</v>
      </c>
      <c r="R37" s="330" t="s">
        <v>269</v>
      </c>
      <c r="S37" s="330">
        <f t="shared" ref="S37:Y37" si="10">+AVERAGE(E15:E35)</f>
        <v>5477.75</v>
      </c>
      <c r="T37" s="330">
        <f t="shared" si="10"/>
        <v>5252.1</v>
      </c>
      <c r="U37" s="330">
        <f t="shared" si="10"/>
        <v>6384.393174603174</v>
      </c>
      <c r="V37" s="330" t="e">
        <f t="shared" si="10"/>
        <v>#DIV/0!</v>
      </c>
      <c r="W37" s="330">
        <f t="shared" si="10"/>
        <v>6347.1204761904764</v>
      </c>
      <c r="X37" s="330" t="e">
        <f t="shared" si="10"/>
        <v>#DIV/0!</v>
      </c>
      <c r="Y37" s="330">
        <f t="shared" si="10"/>
        <v>5634.3236507936508</v>
      </c>
      <c r="Z37" s="330">
        <f>+AVERAGE(L15:L35)</f>
        <v>7313.7018159318495</v>
      </c>
    </row>
    <row r="38" spans="2:26">
      <c r="Q38" s="327">
        <f t="shared" ref="Q38:Y38" si="11">+(Q37-$Z$37)/$Z$37</f>
        <v>0.16713728915177481</v>
      </c>
      <c r="R38" s="327" t="e">
        <f t="shared" si="11"/>
        <v>#VALUE!</v>
      </c>
      <c r="S38" s="327">
        <f t="shared" si="11"/>
        <v>-0.25102907694876103</v>
      </c>
      <c r="T38" s="327">
        <f t="shared" si="11"/>
        <v>-0.28188212588062389</v>
      </c>
      <c r="U38" s="327">
        <f t="shared" si="11"/>
        <v>-0.12706405931183987</v>
      </c>
      <c r="V38" s="327" t="e">
        <f t="shared" si="11"/>
        <v>#DIV/0!</v>
      </c>
      <c r="W38" s="327">
        <f t="shared" si="11"/>
        <v>-0.13216034288351958</v>
      </c>
      <c r="X38" s="327" t="e">
        <f t="shared" si="11"/>
        <v>#DIV/0!</v>
      </c>
      <c r="Y38" s="327">
        <f t="shared" si="11"/>
        <v>-0.22962081411083979</v>
      </c>
      <c r="Z38" s="328"/>
    </row>
    <row r="40" spans="2:26">
      <c r="P40" s="329"/>
      <c r="Q40" s="328"/>
      <c r="R40" s="328"/>
      <c r="S40" s="328"/>
      <c r="T40" s="328"/>
      <c r="U40" s="328"/>
      <c r="V40" s="328"/>
      <c r="W40" s="328"/>
      <c r="X40" s="328"/>
      <c r="Y40" s="328"/>
      <c r="Z40" s="328"/>
    </row>
    <row r="41" spans="2:26">
      <c r="P41" s="329"/>
      <c r="Q41" s="328"/>
      <c r="R41" s="328"/>
      <c r="S41" s="328"/>
      <c r="T41" s="328"/>
      <c r="U41" s="328"/>
      <c r="V41" s="328"/>
      <c r="W41" s="328"/>
      <c r="X41" s="328"/>
      <c r="Y41" s="328"/>
      <c r="Z41" s="328"/>
    </row>
    <row r="59" spans="2:12">
      <c r="C59" s="48"/>
      <c r="D59" s="48"/>
      <c r="E59" s="48"/>
      <c r="F59" s="48"/>
      <c r="G59" s="48"/>
      <c r="H59" s="48"/>
      <c r="I59" s="48"/>
      <c r="J59" s="48"/>
      <c r="K59" s="48"/>
      <c r="L59" s="48"/>
    </row>
    <row r="60" spans="2:12">
      <c r="B60" s="116"/>
    </row>
    <row r="61" spans="2:12">
      <c r="C61" s="48"/>
      <c r="D61" s="48"/>
      <c r="E61" s="48"/>
      <c r="F61" s="48"/>
      <c r="G61" s="48"/>
      <c r="H61" s="48"/>
      <c r="I61" s="48"/>
      <c r="J61" s="48"/>
      <c r="K61" s="48"/>
      <c r="L61" s="48"/>
    </row>
    <row r="72" spans="7:7">
      <c r="G72" s="259"/>
    </row>
    <row r="73" spans="7:7">
      <c r="G73" s="259"/>
    </row>
  </sheetData>
  <mergeCells count="4">
    <mergeCell ref="B36:M36"/>
    <mergeCell ref="B2:L2"/>
    <mergeCell ref="B3:L3"/>
    <mergeCell ref="B4:L4"/>
  </mergeCells>
  <conditionalFormatting sqref="Q37:Y37">
    <cfRule type="colorScale" priority="1">
      <colorScale>
        <cfvo type="min"/>
        <cfvo type="percentile" val="50"/>
        <cfvo type="max"/>
        <color rgb="FFF8696B"/>
        <color rgb="FFFFEB84"/>
        <color rgb="FF63BE7B"/>
      </colorScale>
    </cfRule>
  </conditionalFormatting>
  <hyperlinks>
    <hyperlink ref="N2" location="Índice!A1" display="Volver al índice"/>
  </hyperlinks>
  <pageMargins left="0.70866141732283472" right="0.70866141732283472" top="1.3130314960629921" bottom="0.74803149606299213" header="0.31496062992125984" footer="0.31496062992125984"/>
  <pageSetup paperSize="9" scale="57" orientation="portrait" r:id="rId1"/>
  <headerFooter differentFirst="1">
    <oddFooter>&amp;C&amp;P</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pageSetUpPr fitToPage="1"/>
  </sheetPr>
  <dimension ref="B1:AC58"/>
  <sheetViews>
    <sheetView zoomScale="80" zoomScaleNormal="80" zoomScalePageLayoutView="60" workbookViewId="0"/>
  </sheetViews>
  <sheetFormatPr baseColWidth="10" defaultColWidth="10.81640625" defaultRowHeight="12.5"/>
  <cols>
    <col min="1" max="1" width="1.81640625" style="39" customWidth="1"/>
    <col min="2" max="2" width="12.26953125" style="39" customWidth="1"/>
    <col min="3" max="3" width="10.54296875" style="64" customWidth="1"/>
    <col min="4" max="4" width="12.54296875" style="64" customWidth="1"/>
    <col min="5" max="5" width="10" style="64" customWidth="1"/>
    <col min="6" max="6" width="12.81640625" style="39" customWidth="1"/>
    <col min="7" max="7" width="13" style="39" customWidth="1"/>
    <col min="8" max="8" width="12.54296875" style="39" customWidth="1"/>
    <col min="9" max="9" width="14.26953125" style="39" customWidth="1"/>
    <col min="10" max="10" width="15" style="39" customWidth="1"/>
    <col min="11" max="11" width="12.54296875" style="39" customWidth="1"/>
    <col min="12" max="12" width="14.1796875" style="39" customWidth="1"/>
    <col min="13" max="13" width="12.26953125" style="39" customWidth="1"/>
    <col min="14" max="14" width="1.81640625" style="39" customWidth="1"/>
    <col min="15" max="15" width="10.81640625" style="39"/>
    <col min="16" max="16" width="10.81640625" style="191"/>
    <col min="17" max="17" width="13" style="309" hidden="1" customWidth="1"/>
    <col min="18" max="18" width="8.54296875" style="309" hidden="1" customWidth="1"/>
    <col min="19" max="19" width="10.26953125" style="309" hidden="1" customWidth="1"/>
    <col min="20" max="20" width="9.26953125" style="309" hidden="1" customWidth="1"/>
    <col min="21" max="21" width="11.453125" style="309" hidden="1" customWidth="1"/>
    <col min="22" max="22" width="10.26953125" style="309" hidden="1" customWidth="1"/>
    <col min="23" max="23" width="7.54296875" style="309" hidden="1" customWidth="1"/>
    <col min="24" max="24" width="7.453125" style="309" hidden="1" customWidth="1"/>
    <col min="25" max="25" width="12.453125" style="309" hidden="1" customWidth="1"/>
    <col min="26" max="26" width="9.453125" style="309" hidden="1" customWidth="1"/>
    <col min="27" max="28" width="10.81640625" style="309" hidden="1" customWidth="1"/>
    <col min="29" max="29" width="10.81640625" style="191" customWidth="1"/>
    <col min="30" max="16384" width="10.81640625" style="39"/>
  </cols>
  <sheetData>
    <row r="1" spans="2:27" ht="4.5" customHeight="1"/>
    <row r="2" spans="2:27" ht="13">
      <c r="B2" s="356" t="s">
        <v>112</v>
      </c>
      <c r="C2" s="356"/>
      <c r="D2" s="356"/>
      <c r="E2" s="356"/>
      <c r="F2" s="356"/>
      <c r="G2" s="356"/>
      <c r="H2" s="356"/>
      <c r="I2" s="356"/>
      <c r="J2" s="356"/>
      <c r="K2" s="356"/>
      <c r="L2" s="356"/>
      <c r="M2" s="356"/>
      <c r="N2" s="119"/>
      <c r="O2" s="52" t="s">
        <v>153</v>
      </c>
      <c r="P2" s="193"/>
      <c r="Q2" s="331"/>
    </row>
    <row r="3" spans="2:27" ht="13">
      <c r="B3" s="356" t="s">
        <v>141</v>
      </c>
      <c r="C3" s="356"/>
      <c r="D3" s="356"/>
      <c r="E3" s="356"/>
      <c r="F3" s="356"/>
      <c r="G3" s="356"/>
      <c r="H3" s="356"/>
      <c r="I3" s="356"/>
      <c r="J3" s="356"/>
      <c r="K3" s="356"/>
      <c r="L3" s="356"/>
      <c r="M3" s="356"/>
      <c r="N3" s="119"/>
    </row>
    <row r="4" spans="2:27" ht="13">
      <c r="B4" s="356" t="s">
        <v>134</v>
      </c>
      <c r="C4" s="356"/>
      <c r="D4" s="356"/>
      <c r="E4" s="356"/>
      <c r="F4" s="356"/>
      <c r="G4" s="356"/>
      <c r="H4" s="356"/>
      <c r="I4" s="356"/>
      <c r="J4" s="356"/>
      <c r="K4" s="356"/>
      <c r="L4" s="356"/>
      <c r="M4" s="356"/>
      <c r="N4" s="119"/>
    </row>
    <row r="5" spans="2:27" ht="39" customHeight="1">
      <c r="B5" s="34" t="s">
        <v>65</v>
      </c>
      <c r="C5" s="35" t="s">
        <v>173</v>
      </c>
      <c r="D5" s="35" t="s">
        <v>183</v>
      </c>
      <c r="E5" s="35" t="s">
        <v>174</v>
      </c>
      <c r="F5" s="35" t="s">
        <v>175</v>
      </c>
      <c r="G5" s="35" t="s">
        <v>176</v>
      </c>
      <c r="H5" s="35" t="s">
        <v>177</v>
      </c>
      <c r="I5" s="35" t="s">
        <v>178</v>
      </c>
      <c r="J5" s="35" t="s">
        <v>164</v>
      </c>
      <c r="K5" s="35" t="s">
        <v>179</v>
      </c>
      <c r="L5" s="35" t="s">
        <v>180</v>
      </c>
      <c r="M5" s="35" t="s">
        <v>70</v>
      </c>
      <c r="N5" s="138"/>
      <c r="R5" s="310" t="s">
        <v>166</v>
      </c>
      <c r="S5" s="310" t="s">
        <v>249</v>
      </c>
      <c r="T5" s="310" t="s">
        <v>250</v>
      </c>
      <c r="U5" s="310" t="s">
        <v>175</v>
      </c>
      <c r="V5" s="310" t="s">
        <v>251</v>
      </c>
      <c r="W5" s="310" t="s">
        <v>252</v>
      </c>
      <c r="X5" s="310" t="s">
        <v>253</v>
      </c>
      <c r="Y5" s="310" t="s">
        <v>254</v>
      </c>
      <c r="Z5" s="310" t="s">
        <v>256</v>
      </c>
      <c r="AA5" s="310" t="s">
        <v>255</v>
      </c>
    </row>
    <row r="6" spans="2:27">
      <c r="B6" s="110">
        <v>42692</v>
      </c>
      <c r="C6" s="111">
        <v>18247.3</v>
      </c>
      <c r="D6" s="111">
        <v>14495.8</v>
      </c>
      <c r="E6" s="111">
        <v>10142.790000000001</v>
      </c>
      <c r="F6" s="111">
        <v>8793.8675000000003</v>
      </c>
      <c r="G6" s="111">
        <v>11337.130000000001</v>
      </c>
      <c r="H6" s="111">
        <v>7142.86</v>
      </c>
      <c r="I6" s="111">
        <v>7773.11</v>
      </c>
      <c r="J6" s="111">
        <v>8823.5300000000007</v>
      </c>
      <c r="K6" s="111">
        <v>10924.37</v>
      </c>
      <c r="L6" s="111">
        <v>11404.56</v>
      </c>
      <c r="M6" s="111">
        <v>10443.101874999998</v>
      </c>
      <c r="N6" s="139"/>
      <c r="R6" s="320">
        <f t="shared" ref="R6:AA6" si="0">+IF(C6=0,"",(C6-$M6)/$M6)</f>
        <v>0.74730652045851098</v>
      </c>
      <c r="S6" s="320">
        <f t="shared" si="0"/>
        <v>0.38807417312492715</v>
      </c>
      <c r="T6" s="320">
        <f t="shared" si="0"/>
        <v>-2.8756961159109411E-2</v>
      </c>
      <c r="U6" s="320">
        <f t="shared" si="0"/>
        <v>-0.15792571926815552</v>
      </c>
      <c r="V6" s="320">
        <f t="shared" si="0"/>
        <v>8.5609442070103584E-2</v>
      </c>
      <c r="W6" s="320">
        <f t="shared" si="0"/>
        <v>-0.31602122764889712</v>
      </c>
      <c r="X6" s="320">
        <f t="shared" si="0"/>
        <v>-0.25567038481083471</v>
      </c>
      <c r="Y6" s="320">
        <f t="shared" si="0"/>
        <v>-0.15508532755743112</v>
      </c>
      <c r="Z6" s="320">
        <f t="shared" si="0"/>
        <v>4.6084786949375844E-2</v>
      </c>
      <c r="AA6" s="320">
        <f t="shared" si="0"/>
        <v>9.2066335894094797E-2</v>
      </c>
    </row>
    <row r="7" spans="2:27">
      <c r="B7" s="110">
        <v>42695</v>
      </c>
      <c r="C7" s="111"/>
      <c r="D7" s="111">
        <v>14075.63</v>
      </c>
      <c r="E7" s="111">
        <v>10039.046666666667</v>
      </c>
      <c r="F7" s="111">
        <v>9869.1133333333328</v>
      </c>
      <c r="G7" s="111"/>
      <c r="H7" s="111">
        <v>6722.69</v>
      </c>
      <c r="I7" s="111">
        <v>7630.1350000000002</v>
      </c>
      <c r="J7" s="111"/>
      <c r="K7" s="111">
        <v>10924.37</v>
      </c>
      <c r="L7" s="111">
        <v>9453.7800000000007</v>
      </c>
      <c r="M7" s="111">
        <v>9662.6923076923085</v>
      </c>
      <c r="N7" s="139"/>
      <c r="R7" s="320" t="str">
        <f t="shared" ref="R7:R35" si="1">+IF(C7=0,"",(C7-$M7)/$M7)</f>
        <v/>
      </c>
      <c r="S7" s="320">
        <f t="shared" ref="S7:S35" si="2">+IF(D7=0,"",(D7-$M7)/$M7)</f>
        <v>0.45669856306969686</v>
      </c>
      <c r="T7" s="320">
        <f t="shared" ref="T7:T35" si="3">+IF(E7=0,"",(E7-$M7)/$M7)</f>
        <v>3.8949223155408677E-2</v>
      </c>
      <c r="U7" s="320">
        <f t="shared" ref="U7:U35" si="4">+IF(F7=0,"",(F7-$M7)/$M7)</f>
        <v>2.1362682269898618E-2</v>
      </c>
      <c r="V7" s="320" t="str">
        <f t="shared" ref="V7:V35" si="5">+IF(G7=0,"",(G7-$M7)/$M7)</f>
        <v/>
      </c>
      <c r="W7" s="320">
        <f t="shared" ref="W7:W35" si="6">+IF(H7=0,"",(H7-$M7)/$M7)</f>
        <v>-0.30426326473749166</v>
      </c>
      <c r="X7" s="320">
        <f t="shared" ref="X7:X35" si="7">+IF(I7=0,"",(I7-$M7)/$M7)</f>
        <v>-0.21035103291804327</v>
      </c>
      <c r="Y7" s="320" t="str">
        <f t="shared" ref="Y7:Y35" si="8">+IF(J7=0,"",(J7-$M7)/$M7)</f>
        <v/>
      </c>
      <c r="Z7" s="320">
        <f t="shared" ref="Z7:Z35" si="9">+IF(K7=0,"",(K7-$M7)/$M7)</f>
        <v>0.13057206543804481</v>
      </c>
      <c r="AA7" s="320">
        <f t="shared" ref="AA7:AA35" si="10">+IF(L7=0,"",(L7-$M7)/$M7)</f>
        <v>-2.1620507105043204E-2</v>
      </c>
    </row>
    <row r="8" spans="2:27">
      <c r="B8" s="110">
        <v>42696</v>
      </c>
      <c r="C8" s="111">
        <v>19397.754999999997</v>
      </c>
      <c r="D8" s="111">
        <v>13655.46</v>
      </c>
      <c r="E8" s="111">
        <v>10404.549999999999</v>
      </c>
      <c r="F8" s="111">
        <v>9899.31</v>
      </c>
      <c r="G8" s="111">
        <v>11355.31</v>
      </c>
      <c r="H8" s="111">
        <v>6302.52</v>
      </c>
      <c r="I8" s="111">
        <v>7981.4449999999997</v>
      </c>
      <c r="J8" s="111">
        <v>10521.01</v>
      </c>
      <c r="K8" s="111"/>
      <c r="L8" s="111">
        <v>11764.71</v>
      </c>
      <c r="M8" s="111">
        <v>11090.54642857143</v>
      </c>
      <c r="N8" s="139"/>
      <c r="R8" s="320">
        <f t="shared" si="1"/>
        <v>0.74903510164544862</v>
      </c>
      <c r="S8" s="320">
        <f t="shared" si="2"/>
        <v>0.23127026138413229</v>
      </c>
      <c r="T8" s="320">
        <f t="shared" si="3"/>
        <v>-6.1854159575417192E-2</v>
      </c>
      <c r="U8" s="320">
        <f t="shared" si="4"/>
        <v>-0.10741007544069883</v>
      </c>
      <c r="V8" s="320">
        <f t="shared" si="5"/>
        <v>2.3872905914399917E-2</v>
      </c>
      <c r="W8" s="320">
        <f t="shared" si="6"/>
        <v>-0.43172141782270812</v>
      </c>
      <c r="X8" s="320">
        <f t="shared" si="7"/>
        <v>-0.28033798411967992</v>
      </c>
      <c r="Y8" s="320">
        <f t="shared" si="8"/>
        <v>-5.1353324404665182E-2</v>
      </c>
      <c r="Z8" s="320" t="str">
        <f t="shared" si="9"/>
        <v/>
      </c>
      <c r="AA8" s="320">
        <f t="shared" si="10"/>
        <v>6.0787227732241524E-2</v>
      </c>
    </row>
    <row r="9" spans="2:27">
      <c r="B9" s="110">
        <v>42697</v>
      </c>
      <c r="C9" s="111"/>
      <c r="D9" s="111">
        <v>12941.174999999999</v>
      </c>
      <c r="E9" s="111">
        <v>9867.3850000000002</v>
      </c>
      <c r="F9" s="111">
        <v>9981.5833333333339</v>
      </c>
      <c r="G9" s="111"/>
      <c r="H9" s="111">
        <v>6302.52</v>
      </c>
      <c r="I9" s="111">
        <v>8151.26</v>
      </c>
      <c r="J9" s="111"/>
      <c r="K9" s="111">
        <v>9243.7000000000007</v>
      </c>
      <c r="L9" s="111">
        <v>11764.71</v>
      </c>
      <c r="M9" s="111">
        <v>9622.9671428571419</v>
      </c>
      <c r="N9" s="139"/>
      <c r="R9" s="320" t="str">
        <f t="shared" si="1"/>
        <v/>
      </c>
      <c r="S9" s="320">
        <f t="shared" si="2"/>
        <v>0.34482169666409695</v>
      </c>
      <c r="T9" s="320">
        <f t="shared" si="3"/>
        <v>2.5399427589678808E-2</v>
      </c>
      <c r="U9" s="320">
        <f t="shared" si="4"/>
        <v>3.7266695931969671E-2</v>
      </c>
      <c r="V9" s="320" t="str">
        <f t="shared" si="5"/>
        <v/>
      </c>
      <c r="W9" s="320">
        <f t="shared" si="6"/>
        <v>-0.34505439887340944</v>
      </c>
      <c r="X9" s="320">
        <f t="shared" si="7"/>
        <v>-0.15293693940850131</v>
      </c>
      <c r="Y9" s="320" t="str">
        <f t="shared" si="8"/>
        <v/>
      </c>
      <c r="Z9" s="320">
        <f t="shared" si="9"/>
        <v>-3.9412702675459148E-2</v>
      </c>
      <c r="AA9" s="320">
        <f t="shared" si="10"/>
        <v>0.2225657456112809</v>
      </c>
    </row>
    <row r="10" spans="2:27">
      <c r="B10" s="110">
        <v>42698</v>
      </c>
      <c r="C10" s="111"/>
      <c r="D10" s="111">
        <v>12941.174999999999</v>
      </c>
      <c r="E10" s="111">
        <v>9978.9900000000016</v>
      </c>
      <c r="F10" s="111">
        <v>9981.7799999999988</v>
      </c>
      <c r="G10" s="111">
        <v>11204.48</v>
      </c>
      <c r="H10" s="111">
        <v>5882.35</v>
      </c>
      <c r="I10" s="111">
        <v>7598.7649999999994</v>
      </c>
      <c r="J10" s="111"/>
      <c r="K10" s="111">
        <v>9243.7000000000007</v>
      </c>
      <c r="L10" s="111"/>
      <c r="M10" s="111">
        <v>9752.8007142857132</v>
      </c>
      <c r="N10" s="139"/>
      <c r="R10" s="320" t="str">
        <f t="shared" si="1"/>
        <v/>
      </c>
      <c r="S10" s="320">
        <f t="shared" si="2"/>
        <v>0.32691883891813939</v>
      </c>
      <c r="T10" s="320">
        <f t="shared" si="3"/>
        <v>2.3192239064515154E-2</v>
      </c>
      <c r="U10" s="320">
        <f t="shared" si="4"/>
        <v>2.3478310735795229E-2</v>
      </c>
      <c r="V10" s="320">
        <f t="shared" si="5"/>
        <v>0.14884742631805187</v>
      </c>
      <c r="W10" s="320">
        <f t="shared" si="6"/>
        <v>-0.39685530625232113</v>
      </c>
      <c r="X10" s="320">
        <f t="shared" si="7"/>
        <v>-0.22086329633809948</v>
      </c>
      <c r="Y10" s="320" t="str">
        <f t="shared" si="8"/>
        <v/>
      </c>
      <c r="Z10" s="320">
        <f t="shared" si="9"/>
        <v>-5.2200463149010272E-2</v>
      </c>
      <c r="AA10" s="320" t="str">
        <f t="shared" si="10"/>
        <v/>
      </c>
    </row>
    <row r="11" spans="2:27">
      <c r="B11" s="108">
        <v>42699</v>
      </c>
      <c r="C11" s="109">
        <v>20848.870000000003</v>
      </c>
      <c r="D11" s="109">
        <v>12941.174999999999</v>
      </c>
      <c r="E11" s="109">
        <v>9469.5400000000009</v>
      </c>
      <c r="F11" s="109">
        <v>10648.053333333335</v>
      </c>
      <c r="G11" s="109">
        <v>11297.85</v>
      </c>
      <c r="H11" s="109">
        <v>6302.52</v>
      </c>
      <c r="I11" s="109">
        <v>8185.5</v>
      </c>
      <c r="J11" s="109">
        <v>7983.19</v>
      </c>
      <c r="K11" s="109">
        <v>7450.9800000000005</v>
      </c>
      <c r="L11" s="109">
        <v>11764.71</v>
      </c>
      <c r="M11" s="109">
        <v>10702.92</v>
      </c>
      <c r="N11" s="139"/>
      <c r="R11" s="320">
        <f t="shared" si="1"/>
        <v>0.94796093028818329</v>
      </c>
      <c r="S11" s="320">
        <f t="shared" si="2"/>
        <v>0.2091256404794205</v>
      </c>
      <c r="T11" s="320">
        <f t="shared" si="3"/>
        <v>-0.11523771083031539</v>
      </c>
      <c r="U11" s="320">
        <f t="shared" si="4"/>
        <v>-5.1263268964604957E-3</v>
      </c>
      <c r="V11" s="320">
        <f t="shared" si="5"/>
        <v>5.5585765379915039E-2</v>
      </c>
      <c r="W11" s="320">
        <f t="shared" si="6"/>
        <v>-0.41114013745781519</v>
      </c>
      <c r="X11" s="320">
        <f t="shared" si="7"/>
        <v>-0.23520870939893038</v>
      </c>
      <c r="Y11" s="320">
        <f t="shared" si="8"/>
        <v>-0.25411102764479232</v>
      </c>
      <c r="Z11" s="320">
        <f t="shared" si="9"/>
        <v>-0.30383670998194884</v>
      </c>
      <c r="AA11" s="320">
        <f t="shared" si="10"/>
        <v>9.9205637340090275E-2</v>
      </c>
    </row>
    <row r="12" spans="2:27">
      <c r="B12" s="108">
        <v>42702</v>
      </c>
      <c r="C12" s="109"/>
      <c r="D12" s="109">
        <v>12941.174999999999</v>
      </c>
      <c r="E12" s="109">
        <v>9264.1949999999997</v>
      </c>
      <c r="F12" s="109">
        <v>7123.7999999999993</v>
      </c>
      <c r="G12" s="109"/>
      <c r="H12" s="109">
        <v>6512.6049999999996</v>
      </c>
      <c r="I12" s="109">
        <v>7259.2150000000001</v>
      </c>
      <c r="J12" s="109"/>
      <c r="K12" s="109">
        <v>6722.6933333333336</v>
      </c>
      <c r="L12" s="109"/>
      <c r="M12" s="109">
        <v>8106.704285714286</v>
      </c>
      <c r="N12" s="139"/>
      <c r="R12" s="320" t="str">
        <f t="shared" si="1"/>
        <v/>
      </c>
      <c r="S12" s="320">
        <f t="shared" si="2"/>
        <v>0.59635463980165959</v>
      </c>
      <c r="T12" s="320">
        <f t="shared" si="3"/>
        <v>0.14278190908301111</v>
      </c>
      <c r="U12" s="320">
        <f t="shared" si="4"/>
        <v>-0.12124585418101044</v>
      </c>
      <c r="V12" s="320" t="str">
        <f t="shared" si="5"/>
        <v/>
      </c>
      <c r="W12" s="320">
        <f t="shared" si="6"/>
        <v>-0.19663962438144239</v>
      </c>
      <c r="X12" s="320">
        <f t="shared" si="7"/>
        <v>-0.10454177873587171</v>
      </c>
      <c r="Y12" s="320" t="str">
        <f t="shared" si="8"/>
        <v/>
      </c>
      <c r="Z12" s="320">
        <f t="shared" si="9"/>
        <v>-0.17072424299722763</v>
      </c>
      <c r="AA12" s="320" t="str">
        <f t="shared" si="10"/>
        <v/>
      </c>
    </row>
    <row r="13" spans="2:27">
      <c r="B13" s="108">
        <v>42703</v>
      </c>
      <c r="C13" s="109">
        <v>19485.794999999998</v>
      </c>
      <c r="D13" s="109">
        <v>12941.174999999999</v>
      </c>
      <c r="E13" s="109">
        <v>9258.1850000000013</v>
      </c>
      <c r="F13" s="109">
        <v>6961.24</v>
      </c>
      <c r="G13" s="109">
        <v>10564.23</v>
      </c>
      <c r="H13" s="109">
        <v>5882.35</v>
      </c>
      <c r="I13" s="109">
        <v>7757.18</v>
      </c>
      <c r="J13" s="109">
        <v>7731.09</v>
      </c>
      <c r="K13" s="109">
        <v>7563.03</v>
      </c>
      <c r="L13" s="109">
        <v>11344.54</v>
      </c>
      <c r="M13" s="109">
        <v>9844.3031578947375</v>
      </c>
      <c r="N13" s="139"/>
      <c r="R13" s="320">
        <f t="shared" si="1"/>
        <v>0.97939810339680267</v>
      </c>
      <c r="S13" s="320">
        <f t="shared" si="2"/>
        <v>0.31458517605907882</v>
      </c>
      <c r="T13" s="320">
        <f t="shared" si="3"/>
        <v>-5.9538816358443096E-2</v>
      </c>
      <c r="U13" s="320">
        <f t="shared" si="4"/>
        <v>-0.29286614924923726</v>
      </c>
      <c r="V13" s="320">
        <f t="shared" si="5"/>
        <v>7.3131315701905161E-2</v>
      </c>
      <c r="W13" s="320">
        <f t="shared" si="6"/>
        <v>-0.40246151447676709</v>
      </c>
      <c r="X13" s="320">
        <f t="shared" si="7"/>
        <v>-0.21201329585435896</v>
      </c>
      <c r="Y13" s="320">
        <f t="shared" si="8"/>
        <v>-0.21466355962433206</v>
      </c>
      <c r="Z13" s="320">
        <f t="shared" si="9"/>
        <v>-0.23173536219932925</v>
      </c>
      <c r="AA13" s="320">
        <f t="shared" si="10"/>
        <v>0.1523964487930396</v>
      </c>
    </row>
    <row r="14" spans="2:27">
      <c r="B14" s="108">
        <v>42704</v>
      </c>
      <c r="C14" s="109"/>
      <c r="D14" s="109">
        <v>12941.174999999999</v>
      </c>
      <c r="E14" s="109">
        <v>9418.77</v>
      </c>
      <c r="F14" s="109">
        <v>7140.0275000000001</v>
      </c>
      <c r="G14" s="109"/>
      <c r="H14" s="109">
        <v>5882.35</v>
      </c>
      <c r="I14" s="109">
        <v>6776.96</v>
      </c>
      <c r="J14" s="109"/>
      <c r="K14" s="109"/>
      <c r="L14" s="109">
        <v>11764.71</v>
      </c>
      <c r="M14" s="109">
        <v>8669.9438461538448</v>
      </c>
      <c r="N14" s="139"/>
      <c r="R14" s="320" t="str">
        <f t="shared" si="1"/>
        <v/>
      </c>
      <c r="S14" s="320">
        <f t="shared" si="2"/>
        <v>0.49264807588586118</v>
      </c>
      <c r="T14" s="320">
        <f t="shared" si="3"/>
        <v>8.6370358001609138E-2</v>
      </c>
      <c r="U14" s="320">
        <f t="shared" si="4"/>
        <v>-0.17646208248886699</v>
      </c>
      <c r="V14" s="320" t="str">
        <f t="shared" si="5"/>
        <v/>
      </c>
      <c r="W14" s="320">
        <f t="shared" si="6"/>
        <v>-0.3215238640087012</v>
      </c>
      <c r="X14" s="320">
        <f t="shared" si="7"/>
        <v>-0.21833865129283497</v>
      </c>
      <c r="Y14" s="320" t="str">
        <f t="shared" si="8"/>
        <v/>
      </c>
      <c r="Z14" s="320" t="str">
        <f t="shared" si="9"/>
        <v/>
      </c>
      <c r="AA14" s="320">
        <f t="shared" si="10"/>
        <v>0.35695342539260533</v>
      </c>
    </row>
    <row r="15" spans="2:27">
      <c r="B15" s="108">
        <v>42705</v>
      </c>
      <c r="C15" s="109">
        <v>19719.885000000002</v>
      </c>
      <c r="D15" s="109">
        <v>11449.580000000002</v>
      </c>
      <c r="E15" s="109">
        <v>8458.3850000000002</v>
      </c>
      <c r="F15" s="109">
        <v>6915.6125000000002</v>
      </c>
      <c r="G15" s="109"/>
      <c r="H15" s="109">
        <v>4831.9350000000004</v>
      </c>
      <c r="I15" s="109">
        <v>6992.0249999999996</v>
      </c>
      <c r="J15" s="109"/>
      <c r="K15" s="109">
        <v>7563.03</v>
      </c>
      <c r="L15" s="109">
        <v>11344.54</v>
      </c>
      <c r="M15" s="109">
        <v>9342.1025000000027</v>
      </c>
      <c r="N15" s="139"/>
      <c r="R15" s="320">
        <f t="shared" si="1"/>
        <v>1.1108615539167972</v>
      </c>
      <c r="S15" s="320">
        <f t="shared" si="2"/>
        <v>0.22558920756863871</v>
      </c>
      <c r="T15" s="320">
        <f t="shared" si="3"/>
        <v>-9.4595140654900989E-2</v>
      </c>
      <c r="U15" s="320">
        <f t="shared" si="4"/>
        <v>-0.25973703457010899</v>
      </c>
      <c r="V15" s="320" t="str">
        <f t="shared" si="5"/>
        <v/>
      </c>
      <c r="W15" s="320">
        <f t="shared" si="6"/>
        <v>-0.4827786357514276</v>
      </c>
      <c r="X15" s="320">
        <f t="shared" si="7"/>
        <v>-0.25155766595367612</v>
      </c>
      <c r="Y15" s="320" t="str">
        <f t="shared" si="8"/>
        <v/>
      </c>
      <c r="Z15" s="320">
        <f t="shared" si="9"/>
        <v>-0.19043598590360172</v>
      </c>
      <c r="AA15" s="320">
        <f t="shared" si="10"/>
        <v>0.21434548593317163</v>
      </c>
    </row>
    <row r="16" spans="2:27">
      <c r="B16" s="108">
        <v>42706</v>
      </c>
      <c r="C16" s="109"/>
      <c r="D16" s="109">
        <v>11449.580000000002</v>
      </c>
      <c r="E16" s="109">
        <v>8403.36</v>
      </c>
      <c r="F16" s="109">
        <v>6419.03</v>
      </c>
      <c r="G16" s="109">
        <v>9747.9</v>
      </c>
      <c r="H16" s="109">
        <v>5042.0150000000003</v>
      </c>
      <c r="I16" s="109">
        <v>6789.03</v>
      </c>
      <c r="J16" s="109">
        <v>5462.18</v>
      </c>
      <c r="K16" s="109">
        <v>7563.03</v>
      </c>
      <c r="L16" s="109">
        <v>11344.54</v>
      </c>
      <c r="M16" s="109">
        <v>8007.094705882354</v>
      </c>
      <c r="N16" s="139"/>
      <c r="R16" s="320" t="str">
        <f t="shared" si="1"/>
        <v/>
      </c>
      <c r="S16" s="320">
        <f t="shared" si="2"/>
        <v>0.42992938394854391</v>
      </c>
      <c r="T16" s="320">
        <f t="shared" si="3"/>
        <v>4.9489272785362859E-2</v>
      </c>
      <c r="U16" s="320">
        <f t="shared" si="4"/>
        <v>-0.19833219965734813</v>
      </c>
      <c r="V16" s="320">
        <f t="shared" si="5"/>
        <v>0.21740785616520505</v>
      </c>
      <c r="W16" s="320">
        <f t="shared" si="6"/>
        <v>-0.37030656121802574</v>
      </c>
      <c r="X16" s="320">
        <f t="shared" si="7"/>
        <v>-0.1521231795831654</v>
      </c>
      <c r="Y16" s="320">
        <f t="shared" si="8"/>
        <v>-0.31783247224648792</v>
      </c>
      <c r="Z16" s="320">
        <f t="shared" si="9"/>
        <v>-5.5458905157712866E-2</v>
      </c>
      <c r="AA16" s="320">
        <f t="shared" si="10"/>
        <v>0.41681101781721364</v>
      </c>
    </row>
    <row r="17" spans="2:28">
      <c r="B17" s="108">
        <v>42709</v>
      </c>
      <c r="C17" s="109"/>
      <c r="D17" s="109">
        <v>11344.54</v>
      </c>
      <c r="E17" s="109">
        <v>7563.0300000000007</v>
      </c>
      <c r="F17" s="109">
        <v>6891.5439999999999</v>
      </c>
      <c r="G17" s="109"/>
      <c r="H17" s="109">
        <v>4831.93</v>
      </c>
      <c r="I17" s="109">
        <v>5691.37</v>
      </c>
      <c r="J17" s="109"/>
      <c r="K17" s="109"/>
      <c r="L17" s="109">
        <v>10924.37</v>
      </c>
      <c r="M17" s="109">
        <v>7267.326666666665</v>
      </c>
      <c r="N17" s="139"/>
      <c r="R17" s="320" t="str">
        <f t="shared" si="1"/>
        <v/>
      </c>
      <c r="S17" s="320">
        <f t="shared" si="2"/>
        <v>0.56103344742083106</v>
      </c>
      <c r="T17" s="320">
        <f t="shared" si="3"/>
        <v>4.0689423621157669E-2</v>
      </c>
      <c r="U17" s="320">
        <f t="shared" si="4"/>
        <v>-5.1708514547761063E-2</v>
      </c>
      <c r="V17" s="320" t="str">
        <f t="shared" si="5"/>
        <v/>
      </c>
      <c r="W17" s="320">
        <f t="shared" si="6"/>
        <v>-0.33511589314365009</v>
      </c>
      <c r="X17" s="320">
        <f t="shared" si="7"/>
        <v>-0.21685507463083611</v>
      </c>
      <c r="Y17" s="320" t="str">
        <f t="shared" si="8"/>
        <v/>
      </c>
      <c r="Z17" s="320" t="str">
        <f t="shared" si="9"/>
        <v/>
      </c>
      <c r="AA17" s="320">
        <f t="shared" si="10"/>
        <v>0.50321713899379827</v>
      </c>
    </row>
    <row r="18" spans="2:28">
      <c r="B18" s="108">
        <v>42710</v>
      </c>
      <c r="C18" s="109"/>
      <c r="D18" s="109">
        <v>11449.580000000002</v>
      </c>
      <c r="E18" s="109">
        <v>7696.7150000000001</v>
      </c>
      <c r="F18" s="109">
        <v>6247.4525000000003</v>
      </c>
      <c r="G18" s="109">
        <v>9650.31</v>
      </c>
      <c r="H18" s="109">
        <v>4831.93</v>
      </c>
      <c r="I18" s="109">
        <v>5672.27</v>
      </c>
      <c r="J18" s="109">
        <v>5462.18</v>
      </c>
      <c r="K18" s="109">
        <v>10084.030000000001</v>
      </c>
      <c r="L18" s="109">
        <v>9663.8700000000008</v>
      </c>
      <c r="M18" s="109">
        <v>7565.2613333333338</v>
      </c>
      <c r="N18" s="139"/>
      <c r="R18" s="320" t="str">
        <f t="shared" si="1"/>
        <v/>
      </c>
      <c r="S18" s="320">
        <f t="shared" si="2"/>
        <v>0.51344143916773277</v>
      </c>
      <c r="T18" s="320">
        <f t="shared" si="3"/>
        <v>1.7375958459950047E-2</v>
      </c>
      <c r="U18" s="320">
        <f t="shared" si="4"/>
        <v>-0.1741921098649864</v>
      </c>
      <c r="V18" s="320">
        <f t="shared" si="5"/>
        <v>0.27560828037489238</v>
      </c>
      <c r="W18" s="320">
        <f t="shared" si="6"/>
        <v>-0.36130031903722737</v>
      </c>
      <c r="X18" s="320">
        <f t="shared" si="7"/>
        <v>-0.25022153894309179</v>
      </c>
      <c r="Y18" s="320">
        <f t="shared" si="8"/>
        <v>-0.27799189488232706</v>
      </c>
      <c r="Z18" s="320">
        <f t="shared" si="9"/>
        <v>0.33293875197261308</v>
      </c>
      <c r="AA18" s="320">
        <f t="shared" si="10"/>
        <v>0.27740068375694799</v>
      </c>
    </row>
    <row r="19" spans="2:28">
      <c r="B19" s="108">
        <v>42711</v>
      </c>
      <c r="C19" s="109">
        <v>14705.880000000001</v>
      </c>
      <c r="D19" s="109">
        <v>11134.45</v>
      </c>
      <c r="E19" s="109">
        <v>7654.5999999999995</v>
      </c>
      <c r="F19" s="109">
        <v>5596.6925000000001</v>
      </c>
      <c r="G19" s="109">
        <v>9702.06</v>
      </c>
      <c r="H19" s="109">
        <v>5016.88</v>
      </c>
      <c r="I19" s="109">
        <v>5672.27</v>
      </c>
      <c r="J19" s="109"/>
      <c r="K19" s="109">
        <v>10084.030000000001</v>
      </c>
      <c r="L19" s="109">
        <v>9663.8700000000008</v>
      </c>
      <c r="M19" s="109">
        <v>8363.9541176470593</v>
      </c>
      <c r="N19" s="139"/>
      <c r="R19" s="320">
        <f t="shared" si="1"/>
        <v>0.75824493931311132</v>
      </c>
      <c r="S19" s="320">
        <f t="shared" si="2"/>
        <v>0.33124235778714856</v>
      </c>
      <c r="T19" s="320">
        <f t="shared" si="3"/>
        <v>-8.4810857122039646E-2</v>
      </c>
      <c r="U19" s="320">
        <f t="shared" si="4"/>
        <v>-0.33085566691577489</v>
      </c>
      <c r="V19" s="320">
        <f t="shared" si="5"/>
        <v>0.15998484251960185</v>
      </c>
      <c r="W19" s="320">
        <f t="shared" si="6"/>
        <v>-0.40017844079095155</v>
      </c>
      <c r="X19" s="320">
        <f t="shared" si="7"/>
        <v>-0.32181957000073563</v>
      </c>
      <c r="Y19" s="320" t="str">
        <f t="shared" si="8"/>
        <v/>
      </c>
      <c r="Z19" s="320">
        <f t="shared" si="9"/>
        <v>0.20565343355049773</v>
      </c>
      <c r="AA19" s="320">
        <f t="shared" si="10"/>
        <v>0.15541882034123744</v>
      </c>
    </row>
    <row r="20" spans="2:28">
      <c r="B20" s="108">
        <v>42713</v>
      </c>
      <c r="C20" s="109"/>
      <c r="D20" s="109">
        <v>11134.45</v>
      </c>
      <c r="E20" s="109">
        <v>7623.0499999999993</v>
      </c>
      <c r="F20" s="109">
        <v>5950.8249999999998</v>
      </c>
      <c r="G20" s="109">
        <v>11764.71</v>
      </c>
      <c r="H20" s="109">
        <v>5042.0200000000004</v>
      </c>
      <c r="I20" s="109">
        <v>6092.44</v>
      </c>
      <c r="J20" s="109">
        <v>5207.08</v>
      </c>
      <c r="K20" s="109"/>
      <c r="L20" s="109">
        <v>9663.8700000000008</v>
      </c>
      <c r="M20" s="109">
        <v>7597.2913333333327</v>
      </c>
      <c r="N20" s="139"/>
      <c r="R20" s="320" t="str">
        <f t="shared" si="1"/>
        <v/>
      </c>
      <c r="S20" s="320">
        <f t="shared" si="2"/>
        <v>0.46558154893274706</v>
      </c>
      <c r="T20" s="320">
        <f t="shared" si="3"/>
        <v>3.3905066340749273E-3</v>
      </c>
      <c r="U20" s="320">
        <f t="shared" si="4"/>
        <v>-0.21671754591131906</v>
      </c>
      <c r="V20" s="320">
        <f t="shared" si="5"/>
        <v>0.54854006300666636</v>
      </c>
      <c r="W20" s="320">
        <f t="shared" si="6"/>
        <v>-0.33633978496020106</v>
      </c>
      <c r="X20" s="320">
        <f t="shared" si="7"/>
        <v>-0.19807734984845912</v>
      </c>
      <c r="Y20" s="320">
        <f t="shared" si="8"/>
        <v>-0.31461362062636883</v>
      </c>
      <c r="Z20" s="320" t="str">
        <f t="shared" si="9"/>
        <v/>
      </c>
      <c r="AA20" s="320">
        <f t="shared" si="10"/>
        <v>0.27201519278318248</v>
      </c>
    </row>
    <row r="21" spans="2:28">
      <c r="B21" s="108">
        <v>42716</v>
      </c>
      <c r="C21" s="109"/>
      <c r="D21" s="109">
        <v>8613.4500000000007</v>
      </c>
      <c r="E21" s="109">
        <v>7633.0550000000003</v>
      </c>
      <c r="F21" s="109">
        <v>6390.5733333333337</v>
      </c>
      <c r="G21" s="109"/>
      <c r="H21" s="109">
        <v>4736.4400000000005</v>
      </c>
      <c r="I21" s="109">
        <v>6092.44</v>
      </c>
      <c r="J21" s="109"/>
      <c r="K21" s="109"/>
      <c r="L21" s="109">
        <v>9663.8700000000008</v>
      </c>
      <c r="M21" s="109">
        <v>6990.3563636363624</v>
      </c>
      <c r="N21" s="139"/>
      <c r="R21" s="320" t="str">
        <f t="shared" si="1"/>
        <v/>
      </c>
      <c r="S21" s="320">
        <f t="shared" si="2"/>
        <v>0.23219039944900746</v>
      </c>
      <c r="T21" s="320">
        <f t="shared" si="3"/>
        <v>9.1940754223481108E-2</v>
      </c>
      <c r="U21" s="320">
        <f t="shared" si="4"/>
        <v>-8.5801495532199637E-2</v>
      </c>
      <c r="V21" s="320" t="str">
        <f t="shared" si="5"/>
        <v/>
      </c>
      <c r="W21" s="320">
        <f t="shared" si="6"/>
        <v>-0.32243225472182957</v>
      </c>
      <c r="X21" s="320">
        <f t="shared" si="7"/>
        <v>-0.12845072796392734</v>
      </c>
      <c r="Y21" s="320" t="str">
        <f t="shared" si="8"/>
        <v/>
      </c>
      <c r="Z21" s="320" t="str">
        <f t="shared" si="9"/>
        <v/>
      </c>
      <c r="AA21" s="320">
        <f t="shared" si="10"/>
        <v>0.38245741665921085</v>
      </c>
    </row>
    <row r="22" spans="2:28">
      <c r="B22" s="108">
        <v>42717</v>
      </c>
      <c r="C22" s="109">
        <v>17243.699999999997</v>
      </c>
      <c r="D22" s="109">
        <v>8613.4500000000007</v>
      </c>
      <c r="E22" s="109">
        <v>7520.7649999999994</v>
      </c>
      <c r="F22" s="109">
        <v>5931.19</v>
      </c>
      <c r="G22" s="109">
        <v>8985.130000000001</v>
      </c>
      <c r="H22" s="109">
        <v>4621.8500000000004</v>
      </c>
      <c r="I22" s="109">
        <v>6092.44</v>
      </c>
      <c r="J22" s="109">
        <v>6312.41</v>
      </c>
      <c r="K22" s="109">
        <v>9243.7000000000007</v>
      </c>
      <c r="L22" s="109">
        <v>9663.8700000000008</v>
      </c>
      <c r="M22" s="109">
        <v>8278.1650000000009</v>
      </c>
      <c r="N22" s="139"/>
      <c r="R22" s="320">
        <f t="shared" si="1"/>
        <v>1.0830341023644727</v>
      </c>
      <c r="S22" s="320">
        <f t="shared" si="2"/>
        <v>4.0502333548558145E-2</v>
      </c>
      <c r="T22" s="320">
        <f t="shared" si="3"/>
        <v>-9.1493706636676289E-2</v>
      </c>
      <c r="U22" s="320">
        <f t="shared" si="4"/>
        <v>-0.28351391884554139</v>
      </c>
      <c r="V22" s="320">
        <f t="shared" si="5"/>
        <v>8.540117284446494E-2</v>
      </c>
      <c r="W22" s="320">
        <f t="shared" si="6"/>
        <v>-0.44168182199799111</v>
      </c>
      <c r="X22" s="320">
        <f t="shared" si="7"/>
        <v>-0.26403496427046347</v>
      </c>
      <c r="Y22" s="320">
        <f t="shared" si="8"/>
        <v>-0.23746265023709975</v>
      </c>
      <c r="Z22" s="320">
        <f t="shared" si="9"/>
        <v>0.11663635600401777</v>
      </c>
      <c r="AA22" s="320">
        <f t="shared" si="10"/>
        <v>0.16739277364005184</v>
      </c>
    </row>
    <row r="23" spans="2:28">
      <c r="B23" s="108">
        <v>42718</v>
      </c>
      <c r="C23" s="109"/>
      <c r="D23" s="109">
        <v>8319.33</v>
      </c>
      <c r="E23" s="109">
        <v>7549.02</v>
      </c>
      <c r="F23" s="109">
        <v>5851.1549999999997</v>
      </c>
      <c r="G23" s="109">
        <v>8834.2999999999993</v>
      </c>
      <c r="H23" s="109">
        <v>4621.8500000000004</v>
      </c>
      <c r="I23" s="109">
        <v>5252.1</v>
      </c>
      <c r="J23" s="109"/>
      <c r="K23" s="109">
        <v>9243.7000000000007</v>
      </c>
      <c r="L23" s="109"/>
      <c r="M23" s="109">
        <v>6747.3169230769236</v>
      </c>
      <c r="N23" s="139"/>
      <c r="R23" s="320" t="str">
        <f t="shared" si="1"/>
        <v/>
      </c>
      <c r="S23" s="320">
        <f t="shared" si="2"/>
        <v>0.23298343546699807</v>
      </c>
      <c r="T23" s="320">
        <f t="shared" si="3"/>
        <v>0.11881805554162155</v>
      </c>
      <c r="U23" s="320">
        <f t="shared" si="4"/>
        <v>-0.13281752336427299</v>
      </c>
      <c r="V23" s="320">
        <f t="shared" si="5"/>
        <v>0.30930562484552243</v>
      </c>
      <c r="W23" s="320">
        <f t="shared" si="6"/>
        <v>-0.31500920251833436</v>
      </c>
      <c r="X23" s="320">
        <f t="shared" si="7"/>
        <v>-0.22160170333233312</v>
      </c>
      <c r="Y23" s="320" t="str">
        <f t="shared" si="8"/>
        <v/>
      </c>
      <c r="Z23" s="320">
        <f t="shared" si="9"/>
        <v>0.36998159496333133</v>
      </c>
      <c r="AA23" s="320" t="str">
        <f t="shared" si="10"/>
        <v/>
      </c>
    </row>
    <row r="24" spans="2:28">
      <c r="B24" s="108">
        <v>42719</v>
      </c>
      <c r="C24" s="109">
        <v>17226.89</v>
      </c>
      <c r="D24" s="109">
        <v>8319.33</v>
      </c>
      <c r="E24" s="109">
        <v>6247.7150000000001</v>
      </c>
      <c r="F24" s="109">
        <v>5654.3375000000005</v>
      </c>
      <c r="G24" s="109">
        <v>8586.0400000000009</v>
      </c>
      <c r="H24" s="109">
        <v>4201.68</v>
      </c>
      <c r="I24" s="109">
        <v>5252.1</v>
      </c>
      <c r="J24" s="109"/>
      <c r="K24" s="109">
        <v>9243.7000000000007</v>
      </c>
      <c r="L24" s="109"/>
      <c r="M24" s="109">
        <v>7892.2787500000013</v>
      </c>
      <c r="N24" s="139"/>
      <c r="R24" s="320">
        <f t="shared" si="1"/>
        <v>1.1827523514675653</v>
      </c>
      <c r="S24" s="320">
        <f t="shared" si="2"/>
        <v>5.4110005934597603E-2</v>
      </c>
      <c r="T24" s="320">
        <f t="shared" si="3"/>
        <v>-0.20837628802707975</v>
      </c>
      <c r="U24" s="320">
        <f t="shared" si="4"/>
        <v>-0.28356084736616788</v>
      </c>
      <c r="V24" s="320">
        <f t="shared" si="5"/>
        <v>8.790379457897371E-2</v>
      </c>
      <c r="W24" s="320">
        <f t="shared" si="6"/>
        <v>-0.46762143949869994</v>
      </c>
      <c r="X24" s="320">
        <f t="shared" si="7"/>
        <v>-0.33452679937337498</v>
      </c>
      <c r="Y24" s="320" t="str">
        <f t="shared" si="8"/>
        <v/>
      </c>
      <c r="Z24" s="320">
        <f t="shared" si="9"/>
        <v>0.17123333992733078</v>
      </c>
      <c r="AA24" s="320" t="str">
        <f t="shared" si="10"/>
        <v/>
      </c>
    </row>
    <row r="25" spans="2:28">
      <c r="B25" s="108">
        <v>42720</v>
      </c>
      <c r="C25" s="109"/>
      <c r="D25" s="109">
        <v>8319.33</v>
      </c>
      <c r="E25" s="109">
        <v>6694.04</v>
      </c>
      <c r="F25" s="109">
        <v>5324.1875</v>
      </c>
      <c r="G25" s="109">
        <v>8403.36</v>
      </c>
      <c r="H25" s="109">
        <v>3991.5950000000003</v>
      </c>
      <c r="I25" s="109">
        <v>5210.08</v>
      </c>
      <c r="J25" s="109">
        <v>7150.78</v>
      </c>
      <c r="K25" s="109"/>
      <c r="L25" s="109">
        <v>9663.8700000000008</v>
      </c>
      <c r="M25" s="109">
        <v>6409.6264285714278</v>
      </c>
      <c r="N25" s="139"/>
      <c r="R25" s="320" t="str">
        <f t="shared" si="1"/>
        <v/>
      </c>
      <c r="S25" s="320">
        <f t="shared" si="2"/>
        <v>0.29794303813337919</v>
      </c>
      <c r="T25" s="320">
        <f t="shared" si="3"/>
        <v>4.4372877982525732E-2</v>
      </c>
      <c r="U25" s="320">
        <f t="shared" si="4"/>
        <v>-0.16934511561126184</v>
      </c>
      <c r="V25" s="320">
        <f t="shared" si="5"/>
        <v>0.31105300654361762</v>
      </c>
      <c r="W25" s="320">
        <f t="shared" si="6"/>
        <v>-0.3772499779071144</v>
      </c>
      <c r="X25" s="320">
        <f t="shared" si="7"/>
        <v>-0.18714763519202191</v>
      </c>
      <c r="Y25" s="320">
        <f t="shared" si="8"/>
        <v>0.11563132105871568</v>
      </c>
      <c r="Z25" s="320" t="str">
        <f t="shared" si="9"/>
        <v/>
      </c>
      <c r="AA25" s="320">
        <f t="shared" si="10"/>
        <v>0.50771189361715674</v>
      </c>
    </row>
    <row r="26" spans="2:28">
      <c r="B26" s="108">
        <v>42723</v>
      </c>
      <c r="C26" s="109"/>
      <c r="D26" s="109">
        <v>8193.2800000000007</v>
      </c>
      <c r="E26" s="109">
        <v>6582.6350000000002</v>
      </c>
      <c r="F26" s="109">
        <v>5728.4333333333343</v>
      </c>
      <c r="G26" s="109"/>
      <c r="H26" s="109">
        <v>3539.1099999999997</v>
      </c>
      <c r="I26" s="109"/>
      <c r="J26" s="109"/>
      <c r="K26" s="109">
        <v>10084.030000000001</v>
      </c>
      <c r="L26" s="109">
        <v>9663.8700000000008</v>
      </c>
      <c r="M26" s="109">
        <v>6687.568181818182</v>
      </c>
      <c r="N26" s="139"/>
      <c r="R26" s="320" t="str">
        <f t="shared" si="1"/>
        <v/>
      </c>
      <c r="S26" s="320">
        <f t="shared" si="2"/>
        <v>0.22515087356798408</v>
      </c>
      <c r="T26" s="320">
        <f t="shared" si="3"/>
        <v>-1.5690783101616628E-2</v>
      </c>
      <c r="U26" s="320">
        <f t="shared" si="4"/>
        <v>-0.14342057118647319</v>
      </c>
      <c r="V26" s="320" t="str">
        <f t="shared" si="5"/>
        <v/>
      </c>
      <c r="W26" s="320">
        <f t="shared" si="6"/>
        <v>-0.47079268520626816</v>
      </c>
      <c r="X26" s="320" t="str">
        <f t="shared" si="7"/>
        <v/>
      </c>
      <c r="Y26" s="320" t="str">
        <f t="shared" si="8"/>
        <v/>
      </c>
      <c r="Z26" s="320">
        <f t="shared" si="9"/>
        <v>0.50787696302161756</v>
      </c>
      <c r="AA26" s="320">
        <f t="shared" si="10"/>
        <v>0.44504994001760401</v>
      </c>
    </row>
    <row r="27" spans="2:28">
      <c r="B27" s="108">
        <v>42724</v>
      </c>
      <c r="C27" s="109"/>
      <c r="D27" s="109">
        <v>8193.2800000000007</v>
      </c>
      <c r="E27" s="109">
        <v>6375.5949999999993</v>
      </c>
      <c r="F27" s="109">
        <v>4962.53</v>
      </c>
      <c r="G27" s="109">
        <v>8029.88</v>
      </c>
      <c r="H27" s="109">
        <v>3559.31</v>
      </c>
      <c r="I27" s="109">
        <v>5562.27</v>
      </c>
      <c r="J27" s="109">
        <v>5252.1</v>
      </c>
      <c r="K27" s="109"/>
      <c r="L27" s="109">
        <v>9663.8700000000008</v>
      </c>
      <c r="M27" s="109">
        <v>6086.7392857142859</v>
      </c>
      <c r="N27" s="139"/>
      <c r="R27" s="320" t="str">
        <f t="shared" si="1"/>
        <v/>
      </c>
      <c r="S27" s="320">
        <f t="shared" si="2"/>
        <v>0.34608689733595349</v>
      </c>
      <c r="T27" s="320">
        <f t="shared" si="3"/>
        <v>4.745656101349114E-2</v>
      </c>
      <c r="U27" s="320">
        <f t="shared" si="4"/>
        <v>-0.18469811715984463</v>
      </c>
      <c r="V27" s="320">
        <f t="shared" si="5"/>
        <v>0.31924165354778861</v>
      </c>
      <c r="W27" s="320">
        <f t="shared" si="6"/>
        <v>-0.41523534475120683</v>
      </c>
      <c r="X27" s="320">
        <f t="shared" si="7"/>
        <v>-8.6165886379465387E-2</v>
      </c>
      <c r="Y27" s="320">
        <f t="shared" si="8"/>
        <v>-0.13712420501945971</v>
      </c>
      <c r="Z27" s="320" t="str">
        <f t="shared" si="9"/>
        <v/>
      </c>
      <c r="AA27" s="320">
        <f t="shared" si="10"/>
        <v>0.58769244851366009</v>
      </c>
    </row>
    <row r="28" spans="2:28">
      <c r="B28" s="108">
        <v>42725</v>
      </c>
      <c r="C28" s="109"/>
      <c r="D28" s="109">
        <v>8193.2800000000007</v>
      </c>
      <c r="E28" s="109">
        <v>6341.91</v>
      </c>
      <c r="F28" s="109">
        <v>5358.38</v>
      </c>
      <c r="G28" s="109">
        <v>8014.82</v>
      </c>
      <c r="H28" s="109">
        <v>4079.13</v>
      </c>
      <c r="I28" s="109">
        <v>5470.67</v>
      </c>
      <c r="J28" s="109"/>
      <c r="K28" s="109">
        <v>8870.2099999999991</v>
      </c>
      <c r="L28" s="109">
        <v>9663.8700000000008</v>
      </c>
      <c r="M28" s="109">
        <v>6485.2871428571425</v>
      </c>
      <c r="N28" s="139"/>
      <c r="R28" s="320" t="str">
        <f t="shared" si="1"/>
        <v/>
      </c>
      <c r="S28" s="320">
        <f t="shared" si="2"/>
        <v>0.26336426121456036</v>
      </c>
      <c r="T28" s="320">
        <f t="shared" si="3"/>
        <v>-2.2108063945180501E-2</v>
      </c>
      <c r="U28" s="320">
        <f t="shared" si="4"/>
        <v>-0.17376364654852813</v>
      </c>
      <c r="V28" s="320">
        <f t="shared" si="5"/>
        <v>0.23584658989655929</v>
      </c>
      <c r="W28" s="320">
        <f t="shared" si="6"/>
        <v>-0.37101782694499036</v>
      </c>
      <c r="X28" s="320">
        <f t="shared" si="7"/>
        <v>-0.15644907010395612</v>
      </c>
      <c r="Y28" s="320" t="str">
        <f t="shared" si="8"/>
        <v/>
      </c>
      <c r="Z28" s="320">
        <f t="shared" si="9"/>
        <v>0.36774360249716881</v>
      </c>
      <c r="AA28" s="320">
        <f t="shared" si="10"/>
        <v>0.49012214681099064</v>
      </c>
    </row>
    <row r="29" spans="2:28">
      <c r="B29" s="108">
        <v>42726</v>
      </c>
      <c r="C29" s="109">
        <v>18277.309999999998</v>
      </c>
      <c r="D29" s="109">
        <v>8193.2800000000007</v>
      </c>
      <c r="E29" s="109">
        <v>5471.3150000000005</v>
      </c>
      <c r="F29" s="109">
        <v>5021.7860000000001</v>
      </c>
      <c r="G29" s="109">
        <v>6386.55</v>
      </c>
      <c r="H29" s="109">
        <v>3700.71</v>
      </c>
      <c r="I29" s="109">
        <v>5252.1</v>
      </c>
      <c r="J29" s="109"/>
      <c r="K29" s="109">
        <v>6722.69</v>
      </c>
      <c r="L29" s="109">
        <v>9663.8700000000008</v>
      </c>
      <c r="M29" s="109">
        <v>7318.7864705882348</v>
      </c>
      <c r="N29" s="139"/>
      <c r="R29" s="320">
        <f t="shared" si="1"/>
        <v>1.4973142847452128</v>
      </c>
      <c r="S29" s="320">
        <f t="shared" si="2"/>
        <v>0.11948613788994447</v>
      </c>
      <c r="T29" s="320">
        <f t="shared" si="3"/>
        <v>-0.25242866122855295</v>
      </c>
      <c r="U29" s="320">
        <f t="shared" si="4"/>
        <v>-0.31384990938308072</v>
      </c>
      <c r="V29" s="320">
        <f t="shared" si="5"/>
        <v>-0.12737582580590137</v>
      </c>
      <c r="W29" s="320">
        <f t="shared" si="6"/>
        <v>-0.49435469734334769</v>
      </c>
      <c r="X29" s="320">
        <f t="shared" si="7"/>
        <v>-0.28238103118509594</v>
      </c>
      <c r="Y29" s="320" t="str">
        <f t="shared" si="8"/>
        <v/>
      </c>
      <c r="Z29" s="320">
        <f t="shared" si="9"/>
        <v>-8.1447446647575847E-2</v>
      </c>
      <c r="AA29" s="320">
        <f t="shared" si="10"/>
        <v>0.32041972242746469</v>
      </c>
    </row>
    <row r="30" spans="2:28">
      <c r="B30" s="108">
        <v>42727</v>
      </c>
      <c r="C30" s="109"/>
      <c r="D30" s="109">
        <v>8193.2800000000007</v>
      </c>
      <c r="E30" s="109">
        <v>5435.0750000000007</v>
      </c>
      <c r="F30" s="109">
        <v>4566.32</v>
      </c>
      <c r="G30" s="109">
        <v>7369.1</v>
      </c>
      <c r="H30" s="109">
        <v>3991.6</v>
      </c>
      <c r="I30" s="109">
        <v>4411.76</v>
      </c>
      <c r="J30" s="109">
        <v>4831.93</v>
      </c>
      <c r="K30" s="109">
        <v>7164.97</v>
      </c>
      <c r="L30" s="109">
        <v>9663.8700000000008</v>
      </c>
      <c r="M30" s="109">
        <v>5925.3728571428574</v>
      </c>
      <c r="N30" s="139"/>
      <c r="R30" s="320" t="str">
        <f t="shared" si="1"/>
        <v/>
      </c>
      <c r="S30" s="320">
        <f t="shared" si="2"/>
        <v>0.38274505208954912</v>
      </c>
      <c r="T30" s="320">
        <f t="shared" si="3"/>
        <v>-8.2745486058622864E-2</v>
      </c>
      <c r="U30" s="320">
        <f t="shared" si="4"/>
        <v>-0.22936157604066396</v>
      </c>
      <c r="V30" s="320">
        <f t="shared" si="5"/>
        <v>0.24365169545689833</v>
      </c>
      <c r="W30" s="320">
        <f t="shared" si="6"/>
        <v>-0.3263546284368844</v>
      </c>
      <c r="X30" s="320">
        <f t="shared" si="7"/>
        <v>-0.25544601051024879</v>
      </c>
      <c r="Y30" s="320">
        <f t="shared" si="8"/>
        <v>-0.18453570492610349</v>
      </c>
      <c r="Z30" s="320">
        <f t="shared" si="9"/>
        <v>0.20920154271183899</v>
      </c>
      <c r="AA30" s="320">
        <f t="shared" si="10"/>
        <v>0.63093027780530275</v>
      </c>
    </row>
    <row r="31" spans="2:28">
      <c r="B31" s="108">
        <v>42730</v>
      </c>
      <c r="C31" s="109">
        <v>17994.504999999997</v>
      </c>
      <c r="D31" s="109">
        <v>8193.2800000000007</v>
      </c>
      <c r="E31" s="109">
        <v>4969.57</v>
      </c>
      <c r="F31" s="109">
        <v>5132.5566666666664</v>
      </c>
      <c r="G31" s="109"/>
      <c r="H31" s="109">
        <v>4621.8500000000004</v>
      </c>
      <c r="I31" s="109">
        <v>4621.8500000000004</v>
      </c>
      <c r="J31" s="109"/>
      <c r="K31" s="109">
        <v>7142.86</v>
      </c>
      <c r="L31" s="109">
        <v>9663.8700000000008</v>
      </c>
      <c r="M31" s="109">
        <v>8232.77</v>
      </c>
      <c r="N31" s="139"/>
      <c r="R31" s="320">
        <f t="shared" si="1"/>
        <v>1.1857169579619007</v>
      </c>
      <c r="S31" s="320">
        <f t="shared" si="2"/>
        <v>-4.796684469504162E-3</v>
      </c>
      <c r="T31" s="320">
        <f t="shared" si="3"/>
        <v>-0.39636720083276961</v>
      </c>
      <c r="U31" s="320">
        <f t="shared" si="4"/>
        <v>-0.37656989486325182</v>
      </c>
      <c r="V31" s="320" t="str">
        <f t="shared" si="5"/>
        <v/>
      </c>
      <c r="W31" s="320">
        <f t="shared" si="6"/>
        <v>-0.43860328905095125</v>
      </c>
      <c r="X31" s="320">
        <f t="shared" si="7"/>
        <v>-0.43860328905095125</v>
      </c>
      <c r="Y31" s="320" t="str">
        <f t="shared" si="8"/>
        <v/>
      </c>
      <c r="Z31" s="320">
        <f t="shared" si="9"/>
        <v>-0.13238679083710594</v>
      </c>
      <c r="AA31" s="320">
        <f t="shared" si="10"/>
        <v>0.17382970737673958</v>
      </c>
      <c r="AB31" s="311"/>
    </row>
    <row r="32" spans="2:28">
      <c r="B32" s="108">
        <v>42731</v>
      </c>
      <c r="C32" s="109">
        <v>18067.224999999999</v>
      </c>
      <c r="D32" s="109">
        <v>8193.2800000000007</v>
      </c>
      <c r="E32" s="109">
        <v>5019.3599999999997</v>
      </c>
      <c r="F32" s="109">
        <v>5034.7250000000004</v>
      </c>
      <c r="G32" s="109">
        <v>7022.81</v>
      </c>
      <c r="H32" s="109">
        <v>4040.08</v>
      </c>
      <c r="I32" s="109">
        <v>4411.76</v>
      </c>
      <c r="J32" s="109">
        <v>6555.9049999999997</v>
      </c>
      <c r="K32" s="109"/>
      <c r="L32" s="109">
        <v>9243.7000000000007</v>
      </c>
      <c r="M32" s="109">
        <v>7533.0493749999987</v>
      </c>
      <c r="N32" s="139"/>
      <c r="R32" s="320">
        <f t="shared" si="1"/>
        <v>1.3983946076286009</v>
      </c>
      <c r="S32" s="320">
        <f t="shared" si="2"/>
        <v>8.7644537043805329E-2</v>
      </c>
      <c r="T32" s="320">
        <f t="shared" si="3"/>
        <v>-0.333688158654874</v>
      </c>
      <c r="U32" s="320">
        <f t="shared" si="4"/>
        <v>-0.33164848000216363</v>
      </c>
      <c r="V32" s="320">
        <f t="shared" si="5"/>
        <v>-6.7733443602976298E-2</v>
      </c>
      <c r="W32" s="320">
        <f t="shared" si="6"/>
        <v>-0.46368597909262999</v>
      </c>
      <c r="X32" s="320">
        <f t="shared" si="7"/>
        <v>-0.41434606619713005</v>
      </c>
      <c r="Y32" s="320">
        <f t="shared" si="8"/>
        <v>-0.12971431970734948</v>
      </c>
      <c r="Z32" s="320" t="str">
        <f t="shared" si="9"/>
        <v/>
      </c>
      <c r="AA32" s="320">
        <f t="shared" si="10"/>
        <v>0.22708607628102828</v>
      </c>
    </row>
    <row r="33" spans="2:28">
      <c r="B33" s="108">
        <v>42732</v>
      </c>
      <c r="C33" s="109">
        <v>20168.07</v>
      </c>
      <c r="D33" s="109">
        <v>8319.33</v>
      </c>
      <c r="E33" s="109">
        <v>5065.3600000000006</v>
      </c>
      <c r="F33" s="109">
        <v>4607.9574999999995</v>
      </c>
      <c r="G33" s="109"/>
      <c r="H33" s="109"/>
      <c r="I33" s="109">
        <v>4831.93</v>
      </c>
      <c r="J33" s="109"/>
      <c r="K33" s="109"/>
      <c r="L33" s="109">
        <v>9243.7000000000007</v>
      </c>
      <c r="M33" s="109">
        <v>7222.2645454545445</v>
      </c>
      <c r="N33" s="139"/>
      <c r="R33" s="320">
        <f t="shared" si="1"/>
        <v>1.7924856356436178</v>
      </c>
      <c r="S33" s="320">
        <f t="shared" si="2"/>
        <v>0.15190048047131038</v>
      </c>
      <c r="T33" s="320">
        <f t="shared" si="3"/>
        <v>-0.29864657156764335</v>
      </c>
      <c r="U33" s="320">
        <f t="shared" si="4"/>
        <v>-0.36197885427776305</v>
      </c>
      <c r="V33" s="320" t="str">
        <f t="shared" si="5"/>
        <v/>
      </c>
      <c r="W33" s="320" t="str">
        <f t="shared" si="6"/>
        <v/>
      </c>
      <c r="X33" s="320">
        <f t="shared" si="7"/>
        <v>-0.33096745908579905</v>
      </c>
      <c r="Y33" s="320" t="str">
        <f t="shared" si="8"/>
        <v/>
      </c>
      <c r="Z33" s="320" t="str">
        <f t="shared" si="9"/>
        <v/>
      </c>
      <c r="AA33" s="320">
        <f t="shared" si="10"/>
        <v>0.27988942274590056</v>
      </c>
    </row>
    <row r="34" spans="2:28">
      <c r="B34" s="108">
        <v>42733</v>
      </c>
      <c r="C34" s="109">
        <v>19390.22</v>
      </c>
      <c r="D34" s="109"/>
      <c r="E34" s="109">
        <v>5050.1000000000004</v>
      </c>
      <c r="F34" s="109">
        <v>4709.1200000000008</v>
      </c>
      <c r="G34" s="109">
        <v>8403.36</v>
      </c>
      <c r="H34" s="109">
        <v>3421.37</v>
      </c>
      <c r="I34" s="109">
        <v>4831.93</v>
      </c>
      <c r="J34" s="109"/>
      <c r="K34" s="109">
        <v>7563.03</v>
      </c>
      <c r="L34" s="109">
        <v>9243.7000000000007</v>
      </c>
      <c r="M34" s="109">
        <v>7783.1161538461538</v>
      </c>
      <c r="N34" s="139"/>
      <c r="R34" s="320">
        <f t="shared" si="1"/>
        <v>1.4913183378893824</v>
      </c>
      <c r="S34" s="320" t="str">
        <f t="shared" si="2"/>
        <v/>
      </c>
      <c r="T34" s="320">
        <f t="shared" si="3"/>
        <v>-0.35114677718070403</v>
      </c>
      <c r="U34" s="320">
        <f t="shared" si="4"/>
        <v>-0.39495699319957955</v>
      </c>
      <c r="V34" s="320">
        <f t="shared" si="5"/>
        <v>7.9690940478556668E-2</v>
      </c>
      <c r="W34" s="320">
        <f t="shared" si="6"/>
        <v>-0.56041128869581702</v>
      </c>
      <c r="X34" s="320">
        <f t="shared" si="7"/>
        <v>-0.37917796619131489</v>
      </c>
      <c r="Y34" s="320" t="str">
        <f t="shared" si="8"/>
        <v/>
      </c>
      <c r="Z34" s="320">
        <f t="shared" si="9"/>
        <v>-2.827738266984425E-2</v>
      </c>
      <c r="AA34" s="320">
        <f t="shared" si="10"/>
        <v>0.18766054845938224</v>
      </c>
    </row>
    <row r="35" spans="2:28">
      <c r="B35" s="63">
        <v>42734</v>
      </c>
      <c r="C35" s="36"/>
      <c r="D35" s="36">
        <v>8613.4500000000007</v>
      </c>
      <c r="E35" s="36">
        <v>4948.5949999999993</v>
      </c>
      <c r="F35" s="36">
        <v>4667.5725000000002</v>
      </c>
      <c r="G35" s="36"/>
      <c r="H35" s="36">
        <v>3781.51</v>
      </c>
      <c r="I35" s="36">
        <v>4831.93</v>
      </c>
      <c r="J35" s="36">
        <v>5987.05</v>
      </c>
      <c r="K35" s="36">
        <v>6722.69</v>
      </c>
      <c r="L35" s="36">
        <v>8823.5300000000007</v>
      </c>
      <c r="M35" s="36">
        <v>5852.01</v>
      </c>
      <c r="N35" s="139"/>
      <c r="R35" s="320" t="str">
        <f t="shared" si="1"/>
        <v/>
      </c>
      <c r="S35" s="320">
        <f t="shared" si="2"/>
        <v>0.47187889289321111</v>
      </c>
      <c r="T35" s="320">
        <f t="shared" si="3"/>
        <v>-0.15437687221997243</v>
      </c>
      <c r="U35" s="320">
        <f t="shared" si="4"/>
        <v>-0.20239840670128725</v>
      </c>
      <c r="V35" s="320" t="str">
        <f t="shared" si="5"/>
        <v/>
      </c>
      <c r="W35" s="320">
        <f t="shared" si="6"/>
        <v>-0.35381005842437041</v>
      </c>
      <c r="X35" s="320">
        <f t="shared" si="7"/>
        <v>-0.17431275749699673</v>
      </c>
      <c r="Y35" s="320">
        <f t="shared" si="8"/>
        <v>2.3075832064538501E-2</v>
      </c>
      <c r="Z35" s="320">
        <f t="shared" si="9"/>
        <v>0.14878306769810704</v>
      </c>
      <c r="AA35" s="320">
        <f t="shared" si="10"/>
        <v>0.50777766955285453</v>
      </c>
      <c r="AB35" s="311"/>
    </row>
    <row r="36" spans="2:28" ht="13">
      <c r="B36" s="116" t="s">
        <v>196</v>
      </c>
      <c r="F36" s="64"/>
      <c r="G36" s="64"/>
      <c r="H36" s="64"/>
      <c r="I36" s="64"/>
      <c r="J36" s="64"/>
      <c r="K36" s="64"/>
      <c r="L36" s="64"/>
      <c r="R36" s="328"/>
      <c r="S36" s="328"/>
      <c r="T36" s="328"/>
      <c r="U36" s="328"/>
      <c r="V36" s="328"/>
      <c r="W36" s="328"/>
      <c r="X36" s="328"/>
      <c r="Y36" s="328"/>
      <c r="Z36" s="328"/>
      <c r="AA36" s="328"/>
    </row>
    <row r="37" spans="2:28">
      <c r="Q37" s="329" t="s">
        <v>199</v>
      </c>
      <c r="R37" s="332">
        <f>+AVERAGE(C15:C35)</f>
        <v>18088.187222222223</v>
      </c>
      <c r="S37" s="332">
        <f t="shared" ref="S37:AA37" si="11">+AVERAGE(D15:D35)</f>
        <v>9221.6404999999995</v>
      </c>
      <c r="T37" s="332">
        <f t="shared" si="11"/>
        <v>6585.8690476190477</v>
      </c>
      <c r="U37" s="332">
        <f t="shared" si="11"/>
        <v>5569.6181349206363</v>
      </c>
      <c r="V37" s="332">
        <f t="shared" si="11"/>
        <v>8635.737857142858</v>
      </c>
      <c r="W37" s="332">
        <f t="shared" si="11"/>
        <v>4325.2397499999997</v>
      </c>
      <c r="X37" s="332">
        <f t="shared" si="11"/>
        <v>5451.7382499999994</v>
      </c>
      <c r="Y37" s="332">
        <f t="shared" si="11"/>
        <v>5802.4016666666666</v>
      </c>
      <c r="Z37" s="332">
        <f t="shared" si="11"/>
        <v>8378.2642857142855</v>
      </c>
      <c r="AA37" s="332">
        <f t="shared" si="11"/>
        <v>9796.5536842105266</v>
      </c>
      <c r="AB37" s="332">
        <f>+AVERAGE(M15:M35)</f>
        <v>7313.7018159318495</v>
      </c>
    </row>
    <row r="38" spans="2:28" ht="13">
      <c r="R38" s="321">
        <f t="shared" ref="R38:AA38" si="12">+(R37-$AB$37)/$AB$37</f>
        <v>1.4731917813247051</v>
      </c>
      <c r="S38" s="321">
        <f t="shared" si="12"/>
        <v>0.26087181732128856</v>
      </c>
      <c r="T38" s="321">
        <f t="shared" si="12"/>
        <v>-9.9516330666820821E-2</v>
      </c>
      <c r="U38" s="321">
        <f t="shared" si="12"/>
        <v>-0.23846797762686706</v>
      </c>
      <c r="V38" s="321">
        <f t="shared" si="12"/>
        <v>0.18076154517690929</v>
      </c>
      <c r="W38" s="321">
        <f t="shared" si="12"/>
        <v>-0.40861141746603807</v>
      </c>
      <c r="X38" s="321">
        <f t="shared" si="12"/>
        <v>-0.2545856548151621</v>
      </c>
      <c r="Y38" s="321">
        <f t="shared" si="12"/>
        <v>-0.20663956328832445</v>
      </c>
      <c r="Z38" s="321">
        <f t="shared" si="12"/>
        <v>0.1455572699810429</v>
      </c>
      <c r="AA38" s="321">
        <f t="shared" si="12"/>
        <v>0.33947950446518627</v>
      </c>
      <c r="AB38" s="328"/>
    </row>
    <row r="40" spans="2:28" ht="13">
      <c r="R40" s="333">
        <f>+AVERAGEIF(R15:R35,"&lt;&gt;#¡DIV/0!")</f>
        <v>1.2777914189922954</v>
      </c>
      <c r="S40" s="333">
        <f t="shared" ref="S40:AA40" si="13">+AVERAGEIF(S15:S35,"&lt;&gt;#¡DIV/0!")</f>
        <v>0.27140035226974979</v>
      </c>
      <c r="T40" s="333">
        <f t="shared" si="13"/>
        <v>-9.3949578903284189E-2</v>
      </c>
      <c r="U40" s="333">
        <f t="shared" si="13"/>
        <v>-0.23329659150235135</v>
      </c>
      <c r="V40" s="333">
        <f t="shared" si="13"/>
        <v>0.19132330363213354</v>
      </c>
      <c r="W40" s="333">
        <f t="shared" si="13"/>
        <v>-0.40521400647459593</v>
      </c>
      <c r="X40" s="333">
        <f t="shared" si="13"/>
        <v>-0.25221328726465214</v>
      </c>
      <c r="Y40" s="333">
        <f t="shared" si="13"/>
        <v>-0.16228530161354909</v>
      </c>
      <c r="Z40" s="333">
        <f t="shared" si="13"/>
        <v>0.13871729579504874</v>
      </c>
      <c r="AA40" s="333">
        <f t="shared" si="13"/>
        <v>0.35511728334383674</v>
      </c>
    </row>
    <row r="41" spans="2:28">
      <c r="R41" s="320">
        <f t="shared" ref="R41:AA41" si="14">+_xlfn.STDEV.S(R6:R35)</f>
        <v>0.32484057117432302</v>
      </c>
      <c r="S41" s="320">
        <f t="shared" si="14"/>
        <v>0.15949512303193636</v>
      </c>
      <c r="T41" s="320">
        <f t="shared" si="14"/>
        <v>0.14433682680565849</v>
      </c>
      <c r="U41" s="320">
        <f t="shared" si="14"/>
        <v>0.12066980669590746</v>
      </c>
      <c r="V41" s="320">
        <f t="shared" si="14"/>
        <v>0.15725147834416608</v>
      </c>
      <c r="W41" s="320">
        <f t="shared" si="14"/>
        <v>7.4296495175010732E-2</v>
      </c>
      <c r="X41" s="320">
        <f t="shared" si="14"/>
        <v>8.594365372609554E-2</v>
      </c>
      <c r="Y41" s="320">
        <f t="shared" si="14"/>
        <v>0.13028968307898656</v>
      </c>
      <c r="Z41" s="320">
        <f t="shared" si="14"/>
        <v>0.22043992304944837</v>
      </c>
      <c r="AA41" s="320">
        <f t="shared" si="14"/>
        <v>0.17369514278034384</v>
      </c>
    </row>
    <row r="42" spans="2:28">
      <c r="R42" s="312"/>
      <c r="S42" s="312"/>
      <c r="T42" s="312"/>
      <c r="U42" s="312"/>
      <c r="V42" s="312"/>
      <c r="W42" s="312"/>
      <c r="X42" s="312"/>
      <c r="Y42" s="312"/>
      <c r="Z42" s="312"/>
      <c r="AA42" s="312"/>
    </row>
    <row r="58" spans="2:2">
      <c r="B58" s="62"/>
    </row>
  </sheetData>
  <mergeCells count="3">
    <mergeCell ref="B2:M2"/>
    <mergeCell ref="B3:M3"/>
    <mergeCell ref="B4:M4"/>
  </mergeCells>
  <conditionalFormatting sqref="R37:AA37">
    <cfRule type="colorScale" priority="1">
      <colorScale>
        <cfvo type="min"/>
        <cfvo type="percentile" val="50"/>
        <cfvo type="max"/>
        <color rgb="FFF8696B"/>
        <color rgb="FFFFEB84"/>
        <color rgb="FF63BE7B"/>
      </colorScale>
    </cfRule>
  </conditionalFormatting>
  <hyperlinks>
    <hyperlink ref="O2" location="Índice!A1" display="Volver al índice"/>
  </hyperlinks>
  <pageMargins left="0.70866141732283472" right="0.70866141732283472" top="0.74803149606299213" bottom="0.74803149606299213" header="0.31496062992125984" footer="0.31496062992125984"/>
  <pageSetup paperSize="9" scale="57" orientation="portrait" r:id="rId1"/>
  <headerFooter differentFirst="1">
    <oddFooter>&amp;C&amp;P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pageSetUpPr fitToPage="1"/>
  </sheetPr>
  <dimension ref="B1:AL46"/>
  <sheetViews>
    <sheetView zoomScale="80" zoomScaleNormal="80" zoomScalePageLayoutView="90" workbookViewId="0"/>
  </sheetViews>
  <sheetFormatPr baseColWidth="10" defaultColWidth="10.81640625" defaultRowHeight="12.5"/>
  <cols>
    <col min="1" max="1" width="1.7265625" style="22" customWidth="1"/>
    <col min="2" max="2" width="38" style="22" customWidth="1"/>
    <col min="3" max="10" width="10.81640625" style="22" customWidth="1"/>
    <col min="11" max="11" width="2.453125" style="22" customWidth="1"/>
    <col min="12" max="12" width="10.81640625" style="22"/>
    <col min="13" max="13" width="8.26953125" style="194" customWidth="1"/>
    <col min="14" max="14" width="7.7265625" style="185" hidden="1" customWidth="1"/>
    <col min="15" max="15" width="10.81640625" style="194"/>
    <col min="16" max="16384" width="10.81640625" style="22"/>
  </cols>
  <sheetData>
    <row r="1" spans="2:38" ht="6.75" customHeight="1"/>
    <row r="2" spans="2:38" ht="13">
      <c r="B2" s="356" t="s">
        <v>59</v>
      </c>
      <c r="C2" s="356"/>
      <c r="D2" s="356"/>
      <c r="E2" s="356"/>
      <c r="F2" s="356"/>
      <c r="G2" s="356"/>
      <c r="H2" s="356"/>
      <c r="I2" s="356"/>
      <c r="J2" s="356"/>
      <c r="K2" s="119"/>
      <c r="L2" s="52" t="s">
        <v>153</v>
      </c>
      <c r="O2" s="262"/>
      <c r="P2" s="260"/>
      <c r="Q2" s="260"/>
      <c r="R2" s="260"/>
    </row>
    <row r="3" spans="2:38" ht="13">
      <c r="B3" s="356" t="s">
        <v>106</v>
      </c>
      <c r="C3" s="356"/>
      <c r="D3" s="356"/>
      <c r="E3" s="356"/>
      <c r="F3" s="356"/>
      <c r="G3" s="356"/>
      <c r="H3" s="356"/>
      <c r="I3" s="356"/>
      <c r="J3" s="356"/>
      <c r="K3" s="119"/>
      <c r="O3" s="262"/>
      <c r="P3" s="260"/>
      <c r="Q3" s="260"/>
      <c r="R3" s="260"/>
    </row>
    <row r="4" spans="2:38" ht="13">
      <c r="B4" s="356" t="s">
        <v>109</v>
      </c>
      <c r="C4" s="356"/>
      <c r="D4" s="356"/>
      <c r="E4" s="356"/>
      <c r="F4" s="356"/>
      <c r="G4" s="356"/>
      <c r="H4" s="356"/>
      <c r="I4" s="356"/>
      <c r="J4" s="356"/>
      <c r="K4" s="119"/>
      <c r="O4" s="262"/>
      <c r="P4" s="260"/>
      <c r="Q4" s="260"/>
      <c r="R4" s="260"/>
    </row>
    <row r="5" spans="2:38" ht="15" customHeight="1">
      <c r="B5" s="363" t="s">
        <v>46</v>
      </c>
      <c r="C5" s="366" t="s">
        <v>67</v>
      </c>
      <c r="D5" s="360"/>
      <c r="E5" s="360"/>
      <c r="F5" s="361"/>
      <c r="G5" s="366" t="s">
        <v>68</v>
      </c>
      <c r="H5" s="360"/>
      <c r="I5" s="360"/>
      <c r="J5" s="361"/>
      <c r="K5" s="119"/>
      <c r="O5" s="262"/>
      <c r="P5" s="260"/>
    </row>
    <row r="6" spans="2:38" ht="12.75" customHeight="1">
      <c r="B6" s="364"/>
      <c r="C6" s="366" t="s">
        <v>45</v>
      </c>
      <c r="D6" s="360"/>
      <c r="E6" s="360" t="s">
        <v>44</v>
      </c>
      <c r="F6" s="361"/>
      <c r="G6" s="366" t="s">
        <v>45</v>
      </c>
      <c r="H6" s="360"/>
      <c r="I6" s="360" t="s">
        <v>44</v>
      </c>
      <c r="J6" s="361"/>
      <c r="K6" s="119"/>
      <c r="O6" s="262"/>
      <c r="P6" s="260"/>
    </row>
    <row r="7" spans="2:38" ht="21.75" customHeight="1">
      <c r="B7" s="365"/>
      <c r="C7" s="96">
        <v>2015</v>
      </c>
      <c r="D7" s="97">
        <v>2016</v>
      </c>
      <c r="E7" s="97" t="s">
        <v>43</v>
      </c>
      <c r="F7" s="98" t="s">
        <v>42</v>
      </c>
      <c r="G7" s="96">
        <f>+C7</f>
        <v>2015</v>
      </c>
      <c r="H7" s="97">
        <f>+D7</f>
        <v>2016</v>
      </c>
      <c r="I7" s="97" t="s">
        <v>43</v>
      </c>
      <c r="J7" s="98" t="s">
        <v>42</v>
      </c>
      <c r="K7" s="183"/>
      <c r="L7" s="185"/>
      <c r="O7" s="262"/>
      <c r="P7" s="262"/>
      <c r="Q7" s="262"/>
      <c r="R7" s="262"/>
      <c r="S7" s="262"/>
      <c r="T7" s="262"/>
      <c r="U7" s="262"/>
      <c r="V7" s="262"/>
      <c r="W7" s="262"/>
      <c r="X7" s="262"/>
    </row>
    <row r="8" spans="2:38" ht="12.75" customHeight="1">
      <c r="B8" s="68" t="s">
        <v>41</v>
      </c>
      <c r="C8" s="93">
        <v>1057</v>
      </c>
      <c r="D8" s="80">
        <v>1409</v>
      </c>
      <c r="E8" s="94">
        <f>+(D8/C19-1)*100</f>
        <v>-5.4362416107382572</v>
      </c>
      <c r="F8" s="95">
        <f t="shared" ref="F8:F13" si="0">(D8/C8-1)*100</f>
        <v>33.301797540208142</v>
      </c>
      <c r="G8" s="80">
        <v>418</v>
      </c>
      <c r="H8" s="80">
        <v>476</v>
      </c>
      <c r="I8" s="94">
        <f>+(H8/G19-1)*100</f>
        <v>-15.452930728241565</v>
      </c>
      <c r="J8" s="95">
        <f t="shared" ref="J8:J13" si="1">(H8/G8-1)*100</f>
        <v>13.875598086124397</v>
      </c>
      <c r="K8" s="94"/>
      <c r="N8" s="319">
        <f>+D8/H8-1</f>
        <v>1.9600840336134455</v>
      </c>
      <c r="O8" s="262"/>
      <c r="P8" s="262"/>
      <c r="Q8" s="262"/>
      <c r="R8" s="262"/>
      <c r="S8" s="262"/>
      <c r="T8" s="262"/>
      <c r="U8" s="262"/>
      <c r="V8" s="262"/>
      <c r="W8" s="262"/>
      <c r="X8" s="262"/>
      <c r="Y8" s="260"/>
      <c r="Z8" s="260"/>
      <c r="AA8" s="260"/>
      <c r="AB8" s="260"/>
      <c r="AC8" s="260"/>
      <c r="AD8" s="260"/>
      <c r="AE8" s="260"/>
      <c r="AF8" s="260"/>
      <c r="AG8" s="260"/>
      <c r="AH8" s="260"/>
      <c r="AI8" s="260"/>
      <c r="AJ8" s="260"/>
      <c r="AK8" s="260"/>
      <c r="AL8" s="260"/>
    </row>
    <row r="9" spans="2:38" ht="12.75" customHeight="1">
      <c r="B9" s="68" t="s">
        <v>40</v>
      </c>
      <c r="C9" s="93">
        <v>981</v>
      </c>
      <c r="D9" s="80">
        <v>1396</v>
      </c>
      <c r="E9" s="94">
        <f t="shared" ref="E9:E14" si="2">+(D9/D8-1)*100</f>
        <v>-0.92264017033356627</v>
      </c>
      <c r="F9" s="95">
        <f t="shared" si="0"/>
        <v>42.303771661569826</v>
      </c>
      <c r="G9" s="80">
        <v>408</v>
      </c>
      <c r="H9" s="80">
        <v>439</v>
      </c>
      <c r="I9" s="94">
        <f t="shared" ref="I9:I14" si="3">+(H9/H8-1)*100</f>
        <v>-7.7731092436974736</v>
      </c>
      <c r="J9" s="95">
        <f t="shared" si="1"/>
        <v>7.5980392156862697</v>
      </c>
      <c r="K9" s="94"/>
      <c r="N9" s="319">
        <f>+D9/H9-1</f>
        <v>2.1799544419134396</v>
      </c>
      <c r="O9" s="262"/>
      <c r="P9" s="262"/>
      <c r="Q9" s="262"/>
      <c r="R9" s="262"/>
      <c r="S9" s="262"/>
      <c r="T9" s="262"/>
      <c r="U9" s="262"/>
      <c r="V9" s="262"/>
      <c r="W9" s="262"/>
      <c r="X9" s="262"/>
      <c r="Y9" s="260"/>
      <c r="Z9" s="260"/>
      <c r="AA9" s="260"/>
      <c r="AB9" s="260"/>
      <c r="AC9" s="260"/>
      <c r="AD9" s="260"/>
      <c r="AE9" s="260"/>
      <c r="AF9" s="260"/>
      <c r="AG9" s="260"/>
      <c r="AH9" s="260"/>
      <c r="AI9" s="260"/>
      <c r="AJ9" s="260"/>
      <c r="AK9" s="260"/>
      <c r="AL9" s="260"/>
    </row>
    <row r="10" spans="2:38" ht="12.75" customHeight="1">
      <c r="B10" s="68" t="s">
        <v>39</v>
      </c>
      <c r="C10" s="93">
        <v>1002</v>
      </c>
      <c r="D10" s="80">
        <v>1197</v>
      </c>
      <c r="E10" s="94">
        <f t="shared" si="2"/>
        <v>-14.255014326647563</v>
      </c>
      <c r="F10" s="95">
        <f t="shared" si="0"/>
        <v>19.461077844311369</v>
      </c>
      <c r="G10" s="80">
        <v>442</v>
      </c>
      <c r="H10" s="80">
        <v>435</v>
      </c>
      <c r="I10" s="94">
        <f t="shared" si="3"/>
        <v>-0.91116173120728838</v>
      </c>
      <c r="J10" s="95">
        <f t="shared" si="1"/>
        <v>-1.5837104072398245</v>
      </c>
      <c r="K10" s="94"/>
      <c r="N10" s="319">
        <f t="shared" ref="N10:N19" si="4">+D10/H10-1</f>
        <v>1.7517241379310344</v>
      </c>
      <c r="O10" s="262"/>
      <c r="P10" s="262"/>
      <c r="Q10" s="262"/>
      <c r="R10" s="262"/>
      <c r="S10" s="262"/>
      <c r="T10" s="262"/>
      <c r="U10" s="262"/>
      <c r="V10" s="262"/>
      <c r="W10" s="262"/>
      <c r="X10" s="262"/>
      <c r="Y10" s="262"/>
      <c r="Z10" s="262"/>
      <c r="AA10" s="262"/>
      <c r="AB10" s="262"/>
      <c r="AC10" s="262"/>
      <c r="AD10" s="262"/>
      <c r="AE10" s="262"/>
      <c r="AF10" s="262"/>
      <c r="AG10" s="262"/>
      <c r="AH10" s="262"/>
      <c r="AI10" s="262"/>
      <c r="AJ10" s="262"/>
      <c r="AK10" s="262"/>
      <c r="AL10" s="262"/>
    </row>
    <row r="11" spans="2:38">
      <c r="B11" s="68" t="s">
        <v>38</v>
      </c>
      <c r="C11" s="93">
        <v>991</v>
      </c>
      <c r="D11" s="80">
        <v>1117</v>
      </c>
      <c r="E11" s="94">
        <f t="shared" si="2"/>
        <v>-6.6833751044277356</v>
      </c>
      <c r="F11" s="95">
        <f t="shared" si="0"/>
        <v>12.714429868819366</v>
      </c>
      <c r="G11" s="80">
        <v>482</v>
      </c>
      <c r="H11" s="80">
        <v>470</v>
      </c>
      <c r="I11" s="94">
        <f t="shared" si="3"/>
        <v>8.045977011494255</v>
      </c>
      <c r="J11" s="95">
        <f t="shared" si="1"/>
        <v>-2.4896265560165998</v>
      </c>
      <c r="K11" s="94"/>
      <c r="N11" s="319">
        <f t="shared" si="4"/>
        <v>1.3765957446808512</v>
      </c>
      <c r="O11" s="262"/>
      <c r="P11" s="262"/>
      <c r="Q11" s="262"/>
      <c r="R11" s="262"/>
      <c r="S11" s="262"/>
      <c r="T11" s="262"/>
      <c r="U11" s="262"/>
      <c r="V11" s="262"/>
      <c r="W11" s="262"/>
      <c r="X11" s="262"/>
      <c r="Y11" s="262"/>
      <c r="Z11" s="262"/>
      <c r="AA11" s="262"/>
      <c r="AB11" s="262"/>
      <c r="AC11" s="262"/>
      <c r="AD11" s="262"/>
      <c r="AE11" s="262"/>
      <c r="AF11" s="262"/>
      <c r="AG11" s="262"/>
      <c r="AH11" s="262"/>
      <c r="AI11" s="262"/>
      <c r="AJ11" s="262"/>
      <c r="AK11" s="262"/>
      <c r="AL11" s="262"/>
    </row>
    <row r="12" spans="2:38" ht="12.75" customHeight="1">
      <c r="B12" s="68" t="s">
        <v>37</v>
      </c>
      <c r="C12" s="93">
        <v>970</v>
      </c>
      <c r="D12" s="80">
        <v>1090</v>
      </c>
      <c r="E12" s="94">
        <f t="shared" si="2"/>
        <v>-2.4171888988361645</v>
      </c>
      <c r="F12" s="95">
        <f t="shared" si="0"/>
        <v>12.371134020618557</v>
      </c>
      <c r="G12" s="80">
        <v>479</v>
      </c>
      <c r="H12" s="80">
        <v>462</v>
      </c>
      <c r="I12" s="94">
        <f t="shared" si="3"/>
        <v>-1.7021276595744705</v>
      </c>
      <c r="J12" s="95">
        <f t="shared" si="1"/>
        <v>-3.5490605427974997</v>
      </c>
      <c r="K12" s="94"/>
      <c r="N12" s="319">
        <f t="shared" si="4"/>
        <v>1.3593073593073592</v>
      </c>
      <c r="O12" s="262"/>
      <c r="P12" s="260"/>
      <c r="Q12" s="260"/>
      <c r="R12" s="260"/>
      <c r="S12" s="260"/>
      <c r="T12" s="260"/>
      <c r="U12" s="260"/>
      <c r="V12" s="260"/>
      <c r="W12" s="260"/>
      <c r="X12" s="260"/>
      <c r="Y12" s="262"/>
      <c r="Z12" s="262"/>
      <c r="AA12" s="262"/>
      <c r="AB12" s="262"/>
      <c r="AC12" s="262"/>
      <c r="AD12" s="262"/>
      <c r="AE12" s="262"/>
      <c r="AF12" s="262"/>
      <c r="AG12" s="262"/>
      <c r="AH12" s="262"/>
      <c r="AI12" s="262"/>
      <c r="AJ12" s="262"/>
      <c r="AK12" s="262"/>
      <c r="AL12" s="262"/>
    </row>
    <row r="13" spans="2:38" ht="12.75" customHeight="1">
      <c r="B13" s="68" t="s">
        <v>36</v>
      </c>
      <c r="C13" s="93">
        <v>954</v>
      </c>
      <c r="D13" s="80">
        <v>1136</v>
      </c>
      <c r="E13" s="94">
        <f t="shared" si="2"/>
        <v>4.2201834862385379</v>
      </c>
      <c r="F13" s="95">
        <f t="shared" si="0"/>
        <v>19.077568134171919</v>
      </c>
      <c r="G13" s="80">
        <v>455</v>
      </c>
      <c r="H13" s="80">
        <v>528</v>
      </c>
      <c r="I13" s="94">
        <f t="shared" si="3"/>
        <v>14.285714285714279</v>
      </c>
      <c r="J13" s="95">
        <f t="shared" si="1"/>
        <v>16.043956043956054</v>
      </c>
      <c r="K13" s="94"/>
      <c r="M13" s="307"/>
      <c r="N13" s="319">
        <f t="shared" si="4"/>
        <v>1.1515151515151514</v>
      </c>
      <c r="O13" s="262"/>
      <c r="P13" s="260"/>
      <c r="Q13" s="260"/>
      <c r="R13" s="260"/>
      <c r="S13" s="260"/>
      <c r="T13" s="260"/>
      <c r="U13" s="260"/>
      <c r="V13" s="260"/>
      <c r="W13" s="260"/>
      <c r="X13" s="260"/>
    </row>
    <row r="14" spans="2:38">
      <c r="B14" s="68" t="s">
        <v>35</v>
      </c>
      <c r="C14" s="93">
        <v>974</v>
      </c>
      <c r="D14" s="80">
        <v>1067</v>
      </c>
      <c r="E14" s="94">
        <f t="shared" si="2"/>
        <v>-6.0739436619718257</v>
      </c>
      <c r="F14" s="95">
        <f t="shared" ref="F14:F19" si="5">(D14/C14-1)*100</f>
        <v>9.5482546201232097</v>
      </c>
      <c r="G14" s="80">
        <v>525</v>
      </c>
      <c r="H14" s="80">
        <v>522</v>
      </c>
      <c r="I14" s="94">
        <f t="shared" si="3"/>
        <v>-1.1363636363636354</v>
      </c>
      <c r="J14" s="95">
        <f t="shared" ref="J14:J19" si="6">(H14/G14-1)*100</f>
        <v>-0.57142857142856718</v>
      </c>
      <c r="K14" s="94"/>
      <c r="N14" s="319">
        <f t="shared" si="4"/>
        <v>1.0440613026819925</v>
      </c>
      <c r="O14" s="262"/>
      <c r="P14" s="260"/>
      <c r="Q14" s="260"/>
      <c r="R14" s="260"/>
      <c r="S14" s="260"/>
      <c r="T14" s="260"/>
      <c r="U14" s="260"/>
      <c r="W14" s="260"/>
      <c r="Y14" s="260"/>
    </row>
    <row r="15" spans="2:38" ht="13.5" customHeight="1">
      <c r="B15" s="68" t="s">
        <v>34</v>
      </c>
      <c r="C15" s="93">
        <v>1094</v>
      </c>
      <c r="D15" s="80">
        <v>1043</v>
      </c>
      <c r="E15" s="94">
        <f>+(D15/D14-1)*100</f>
        <v>-2.2492970946579205</v>
      </c>
      <c r="F15" s="95">
        <f t="shared" si="5"/>
        <v>-4.6617915904936025</v>
      </c>
      <c r="G15" s="80">
        <v>651</v>
      </c>
      <c r="H15" s="80">
        <v>537</v>
      </c>
      <c r="I15" s="94">
        <f>+(H15/H14-1)*100</f>
        <v>2.8735632183908066</v>
      </c>
      <c r="J15" s="95">
        <f t="shared" si="6"/>
        <v>-17.511520737327192</v>
      </c>
      <c r="K15" s="94"/>
      <c r="N15" s="319">
        <f t="shared" si="4"/>
        <v>0.94227188081936686</v>
      </c>
      <c r="O15" s="262"/>
      <c r="P15" s="260"/>
      <c r="Q15" s="260"/>
      <c r="R15" s="260"/>
      <c r="S15" s="260"/>
      <c r="T15" s="260"/>
      <c r="U15" s="260"/>
      <c r="W15" s="260"/>
      <c r="Y15" s="260"/>
    </row>
    <row r="16" spans="2:38">
      <c r="B16" s="68" t="s">
        <v>33</v>
      </c>
      <c r="C16" s="93">
        <v>1299</v>
      </c>
      <c r="D16" s="80">
        <v>1036</v>
      </c>
      <c r="E16" s="94">
        <f>+(D16/D15-1)*100</f>
        <v>-0.67114093959731447</v>
      </c>
      <c r="F16" s="95">
        <f t="shared" si="5"/>
        <v>-20.246343341031558</v>
      </c>
      <c r="G16" s="80">
        <v>624</v>
      </c>
      <c r="H16" s="80">
        <v>509</v>
      </c>
      <c r="I16" s="94">
        <f>+(H16/H15-1)*100</f>
        <v>-5.2141527001862142</v>
      </c>
      <c r="J16" s="95">
        <f t="shared" si="6"/>
        <v>-18.429487179487182</v>
      </c>
      <c r="K16" s="94"/>
      <c r="N16" s="319">
        <f t="shared" si="4"/>
        <v>1.0353634577603144</v>
      </c>
      <c r="O16" s="262"/>
      <c r="P16" s="260"/>
      <c r="Q16" s="260"/>
      <c r="R16" s="260"/>
      <c r="S16" s="260"/>
      <c r="T16" s="260"/>
      <c r="U16" s="260"/>
      <c r="W16" s="260"/>
      <c r="Y16" s="260"/>
    </row>
    <row r="17" spans="2:25" ht="12.75" customHeight="1">
      <c r="B17" s="68" t="s">
        <v>32</v>
      </c>
      <c r="C17" s="93">
        <v>1367</v>
      </c>
      <c r="D17" s="80">
        <v>1137</v>
      </c>
      <c r="E17" s="94">
        <f>+(D17/D16-1)*100</f>
        <v>9.7490347490347453</v>
      </c>
      <c r="F17" s="95">
        <f t="shared" si="5"/>
        <v>-16.825164594001464</v>
      </c>
      <c r="G17" s="80">
        <v>693</v>
      </c>
      <c r="H17" s="80">
        <v>503</v>
      </c>
      <c r="I17" s="94">
        <f>+(H17/H16-1)*100</f>
        <v>-1.1787819253438081</v>
      </c>
      <c r="J17" s="95">
        <f t="shared" si="6"/>
        <v>-27.417027417027416</v>
      </c>
      <c r="K17" s="94"/>
      <c r="N17" s="319">
        <f t="shared" si="4"/>
        <v>1.2604373757455267</v>
      </c>
      <c r="O17" s="262"/>
      <c r="P17" s="260"/>
      <c r="Q17" s="260"/>
      <c r="R17" s="260"/>
      <c r="S17" s="260"/>
      <c r="T17" s="260"/>
      <c r="U17" s="260"/>
      <c r="W17" s="260"/>
      <c r="X17" s="260"/>
      <c r="Y17" s="260"/>
    </row>
    <row r="18" spans="2:25">
      <c r="B18" s="68" t="s">
        <v>31</v>
      </c>
      <c r="C18" s="93">
        <v>1468</v>
      </c>
      <c r="D18" s="80">
        <v>1130</v>
      </c>
      <c r="E18" s="94">
        <f>+(D18/D17-1)*100</f>
        <v>-0.61565523306947867</v>
      </c>
      <c r="F18" s="95">
        <f t="shared" si="5"/>
        <v>-23.024523160762943</v>
      </c>
      <c r="G18" s="80">
        <v>666</v>
      </c>
      <c r="H18" s="80">
        <v>477</v>
      </c>
      <c r="I18" s="94">
        <f>+(H18/H17-1)*100</f>
        <v>-5.1689860834990053</v>
      </c>
      <c r="J18" s="95">
        <f t="shared" si="6"/>
        <v>-28.378378378378379</v>
      </c>
      <c r="K18" s="94"/>
      <c r="N18" s="319">
        <f t="shared" si="4"/>
        <v>1.3689727463312371</v>
      </c>
      <c r="O18" s="262"/>
      <c r="P18" s="260"/>
      <c r="Q18" s="260"/>
      <c r="R18" s="260"/>
      <c r="S18" s="260"/>
      <c r="T18" s="260"/>
      <c r="U18" s="260"/>
      <c r="W18" s="260"/>
      <c r="X18" s="260"/>
      <c r="Y18" s="260"/>
    </row>
    <row r="19" spans="2:25">
      <c r="B19" s="68" t="s">
        <v>30</v>
      </c>
      <c r="C19" s="93">
        <v>1490</v>
      </c>
      <c r="D19" s="80">
        <v>1082</v>
      </c>
      <c r="E19" s="94">
        <f>+(D19/D18-1)*100</f>
        <v>-4.2477876106194685</v>
      </c>
      <c r="F19" s="95">
        <f t="shared" si="5"/>
        <v>-27.382550335570464</v>
      </c>
      <c r="G19" s="80">
        <v>563</v>
      </c>
      <c r="H19" s="80">
        <v>386</v>
      </c>
      <c r="I19" s="94">
        <f>+(H19/H18-1)*100</f>
        <v>-19.077568134171909</v>
      </c>
      <c r="J19" s="95">
        <f t="shared" si="6"/>
        <v>-31.438721136767324</v>
      </c>
      <c r="K19" s="94"/>
      <c r="N19" s="319">
        <f t="shared" si="4"/>
        <v>1.8031088082901556</v>
      </c>
      <c r="O19" s="262"/>
      <c r="P19" s="260"/>
      <c r="Q19" s="260"/>
      <c r="R19" s="260"/>
      <c r="S19" s="260"/>
      <c r="T19" s="260"/>
      <c r="U19" s="260"/>
      <c r="V19" s="260"/>
      <c r="W19" s="260"/>
      <c r="X19" s="260"/>
      <c r="Y19" s="260"/>
    </row>
    <row r="20" spans="2:25" ht="13">
      <c r="B20" s="163" t="s">
        <v>69</v>
      </c>
      <c r="C20" s="165">
        <f>AVERAGE(C8:C19)</f>
        <v>1137.25</v>
      </c>
      <c r="D20" s="166">
        <f>AVERAGE(D8:D19)</f>
        <v>1153.3333333333333</v>
      </c>
      <c r="E20" s="167"/>
      <c r="F20" s="168"/>
      <c r="G20" s="165">
        <f>AVERAGE(G8:G19)</f>
        <v>533.83333333333337</v>
      </c>
      <c r="H20" s="166">
        <f>AVERAGE(H8:H19)</f>
        <v>478.66666666666669</v>
      </c>
      <c r="I20" s="169"/>
      <c r="J20" s="168"/>
      <c r="K20" s="94"/>
      <c r="O20" s="262"/>
      <c r="P20" s="260"/>
      <c r="Q20" s="260"/>
      <c r="R20" s="260"/>
      <c r="S20" s="260"/>
      <c r="T20" s="260"/>
      <c r="U20" s="260"/>
      <c r="V20" s="260"/>
      <c r="W20" s="260"/>
      <c r="X20" s="260"/>
      <c r="Y20" s="260"/>
    </row>
    <row r="21" spans="2:25" ht="12.75" customHeight="1">
      <c r="B21" s="164" t="str">
        <f>+'precio mayorista'!B21</f>
        <v>Promedio simple a la fecha**</v>
      </c>
      <c r="C21" s="170">
        <f>AVERAGE(C8:C19)</f>
        <v>1137.25</v>
      </c>
      <c r="D21" s="171">
        <f>AVERAGE(D8:D19)</f>
        <v>1153.3333333333333</v>
      </c>
      <c r="E21" s="172"/>
      <c r="F21" s="173">
        <f>(D21/C21-1)*100</f>
        <v>1.4142302337510015</v>
      </c>
      <c r="G21" s="170">
        <f>AVERAGE(G8:G19)</f>
        <v>533.83333333333337</v>
      </c>
      <c r="H21" s="171">
        <f>AVERAGE(H8:H19)</f>
        <v>478.66666666666669</v>
      </c>
      <c r="I21" s="174"/>
      <c r="J21" s="173">
        <f>(H21/G21-1)*100</f>
        <v>-10.334061817046525</v>
      </c>
      <c r="K21" s="94"/>
      <c r="O21" s="262"/>
      <c r="P21" s="260"/>
      <c r="Q21" s="260"/>
      <c r="R21" s="260"/>
      <c r="S21" s="260"/>
      <c r="T21" s="260"/>
      <c r="U21" s="260"/>
    </row>
    <row r="22" spans="2:25">
      <c r="B22" s="362" t="s">
        <v>187</v>
      </c>
      <c r="C22" s="362"/>
      <c r="D22" s="362"/>
      <c r="E22" s="362"/>
      <c r="F22" s="362"/>
      <c r="G22" s="362"/>
      <c r="H22" s="362"/>
      <c r="I22" s="362"/>
      <c r="J22" s="362"/>
      <c r="K22" s="120"/>
      <c r="O22" s="262"/>
      <c r="P22" s="260"/>
      <c r="Q22" s="260"/>
      <c r="R22" s="260"/>
      <c r="S22" s="260"/>
      <c r="T22" s="260"/>
      <c r="U22" s="260"/>
    </row>
    <row r="23" spans="2:25">
      <c r="O23" s="262"/>
      <c r="P23" s="260"/>
      <c r="Q23" s="260"/>
      <c r="R23" s="260"/>
      <c r="S23" s="260"/>
      <c r="T23" s="260"/>
      <c r="U23" s="260"/>
    </row>
    <row r="24" spans="2:25">
      <c r="D24" s="155" t="s">
        <v>67</v>
      </c>
      <c r="E24" s="155" t="s">
        <v>68</v>
      </c>
      <c r="O24" s="262"/>
      <c r="R24" s="277"/>
      <c r="S24" s="260"/>
    </row>
    <row r="25" spans="2:25">
      <c r="C25" s="157">
        <v>42095</v>
      </c>
      <c r="D25" s="156">
        <f t="shared" ref="D25:D33" si="7">+C11</f>
        <v>991</v>
      </c>
      <c r="E25" s="156">
        <f t="shared" ref="E25:E33" si="8">+G11</f>
        <v>482</v>
      </c>
      <c r="O25" s="262"/>
      <c r="P25" s="260"/>
      <c r="Q25" s="260"/>
      <c r="R25" s="277"/>
      <c r="S25" s="260"/>
      <c r="U25" s="260"/>
      <c r="V25" s="260"/>
      <c r="W25" s="260"/>
      <c r="X25" s="260"/>
      <c r="Y25" s="260"/>
    </row>
    <row r="26" spans="2:25">
      <c r="C26" s="157">
        <v>42125</v>
      </c>
      <c r="D26" s="156">
        <f t="shared" si="7"/>
        <v>970</v>
      </c>
      <c r="E26" s="156">
        <f t="shared" si="8"/>
        <v>479</v>
      </c>
      <c r="O26" s="262"/>
      <c r="P26" s="260"/>
      <c r="Q26" s="260"/>
      <c r="V26" s="260"/>
      <c r="W26" s="260"/>
      <c r="X26" s="260"/>
      <c r="Y26" s="260"/>
    </row>
    <row r="27" spans="2:25">
      <c r="C27" s="157">
        <v>42156</v>
      </c>
      <c r="D27" s="156">
        <f t="shared" si="7"/>
        <v>954</v>
      </c>
      <c r="E27" s="156">
        <f t="shared" si="8"/>
        <v>455</v>
      </c>
      <c r="O27" s="262"/>
      <c r="P27" s="260"/>
      <c r="Q27" s="260"/>
      <c r="R27" s="277"/>
      <c r="S27" s="260"/>
    </row>
    <row r="28" spans="2:25">
      <c r="C28" s="157">
        <v>42186</v>
      </c>
      <c r="D28" s="156">
        <f t="shared" si="7"/>
        <v>974</v>
      </c>
      <c r="E28" s="156">
        <f t="shared" si="8"/>
        <v>525</v>
      </c>
      <c r="O28" s="262"/>
      <c r="P28" s="260"/>
      <c r="Q28" s="260"/>
      <c r="R28" s="260"/>
      <c r="S28" s="260"/>
    </row>
    <row r="29" spans="2:25">
      <c r="C29" s="157">
        <v>42217</v>
      </c>
      <c r="D29" s="156">
        <f t="shared" si="7"/>
        <v>1094</v>
      </c>
      <c r="E29" s="156">
        <f t="shared" si="8"/>
        <v>651</v>
      </c>
      <c r="O29" s="262"/>
      <c r="P29" s="260"/>
      <c r="S29" s="260"/>
    </row>
    <row r="30" spans="2:25">
      <c r="C30" s="157">
        <v>42248</v>
      </c>
      <c r="D30" s="156">
        <f t="shared" si="7"/>
        <v>1299</v>
      </c>
      <c r="E30" s="156">
        <f t="shared" si="8"/>
        <v>624</v>
      </c>
      <c r="O30" s="262"/>
      <c r="P30" s="260"/>
    </row>
    <row r="31" spans="2:25">
      <c r="C31" s="157">
        <v>42278</v>
      </c>
      <c r="D31" s="156">
        <f t="shared" si="7"/>
        <v>1367</v>
      </c>
      <c r="E31" s="156">
        <f t="shared" si="8"/>
        <v>693</v>
      </c>
      <c r="O31" s="262"/>
      <c r="P31" s="260"/>
    </row>
    <row r="32" spans="2:25">
      <c r="C32" s="157">
        <v>42309</v>
      </c>
      <c r="D32" s="156">
        <f t="shared" si="7"/>
        <v>1468</v>
      </c>
      <c r="E32" s="156">
        <f t="shared" si="8"/>
        <v>666</v>
      </c>
      <c r="O32" s="262"/>
      <c r="P32" s="260"/>
    </row>
    <row r="33" spans="2:18">
      <c r="C33" s="157">
        <v>42339</v>
      </c>
      <c r="D33" s="156">
        <f t="shared" si="7"/>
        <v>1490</v>
      </c>
      <c r="E33" s="156">
        <f t="shared" si="8"/>
        <v>563</v>
      </c>
      <c r="O33" s="262"/>
      <c r="P33" s="260"/>
    </row>
    <row r="34" spans="2:18">
      <c r="C34" s="207">
        <v>42370</v>
      </c>
      <c r="D34" s="58">
        <f t="shared" ref="D34:D45" si="9">+D8</f>
        <v>1409</v>
      </c>
      <c r="E34" s="58">
        <f t="shared" ref="E34:E44" si="10">+H8</f>
        <v>476</v>
      </c>
      <c r="O34" s="262"/>
      <c r="P34" s="260"/>
    </row>
    <row r="35" spans="2:18">
      <c r="C35" s="207">
        <v>42401</v>
      </c>
      <c r="D35" s="58">
        <f t="shared" si="9"/>
        <v>1396</v>
      </c>
      <c r="E35" s="58">
        <f t="shared" si="10"/>
        <v>439</v>
      </c>
      <c r="O35" s="262"/>
      <c r="P35" s="260"/>
    </row>
    <row r="36" spans="2:18">
      <c r="C36" s="207">
        <v>42430</v>
      </c>
      <c r="D36" s="58">
        <f t="shared" si="9"/>
        <v>1197</v>
      </c>
      <c r="E36" s="58">
        <f t="shared" si="10"/>
        <v>435</v>
      </c>
      <c r="O36" s="262"/>
      <c r="P36" s="260"/>
    </row>
    <row r="37" spans="2:18">
      <c r="C37" s="207">
        <v>42461</v>
      </c>
      <c r="D37" s="58">
        <f t="shared" si="9"/>
        <v>1117</v>
      </c>
      <c r="E37" s="58">
        <f t="shared" si="10"/>
        <v>470</v>
      </c>
      <c r="O37" s="262"/>
      <c r="P37" s="260"/>
    </row>
    <row r="38" spans="2:18">
      <c r="C38" s="207">
        <v>42491</v>
      </c>
      <c r="D38" s="58">
        <f t="shared" si="9"/>
        <v>1090</v>
      </c>
      <c r="E38" s="58">
        <f t="shared" si="10"/>
        <v>462</v>
      </c>
      <c r="O38" s="262"/>
      <c r="P38" s="260"/>
      <c r="Q38" s="260"/>
      <c r="R38" s="260"/>
    </row>
    <row r="39" spans="2:18">
      <c r="C39" s="207">
        <v>42522</v>
      </c>
      <c r="D39" s="58">
        <f t="shared" si="9"/>
        <v>1136</v>
      </c>
      <c r="E39" s="58">
        <f t="shared" si="10"/>
        <v>528</v>
      </c>
    </row>
    <row r="40" spans="2:18">
      <c r="C40" s="207">
        <v>42552</v>
      </c>
      <c r="D40" s="58">
        <f t="shared" si="9"/>
        <v>1067</v>
      </c>
      <c r="E40" s="58">
        <f t="shared" si="10"/>
        <v>522</v>
      </c>
    </row>
    <row r="41" spans="2:18">
      <c r="C41" s="207">
        <v>42583</v>
      </c>
      <c r="D41" s="58">
        <f t="shared" si="9"/>
        <v>1043</v>
      </c>
      <c r="E41" s="58">
        <f t="shared" si="10"/>
        <v>537</v>
      </c>
    </row>
    <row r="42" spans="2:18">
      <c r="C42" s="207">
        <v>42614</v>
      </c>
      <c r="D42" s="58">
        <f t="shared" si="9"/>
        <v>1036</v>
      </c>
      <c r="E42" s="58">
        <f t="shared" si="10"/>
        <v>509</v>
      </c>
    </row>
    <row r="43" spans="2:18">
      <c r="C43" s="207">
        <v>42644</v>
      </c>
      <c r="D43" s="58">
        <f t="shared" si="9"/>
        <v>1137</v>
      </c>
      <c r="E43" s="58">
        <f t="shared" si="10"/>
        <v>503</v>
      </c>
    </row>
    <row r="44" spans="2:18">
      <c r="C44" s="207">
        <v>42675</v>
      </c>
      <c r="D44" s="58">
        <f t="shared" si="9"/>
        <v>1130</v>
      </c>
      <c r="E44" s="58">
        <f t="shared" si="10"/>
        <v>477</v>
      </c>
    </row>
    <row r="45" spans="2:18">
      <c r="B45" s="55"/>
      <c r="C45" s="207">
        <v>42705</v>
      </c>
      <c r="D45" s="58">
        <f t="shared" si="9"/>
        <v>1082</v>
      </c>
      <c r="E45" s="58">
        <f>+H19</f>
        <v>386</v>
      </c>
    </row>
    <row r="46" spans="2:18">
      <c r="E46" s="58"/>
    </row>
  </sheetData>
  <mergeCells count="11">
    <mergeCell ref="C6:D6"/>
    <mergeCell ref="E6:F6"/>
    <mergeCell ref="B22:J22"/>
    <mergeCell ref="B5:B7"/>
    <mergeCell ref="B3:J3"/>
    <mergeCell ref="B4:J4"/>
    <mergeCell ref="B2:J2"/>
    <mergeCell ref="C5:F5"/>
    <mergeCell ref="G5:J5"/>
    <mergeCell ref="G6:H6"/>
    <mergeCell ref="I6:J6"/>
  </mergeCells>
  <hyperlinks>
    <hyperlink ref="L2" location="Índice!A1" display="Volver al índice"/>
  </hyperlinks>
  <pageMargins left="0.70866141732283472" right="0.70866141732283472" top="1.299212598425197" bottom="0.74803149606299213" header="0.31496062992125984" footer="0.31496062992125984"/>
  <pageSetup scale="71" orientation="portrait" r:id="rId1"/>
  <headerFooter differentFirst="1">
    <oddFooter>&amp;C&amp;P</oddFooter>
  </headerFooter>
  <ignoredErrors>
    <ignoredError sqref="C20 E20:G20 D20 H21 E21:F21 I21" formulaRange="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reportings xmlns="http://reportinglists.napkyn.com">
  <reporting xmlns="http://reportinglists.napkyn.com">[]</reporting>
</reportings>
</file>

<file path=customXml/item2.xml><?xml version="1.0" encoding="utf-8"?>
<groups xmlns="http://grouplists.napkyn.com">
  <group xmlns="http://grouplists.napkyn.com">[]</group>
</groups>
</file>

<file path=customXml/itemProps1.xml><?xml version="1.0" encoding="utf-8"?>
<ds:datastoreItem xmlns:ds="http://schemas.openxmlformats.org/officeDocument/2006/customXml" ds:itemID="{5BA79377-E0CF-45DE-BF64-4EF9EF037217}">
  <ds:schemaRefs>
    <ds:schemaRef ds:uri="http://reportinglists.napkyn.com"/>
  </ds:schemaRefs>
</ds:datastoreItem>
</file>

<file path=customXml/itemProps2.xml><?xml version="1.0" encoding="utf-8"?>
<ds:datastoreItem xmlns:ds="http://schemas.openxmlformats.org/officeDocument/2006/customXml" ds:itemID="{882BC85F-ADC0-45FC-92C5-E479A73A1B75}">
  <ds:schemaRefs>
    <ds:schemaRef ds:uri="http://grouplists.napkyn.com"/>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17</vt:i4>
      </vt:variant>
      <vt:variant>
        <vt:lpstr>Rangos con nombre</vt:lpstr>
      </vt:variant>
      <vt:variant>
        <vt:i4>17</vt:i4>
      </vt:variant>
    </vt:vector>
  </HeadingPairs>
  <TitlesOfParts>
    <vt:vector size="34" baseType="lpstr">
      <vt:lpstr>Portada</vt:lpstr>
      <vt:lpstr>colofón</vt:lpstr>
      <vt:lpstr>Introducción</vt:lpstr>
      <vt:lpstr>Índice</vt:lpstr>
      <vt:lpstr>Comentarios</vt:lpstr>
      <vt:lpstr>precio mayorista</vt:lpstr>
      <vt:lpstr>precio mayorista2</vt:lpstr>
      <vt:lpstr>precio mayorista3</vt:lpstr>
      <vt:lpstr>precio minorista</vt:lpstr>
      <vt:lpstr>precio minorista regiones</vt:lpstr>
      <vt:lpstr>sup, prod y rend</vt:lpstr>
      <vt:lpstr>sup región</vt:lpstr>
      <vt:lpstr>prod región</vt:lpstr>
      <vt:lpstr>rend región</vt:lpstr>
      <vt:lpstr>Ficha de Costos</vt:lpstr>
      <vt:lpstr>export</vt:lpstr>
      <vt:lpstr>import</vt:lpstr>
      <vt:lpstr>colofón!Área_de_impresión</vt:lpstr>
      <vt:lpstr>Comentarios!Área_de_impresión</vt:lpstr>
      <vt:lpstr>export!Área_de_impresión</vt:lpstr>
      <vt:lpstr>'Ficha de Costos'!Área_de_impresión</vt:lpstr>
      <vt:lpstr>import!Área_de_impresión</vt:lpstr>
      <vt:lpstr>Índice!Área_de_impresión</vt:lpstr>
      <vt:lpstr>Introducción!Área_de_impresión</vt:lpstr>
      <vt:lpstr>Portada!Área_de_impresión</vt:lpstr>
      <vt:lpstr>'precio mayorista'!Área_de_impresión</vt:lpstr>
      <vt:lpstr>'precio mayorista2'!Área_de_impresión</vt:lpstr>
      <vt:lpstr>'precio mayorista3'!Área_de_impresión</vt:lpstr>
      <vt:lpstr>'precio minorista'!Área_de_impresión</vt:lpstr>
      <vt:lpstr>'precio minorista regiones'!Área_de_impresión</vt:lpstr>
      <vt:lpstr>'prod región'!Área_de_impresión</vt:lpstr>
      <vt:lpstr>'rend región'!Área_de_impresión</vt:lpstr>
      <vt:lpstr>'sup región'!Área_de_impresión</vt:lpstr>
      <vt:lpstr>'sup, prod y rend'!Área_de_impresión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María José Olfos Germano</dc:creator>
  <cp:lastModifiedBy>clauduarte r</cp:lastModifiedBy>
  <cp:lastPrinted>2016-09-08T15:08:22Z</cp:lastPrinted>
  <dcterms:created xsi:type="dcterms:W3CDTF">2011-10-13T14:46:36Z</dcterms:created>
  <dcterms:modified xsi:type="dcterms:W3CDTF">2020-12-11T01:22:30Z</dcterms:modified>
</cp:coreProperties>
</file>