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426"/>
  <workbookPr updateLinks="never" codeName="ThisWorkbook" hidePivotFieldList="1" autoCompressPictures="0" defaultThemeVersion="124226"/>
  <mc:AlternateContent xmlns:mc="http://schemas.openxmlformats.org/markup-compatibility/2006">
    <mc:Choice Requires="x15">
      <x15ac:absPath xmlns:x15ac="http://schemas.microsoft.com/office/spreadsheetml/2010/11/ac" url="C:\Claudia_G\Dropbox\Diseño DATA's\DATA-AGRO\DATAAGRO_papa\BD\"/>
    </mc:Choice>
  </mc:AlternateContent>
  <xr:revisionPtr revIDLastSave="0" documentId="8_{B5F11C9C-5CDB-4B94-941C-1DD860F1D80A}" xr6:coauthVersionLast="45" xr6:coauthVersionMax="45" xr10:uidLastSave="{00000000-0000-0000-0000-000000000000}"/>
  <bookViews>
    <workbookView xWindow="-110" yWindow="-110" windowWidth="19420" windowHeight="10420" tabRatio="800" activeTab="7"/>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s>
  <definedNames>
    <definedName name="_xlnm.Print_Area" localSheetId="1">colofón!$A$1:$J$40</definedName>
    <definedName name="_xlnm.Print_Area" localSheetId="4">Comentarios!$A$1:$L$11</definedName>
    <definedName name="_xlnm.Print_Area" localSheetId="15">export!$A$1:$M$31</definedName>
    <definedName name="_xlnm.Print_Area" localSheetId="14">'ficha de costos'!$A$1:$G$34</definedName>
    <definedName name="_xlnm.Print_Area" localSheetId="16">import!$A$1:$M$101</definedName>
    <definedName name="_xlnm.Print_Area" localSheetId="3">Índice!$A$1:$D$39</definedName>
    <definedName name="_xlnm.Print_Area" localSheetId="2">Introducción!$A$1:$L$39</definedName>
    <definedName name="_xlnm.Print_Area" localSheetId="0">Portada!$A$1:$I$51</definedName>
    <definedName name="_xlnm.Print_Area" localSheetId="5">'precio mayorista'!$A$1:$J$43</definedName>
    <definedName name="_xlnm.Print_Area" localSheetId="6">'precio mayorista2'!$A$1:$N$59</definedName>
    <definedName name="_xlnm.Print_Area" localSheetId="7">'precio mayorista3'!$A$2:$O$59</definedName>
    <definedName name="_xlnm.Print_Area" localSheetId="8">'precio minorista'!$A$1:$M$46</definedName>
    <definedName name="_xlnm.Print_Area" localSheetId="9">'precio minorista regiones'!$A$1:$V$56</definedName>
    <definedName name="_xlnm.Print_Area" localSheetId="12">'prod región'!$A$1:$O$49</definedName>
    <definedName name="_xlnm.Print_Area" localSheetId="13">'rend región'!$A$1:$O$47</definedName>
    <definedName name="_xlnm.Print_Area" localSheetId="11">'sup región'!$A$1:$O$47</definedName>
    <definedName name="_xlnm.Print_Area" localSheetId="10">'sup, prod y rend'!$A$1:$H$50</definedName>
    <definedName name="TDclase">'[1]TD clase'!$A$5:$G$6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91" l="1"/>
  <c r="C13" i="91"/>
  <c r="D45" i="81"/>
  <c r="E45" i="81"/>
  <c r="H21" i="81"/>
  <c r="G21" i="81"/>
  <c r="D21" i="81"/>
  <c r="F21" i="81" s="1"/>
  <c r="C21" i="81"/>
  <c r="I18" i="81"/>
  <c r="J18" i="81"/>
  <c r="E18" i="81"/>
  <c r="F18" i="81"/>
  <c r="D21" i="77"/>
  <c r="E21" i="77"/>
  <c r="C21" i="77"/>
  <c r="F18" i="77"/>
  <c r="G18" i="77"/>
  <c r="F17" i="77"/>
  <c r="G17" i="77"/>
  <c r="E44" i="81"/>
  <c r="D44" i="81"/>
  <c r="I17" i="81"/>
  <c r="J17" i="81"/>
  <c r="E17" i="81"/>
  <c r="F17" i="81"/>
  <c r="I16" i="81"/>
  <c r="J16" i="81"/>
  <c r="E16" i="81"/>
  <c r="F16" i="81"/>
  <c r="F16" i="77"/>
  <c r="G16" i="77"/>
  <c r="I15" i="81"/>
  <c r="J15" i="81"/>
  <c r="E15" i="81"/>
  <c r="F15" i="81"/>
  <c r="F15" i="77"/>
  <c r="G15" i="77"/>
  <c r="I14" i="81"/>
  <c r="J14" i="81"/>
  <c r="E14" i="81"/>
  <c r="F14" i="81"/>
  <c r="F14" i="77"/>
  <c r="G14" i="77"/>
  <c r="I13" i="81"/>
  <c r="J13" i="81"/>
  <c r="E13" i="81"/>
  <c r="F13" i="81"/>
  <c r="F13" i="77"/>
  <c r="G13" i="77"/>
  <c r="M8" i="76"/>
  <c r="M9" i="76"/>
  <c r="M10" i="76"/>
  <c r="M11" i="76"/>
  <c r="M12" i="76"/>
  <c r="M14" i="76"/>
  <c r="M15" i="76"/>
  <c r="M16" i="76"/>
  <c r="M17" i="76"/>
  <c r="M18" i="76"/>
  <c r="M19" i="76"/>
  <c r="F23" i="90"/>
  <c r="F24" i="90" s="1"/>
  <c r="E24" i="90" s="1"/>
  <c r="I12" i="81"/>
  <c r="J12" i="81"/>
  <c r="E12" i="81"/>
  <c r="F12" i="81"/>
  <c r="F12" i="77"/>
  <c r="G12" i="77"/>
  <c r="I11" i="81"/>
  <c r="J11" i="81"/>
  <c r="E11" i="81"/>
  <c r="F11" i="81"/>
  <c r="F11" i="77"/>
  <c r="G11" i="77"/>
  <c r="D14" i="91"/>
  <c r="C14" i="91"/>
  <c r="E13" i="91"/>
  <c r="E14" i="91"/>
  <c r="E15" i="91" s="1"/>
  <c r="J10" i="81"/>
  <c r="I10" i="81"/>
  <c r="F10" i="81"/>
  <c r="E10" i="81"/>
  <c r="M24" i="74"/>
  <c r="D20" i="77"/>
  <c r="C20" i="77"/>
  <c r="G10" i="77"/>
  <c r="F10" i="77"/>
  <c r="I9" i="81"/>
  <c r="E9" i="81"/>
  <c r="J9" i="81"/>
  <c r="F9" i="81"/>
  <c r="F9" i="77"/>
  <c r="G9" i="77"/>
  <c r="H5" i="83"/>
  <c r="I5" i="83"/>
  <c r="I5" i="84" s="1"/>
  <c r="J5" i="83"/>
  <c r="K5" i="83"/>
  <c r="G20" i="81"/>
  <c r="E11" i="91"/>
  <c r="E12" i="91" s="1"/>
  <c r="Q23" i="76"/>
  <c r="R23" i="76"/>
  <c r="S23" i="76"/>
  <c r="T23" i="76"/>
  <c r="U23" i="76"/>
  <c r="V23" i="76"/>
  <c r="W23" i="76"/>
  <c r="X23" i="76"/>
  <c r="Y23" i="76"/>
  <c r="G5" i="84"/>
  <c r="K5" i="84"/>
  <c r="Z27" i="86"/>
  <c r="AA27" i="86"/>
  <c r="AB27" i="86"/>
  <c r="AC27" i="86"/>
  <c r="AD27" i="86"/>
  <c r="AE27" i="86"/>
  <c r="AE29" i="86" s="1"/>
  <c r="AF27" i="86"/>
  <c r="Z28" i="86"/>
  <c r="AA28" i="86"/>
  <c r="AB28" i="86"/>
  <c r="AC28" i="86"/>
  <c r="AD28" i="86"/>
  <c r="AE28" i="86"/>
  <c r="AF28" i="86"/>
  <c r="J21" i="81"/>
  <c r="Y24" i="86"/>
  <c r="Z24" i="86"/>
  <c r="AA24" i="86"/>
  <c r="AB24" i="86"/>
  <c r="AC24" i="86"/>
  <c r="AD24" i="86"/>
  <c r="AE24" i="86"/>
  <c r="AF24" i="86"/>
  <c r="Y25" i="86"/>
  <c r="Z25" i="86"/>
  <c r="AA25" i="86"/>
  <c r="AB25" i="86"/>
  <c r="AC25" i="86"/>
  <c r="AD25" i="86"/>
  <c r="AE25" i="86"/>
  <c r="AF25" i="86"/>
  <c r="Y7" i="86"/>
  <c r="Y8" i="86"/>
  <c r="Y9" i="86"/>
  <c r="Y10" i="86"/>
  <c r="Y11" i="86"/>
  <c r="Y12" i="86"/>
  <c r="Y13" i="86"/>
  <c r="Y14" i="86"/>
  <c r="Y15" i="86"/>
  <c r="Y16" i="86"/>
  <c r="Y17" i="86"/>
  <c r="Y18" i="86"/>
  <c r="Y19" i="86"/>
  <c r="Y20" i="86"/>
  <c r="Z7" i="86"/>
  <c r="Z8" i="86"/>
  <c r="Z9" i="86"/>
  <c r="Z10" i="86"/>
  <c r="Z11" i="86"/>
  <c r="Z12" i="86"/>
  <c r="Z13" i="86"/>
  <c r="Z14" i="86"/>
  <c r="Z15" i="86"/>
  <c r="Z16" i="86"/>
  <c r="Z17" i="86"/>
  <c r="Z18" i="86"/>
  <c r="Z19" i="86"/>
  <c r="Z20" i="86"/>
  <c r="AA7" i="86"/>
  <c r="AA8" i="86"/>
  <c r="AA9" i="86"/>
  <c r="AA10" i="86"/>
  <c r="AA11" i="86"/>
  <c r="AA12" i="86"/>
  <c r="AA13" i="86"/>
  <c r="AA14" i="86"/>
  <c r="AA15" i="86"/>
  <c r="AA16" i="86"/>
  <c r="AA17" i="86"/>
  <c r="AA18" i="86"/>
  <c r="AA19" i="86"/>
  <c r="AA20" i="86"/>
  <c r="AB7" i="86"/>
  <c r="AB8" i="86"/>
  <c r="AB9" i="86"/>
  <c r="AB10" i="86"/>
  <c r="AB11" i="86"/>
  <c r="AB12" i="86"/>
  <c r="AB13" i="86"/>
  <c r="AB14" i="86"/>
  <c r="AB15" i="86"/>
  <c r="AB16" i="86"/>
  <c r="AB17" i="86"/>
  <c r="AB18" i="86"/>
  <c r="AB19" i="86"/>
  <c r="AB20" i="86"/>
  <c r="AC7" i="86"/>
  <c r="AC8" i="86"/>
  <c r="AC9" i="86"/>
  <c r="AC10" i="86"/>
  <c r="AC11" i="86"/>
  <c r="AC12" i="86"/>
  <c r="AC13" i="86"/>
  <c r="AC14" i="86"/>
  <c r="AC15" i="86"/>
  <c r="AC16" i="86"/>
  <c r="AC17" i="86"/>
  <c r="AC18" i="86"/>
  <c r="AC19" i="86"/>
  <c r="AC20" i="86"/>
  <c r="AD7" i="86"/>
  <c r="AD8" i="86"/>
  <c r="AD9" i="86"/>
  <c r="AD10" i="86"/>
  <c r="AD11" i="86"/>
  <c r="AD12" i="86"/>
  <c r="AD13" i="86"/>
  <c r="AD14" i="86"/>
  <c r="AD15" i="86"/>
  <c r="AD16" i="86"/>
  <c r="AD17" i="86"/>
  <c r="AD18" i="86"/>
  <c r="AD19" i="86"/>
  <c r="AD20" i="86"/>
  <c r="AE7" i="86"/>
  <c r="AE8" i="86"/>
  <c r="AE9" i="86"/>
  <c r="AE10" i="86"/>
  <c r="AE11" i="86"/>
  <c r="AE12" i="86"/>
  <c r="AE13" i="86"/>
  <c r="AE14" i="86"/>
  <c r="AE15" i="86"/>
  <c r="AE16" i="86"/>
  <c r="AE17" i="86"/>
  <c r="AE18" i="86"/>
  <c r="AE19" i="86"/>
  <c r="AE20" i="86"/>
  <c r="AF7" i="86"/>
  <c r="AF8" i="86"/>
  <c r="AF9" i="86"/>
  <c r="AF10" i="86"/>
  <c r="AF11" i="86"/>
  <c r="AF12" i="86"/>
  <c r="AF13" i="86"/>
  <c r="AF14" i="86"/>
  <c r="AF15" i="86"/>
  <c r="AF16" i="86"/>
  <c r="AF17" i="86"/>
  <c r="AF18" i="86"/>
  <c r="AF19" i="86"/>
  <c r="AF20" i="86"/>
  <c r="Y27" i="86"/>
  <c r="Y28" i="86"/>
  <c r="C20" i="81"/>
  <c r="Q22" i="76"/>
  <c r="R22" i="76"/>
  <c r="S22" i="76"/>
  <c r="T22" i="76"/>
  <c r="U22" i="76"/>
  <c r="V22" i="76"/>
  <c r="W22" i="76"/>
  <c r="X22" i="76"/>
  <c r="Y22" i="76"/>
  <c r="C11" i="91"/>
  <c r="C12" i="91" s="1"/>
  <c r="C15" i="91" s="1"/>
  <c r="Y21" i="76"/>
  <c r="X21" i="76"/>
  <c r="W21" i="76"/>
  <c r="V21" i="76"/>
  <c r="U21" i="76"/>
  <c r="T21" i="76"/>
  <c r="S21" i="76"/>
  <c r="R21" i="76"/>
  <c r="Q21" i="76"/>
  <c r="Y20" i="76"/>
  <c r="X20" i="76"/>
  <c r="W20" i="76"/>
  <c r="V20" i="76"/>
  <c r="U20" i="76"/>
  <c r="T20" i="76"/>
  <c r="S20" i="76"/>
  <c r="R20" i="76"/>
  <c r="Q20" i="76"/>
  <c r="Y19" i="76"/>
  <c r="X19" i="76"/>
  <c r="W19" i="76"/>
  <c r="V19" i="76"/>
  <c r="U19" i="76"/>
  <c r="T19" i="76"/>
  <c r="S19" i="76"/>
  <c r="R19" i="76"/>
  <c r="Q19" i="76"/>
  <c r="Y18" i="76"/>
  <c r="X18" i="76"/>
  <c r="W18" i="76"/>
  <c r="V18" i="76"/>
  <c r="U18" i="76"/>
  <c r="T18" i="76"/>
  <c r="S18" i="76"/>
  <c r="R18" i="76"/>
  <c r="Q18" i="76"/>
  <c r="Y17" i="76"/>
  <c r="X17" i="76"/>
  <c r="W17" i="76"/>
  <c r="V17" i="76"/>
  <c r="U17" i="76"/>
  <c r="T17" i="76"/>
  <c r="S17" i="76"/>
  <c r="R17" i="76"/>
  <c r="Q17" i="76"/>
  <c r="Y16" i="76"/>
  <c r="X16" i="76"/>
  <c r="W16" i="76"/>
  <c r="V16" i="76"/>
  <c r="U16" i="76"/>
  <c r="T16" i="76"/>
  <c r="S16" i="76"/>
  <c r="R16" i="76"/>
  <c r="Q16" i="76"/>
  <c r="Y15" i="76"/>
  <c r="X15" i="76"/>
  <c r="W15" i="76"/>
  <c r="V15" i="76"/>
  <c r="U15" i="76"/>
  <c r="T15" i="76"/>
  <c r="S15" i="76"/>
  <c r="R15" i="76"/>
  <c r="Q15" i="76"/>
  <c r="Y14" i="76"/>
  <c r="X14" i="76"/>
  <c r="W14" i="76"/>
  <c r="V14" i="76"/>
  <c r="U14" i="76"/>
  <c r="T14" i="76"/>
  <c r="S14" i="76"/>
  <c r="R14" i="76"/>
  <c r="Q14" i="76"/>
  <c r="Y13" i="76"/>
  <c r="X13" i="76"/>
  <c r="W13" i="76"/>
  <c r="V13" i="76"/>
  <c r="U13" i="76"/>
  <c r="T13" i="76"/>
  <c r="S13" i="76"/>
  <c r="R13" i="76"/>
  <c r="Q13" i="76"/>
  <c r="Y12" i="76"/>
  <c r="X12" i="76"/>
  <c r="W12" i="76"/>
  <c r="V12" i="76"/>
  <c r="U12" i="76"/>
  <c r="T12" i="76"/>
  <c r="S12" i="76"/>
  <c r="R12" i="76"/>
  <c r="Q12" i="76"/>
  <c r="Y11" i="76"/>
  <c r="X11" i="76"/>
  <c r="W11" i="76"/>
  <c r="V11" i="76"/>
  <c r="U11" i="76"/>
  <c r="T11" i="76"/>
  <c r="S11" i="76"/>
  <c r="R11" i="76"/>
  <c r="Q11" i="76"/>
  <c r="Y10" i="76"/>
  <c r="X10" i="76"/>
  <c r="W10" i="76"/>
  <c r="V10" i="76"/>
  <c r="U10" i="76"/>
  <c r="T10" i="76"/>
  <c r="S10" i="76"/>
  <c r="R10" i="76"/>
  <c r="Q10" i="76"/>
  <c r="Y9" i="76"/>
  <c r="X9" i="76"/>
  <c r="W9" i="76"/>
  <c r="V9" i="76"/>
  <c r="U9" i="76"/>
  <c r="T9" i="76"/>
  <c r="S9" i="76"/>
  <c r="R9" i="76"/>
  <c r="Q9" i="76"/>
  <c r="Y7" i="76"/>
  <c r="X7" i="76"/>
  <c r="W7" i="76"/>
  <c r="V7" i="76"/>
  <c r="U7" i="76"/>
  <c r="T7" i="76"/>
  <c r="S7" i="76"/>
  <c r="R7" i="76"/>
  <c r="Q7" i="76"/>
  <c r="E25" i="91"/>
  <c r="C25" i="91"/>
  <c r="C26" i="91" s="1"/>
  <c r="D12" i="91"/>
  <c r="E26" i="91" s="1"/>
  <c r="E19" i="90"/>
  <c r="B21" i="81"/>
  <c r="H5" i="84"/>
  <c r="E3" i="70"/>
  <c r="J5" i="84"/>
  <c r="F5" i="84"/>
  <c r="E5" i="84"/>
  <c r="D5" i="84"/>
  <c r="E8" i="81"/>
  <c r="F8" i="81"/>
  <c r="I8" i="81"/>
  <c r="J8" i="81"/>
  <c r="F8" i="77"/>
  <c r="G8" i="77"/>
  <c r="D25" i="91"/>
  <c r="D26" i="91" s="1"/>
  <c r="E22" i="90"/>
  <c r="E20" i="91"/>
  <c r="E22" i="91"/>
  <c r="D21" i="91"/>
  <c r="C21" i="91"/>
  <c r="E21" i="91"/>
  <c r="C22" i="91"/>
  <c r="D20" i="91"/>
  <c r="D22" i="91"/>
  <c r="D15" i="91"/>
  <c r="G21" i="77"/>
  <c r="AC29" i="86"/>
  <c r="Y29" i="86"/>
  <c r="AA29" i="86"/>
  <c r="AD29" i="86"/>
  <c r="AB29" i="86"/>
  <c r="Z29" i="86"/>
  <c r="AF29" i="86"/>
  <c r="M13" i="76"/>
  <c r="C20" i="91" l="1"/>
</calcChain>
</file>

<file path=xl/sharedStrings.xml><?xml version="1.0" encoding="utf-8"?>
<sst xmlns="http://schemas.openxmlformats.org/spreadsheetml/2006/main" count="646" uniqueCount="275">
  <si>
    <t>del Ministerio de Agricultura, Gobierno de Chile</t>
  </si>
  <si>
    <t>www.odepa.gob.cl</t>
  </si>
  <si>
    <t>2010/11</t>
  </si>
  <si>
    <t>2009/10</t>
  </si>
  <si>
    <t>2008/09</t>
  </si>
  <si>
    <t>2007/08</t>
  </si>
  <si>
    <t>2006/07</t>
  </si>
  <si>
    <t>2005/06</t>
  </si>
  <si>
    <t>2004/05</t>
  </si>
  <si>
    <t>2003/04</t>
  </si>
  <si>
    <t>2002/03</t>
  </si>
  <si>
    <t>2001/02</t>
  </si>
  <si>
    <t>Año agrícola</t>
  </si>
  <si>
    <t>Cuadro 6</t>
  </si>
  <si>
    <t>Los Lagos</t>
  </si>
  <si>
    <t>Los Ríos</t>
  </si>
  <si>
    <t>La Araucanía</t>
  </si>
  <si>
    <t>Bío Bío</t>
  </si>
  <si>
    <t>Maule</t>
  </si>
  <si>
    <t>O´Higgins</t>
  </si>
  <si>
    <t>Metropolitana</t>
  </si>
  <si>
    <t>Valparaíso</t>
  </si>
  <si>
    <t>Coquimbo</t>
  </si>
  <si>
    <t>Región de</t>
  </si>
  <si>
    <t>Región del</t>
  </si>
  <si>
    <t>Región</t>
  </si>
  <si>
    <t>(hectáreas)</t>
  </si>
  <si>
    <t>(toneladas)</t>
  </si>
  <si>
    <t>(ton/ha)</t>
  </si>
  <si>
    <t>Diciembre</t>
  </si>
  <si>
    <t>Noviembre</t>
  </si>
  <si>
    <t>Octubre</t>
  </si>
  <si>
    <t>Septiembre</t>
  </si>
  <si>
    <t>Agosto</t>
  </si>
  <si>
    <t>Julio</t>
  </si>
  <si>
    <t>Junio</t>
  </si>
  <si>
    <t>Mayo</t>
  </si>
  <si>
    <t>Abril</t>
  </si>
  <si>
    <t>Marzo</t>
  </si>
  <si>
    <t>Febrero</t>
  </si>
  <si>
    <t>Enero</t>
  </si>
  <si>
    <t>Anual</t>
  </si>
  <si>
    <t>Mensual</t>
  </si>
  <si>
    <t>Variación (%)</t>
  </si>
  <si>
    <t>Año</t>
  </si>
  <si>
    <t>Mes</t>
  </si>
  <si>
    <t>Rendimiento regional de papa entre las regiones de Coquimbo y Los Lagos</t>
  </si>
  <si>
    <t>Producción regional de papa entre las regiones de Coquimbo y Los Lagos</t>
  </si>
  <si>
    <t>Superficie regional de papa entre las regiones de Coquimbo y Los Lagos</t>
  </si>
  <si>
    <t>Evolución de la superficie y producción de papa</t>
  </si>
  <si>
    <t>Página</t>
  </si>
  <si>
    <t>Descripción</t>
  </si>
  <si>
    <t>Gráfico</t>
  </si>
  <si>
    <t>Cuadro</t>
  </si>
  <si>
    <t>Comentario</t>
  </si>
  <si>
    <t>CONTENIDO</t>
  </si>
  <si>
    <t>Cuadro 1</t>
  </si>
  <si>
    <t>Cuadro 2</t>
  </si>
  <si>
    <t>Cuadro 4</t>
  </si>
  <si>
    <t>Cuadro 5</t>
  </si>
  <si>
    <t>Asterix</t>
  </si>
  <si>
    <t>Fecha</t>
  </si>
  <si>
    <t>Cuadro 8</t>
  </si>
  <si>
    <t>Supermercados</t>
  </si>
  <si>
    <t>Ferias libres</t>
  </si>
  <si>
    <t>Promedio año</t>
  </si>
  <si>
    <t>Promedio ponderado</t>
  </si>
  <si>
    <t>Producto</t>
  </si>
  <si>
    <t>País</t>
  </si>
  <si>
    <t>Volumen (kilos)</t>
  </si>
  <si>
    <t>Valor FOB (dólares)</t>
  </si>
  <si>
    <t>Copos (puré)</t>
  </si>
  <si>
    <t>Brasil</t>
  </si>
  <si>
    <t>Perú</t>
  </si>
  <si>
    <t>Ecuador</t>
  </si>
  <si>
    <t>Argentina</t>
  </si>
  <si>
    <t>Bolivia</t>
  </si>
  <si>
    <t>Colombia</t>
  </si>
  <si>
    <t>Guatemala</t>
  </si>
  <si>
    <t>Fécula (almidón)</t>
  </si>
  <si>
    <t>Canadá</t>
  </si>
  <si>
    <t>Consumo fresca</t>
  </si>
  <si>
    <t>Preparadas congeladas</t>
  </si>
  <si>
    <t>Costa Rica</t>
  </si>
  <si>
    <t>Paraguay</t>
  </si>
  <si>
    <t>Preparadas sin congelar</t>
  </si>
  <si>
    <t>Uruguay</t>
  </si>
  <si>
    <t>Total</t>
  </si>
  <si>
    <t>Valor CIF (dólares)</t>
  </si>
  <si>
    <t>Alemania</t>
  </si>
  <si>
    <t>Bélgica</t>
  </si>
  <si>
    <t>México</t>
  </si>
  <si>
    <t>China</t>
  </si>
  <si>
    <t>Polonia</t>
  </si>
  <si>
    <t>Francia</t>
  </si>
  <si>
    <t>Dinamarca</t>
  </si>
  <si>
    <t>Taiwán</t>
  </si>
  <si>
    <t>Reino Unido</t>
  </si>
  <si>
    <t>Precio de la papa en mercados mayoristas</t>
  </si>
  <si>
    <t>Precio de la papa en mercados minoristas</t>
  </si>
  <si>
    <t>Precios mensuales de papa en supermercados y ferias libres de Santiago</t>
  </si>
  <si>
    <t>Cuadro 7</t>
  </si>
  <si>
    <t xml:space="preserve"> Se puede reproducir total o parcialmente citando la fuente</t>
  </si>
  <si>
    <t>Austria</t>
  </si>
  <si>
    <t>Boletín de la papa</t>
  </si>
  <si>
    <t>Cuadro 3</t>
  </si>
  <si>
    <t>Total Preparadas congeladas</t>
  </si>
  <si>
    <t>Total Preparadas sin congelar</t>
  </si>
  <si>
    <t>Total Copos (puré)</t>
  </si>
  <si>
    <t>Total Fécula (almidón)</t>
  </si>
  <si>
    <t>Total Consumo fresca</t>
  </si>
  <si>
    <t>España</t>
  </si>
  <si>
    <t>Publicación de la Oficina de Estudios y Políticas Agrarias (Odepa)</t>
  </si>
  <si>
    <t>2011/12</t>
  </si>
  <si>
    <t>Superficie, producción y rendimiento de papa a nivel nacional</t>
  </si>
  <si>
    <t>Cardinal</t>
  </si>
  <si>
    <t>Papas congeladas</t>
  </si>
  <si>
    <t>Total Papas congeladas</t>
  </si>
  <si>
    <t>Estados Unidos</t>
  </si>
  <si>
    <t>Superficie, producción y rendimiento</t>
  </si>
  <si>
    <t>Países Bajos</t>
  </si>
  <si>
    <t>Rodeo</t>
  </si>
  <si>
    <t>2012/13</t>
  </si>
  <si>
    <t>Precio promedio mensual de papa en mercados mayoristas</t>
  </si>
  <si>
    <t>Precio promedio mensual de papa en los mercados mayoristas</t>
  </si>
  <si>
    <t>RM</t>
  </si>
  <si>
    <t>Semana</t>
  </si>
  <si>
    <t>Precios diarios de papa en los mercados mayoristas según mercado</t>
  </si>
  <si>
    <t>Precios diarios de papa en los mercados mayoristas según variedad</t>
  </si>
  <si>
    <t>Cuadro 9</t>
  </si>
  <si>
    <t>Precio diario de papa en los mercados mayoristas según mercado</t>
  </si>
  <si>
    <t>2013/14</t>
  </si>
  <si>
    <t>--</t>
  </si>
  <si>
    <t>Precio semanal de papa a consumidor según región y tipo de establecimiento</t>
  </si>
  <si>
    <t>Precio semanal de papa a consumidor en supermercados según región</t>
  </si>
  <si>
    <t>Precio semanal de papa a consumidor en ferias según región</t>
  </si>
  <si>
    <t>Volver al índice</t>
  </si>
  <si>
    <t>Superficie (ha)</t>
  </si>
  <si>
    <t>Producción (ton)</t>
  </si>
  <si>
    <t>Rendimiento (ton/ha)</t>
  </si>
  <si>
    <t>Resto del</t>
  </si>
  <si>
    <t>país</t>
  </si>
  <si>
    <t>COMENTARIOS</t>
  </si>
  <si>
    <t>Vega Monumental Concepción</t>
  </si>
  <si>
    <t>Rosara</t>
  </si>
  <si>
    <t>Arica</t>
  </si>
  <si>
    <t>Introducción</t>
  </si>
  <si>
    <t xml:space="preserve"> ● Servicio Nacional de Aduanas, para información de comercio exterior.</t>
  </si>
  <si>
    <t>Los datos utilizados en este documento, que permiten hacer los análisis del mercado, se obtienen de las siguientes fuentes:</t>
  </si>
  <si>
    <t xml:space="preserve"> ● Odepa, para precios mayoristas y minoristas, utilizando los registros de precios capturados en ferias libres, supermercados y mercados mayoristas.</t>
  </si>
  <si>
    <t>Corea del Sur</t>
  </si>
  <si>
    <t xml:space="preserve"> ● El Instituto Nacional de Estadisticas (INE), para antecedentes de superficie, rendimientos y producción regional y nacional.</t>
  </si>
  <si>
    <t>Agrícola del Norte de Arica</t>
  </si>
  <si>
    <t>Femacal de La Calera</t>
  </si>
  <si>
    <t>Macroferia Regional de Talca</t>
  </si>
  <si>
    <t>Terminal Hortofrutícola de Chillán</t>
  </si>
  <si>
    <t>Vega Modelo de Temuco</t>
  </si>
  <si>
    <t>Feria Lagunitas de Puerto Montt</t>
  </si>
  <si>
    <t>2014/15</t>
  </si>
  <si>
    <t>Suecia</t>
  </si>
  <si>
    <t>Terminal La Palmera de La Serena</t>
  </si>
  <si>
    <t>Italia</t>
  </si>
  <si>
    <t>Rusia</t>
  </si>
  <si>
    <t>Este boletín se publica mensualmente, con información de mercado nacional y de comercio exterior, relacionada con la papa.</t>
  </si>
  <si>
    <t>comparación S con respecto a FL</t>
  </si>
  <si>
    <t>Comercio exterior papa fresca y procesada</t>
  </si>
  <si>
    <t>Exportaciones chilenas de papa fresca y procesada, por producto y país de destino</t>
  </si>
  <si>
    <t>Importaciones chilenas de papa fresca y procesada, por producto y país de origen</t>
  </si>
  <si>
    <t>2015/16</t>
  </si>
  <si>
    <t>Tailandia</t>
  </si>
  <si>
    <r>
      <rPr>
        <i/>
        <sz val="10"/>
        <color indexed="8"/>
        <rFont val="Arial"/>
        <family val="2"/>
      </rPr>
      <t>Fuente</t>
    </r>
    <r>
      <rPr>
        <sz val="10"/>
        <color indexed="8"/>
        <rFont val="Arial"/>
        <family val="2"/>
      </rPr>
      <t>: Odepa. Se considera el precio promedio de la primera calidad de distintas variedades.</t>
    </r>
  </si>
  <si>
    <t>Mano de obra</t>
  </si>
  <si>
    <t>Maquinaria</t>
  </si>
  <si>
    <t>Insumos</t>
  </si>
  <si>
    <t>Total costos</t>
  </si>
  <si>
    <t xml:space="preserve">Ingreso por hectárea </t>
  </si>
  <si>
    <t>Margen neto por hectárea</t>
  </si>
  <si>
    <t>Rendimiento (Kg/ha)</t>
  </si>
  <si>
    <t>Notas:</t>
  </si>
  <si>
    <t>(5) Representa el precio de venta mínimo para cubrir los costos totales de producción para distintos rendimientos.</t>
  </si>
  <si>
    <t>Cuadro 11. Exportaciones chilenas de papa fresca y procesada, por producto y país de destino</t>
  </si>
  <si>
    <t>Cuadro 12. Importaciones chilenas de papa fresca y procesada, por producto y país de origen</t>
  </si>
  <si>
    <t>Costos por hectárea según rendimiento esperado ($/ha)</t>
  </si>
  <si>
    <r>
      <rPr>
        <i/>
        <sz val="10"/>
        <rFont val="Arial"/>
        <family val="2"/>
      </rPr>
      <t>Fuente:</t>
    </r>
    <r>
      <rPr>
        <sz val="10"/>
        <rFont val="Arial"/>
        <family val="2"/>
      </rPr>
      <t xml:space="preserve"> Odepa</t>
    </r>
  </si>
  <si>
    <t>Rendimiento (kg/ha)</t>
  </si>
  <si>
    <t>Los costos estimados están orientados a un sistema tecnológico promedio de producción.</t>
  </si>
  <si>
    <t>SUPERMERCADO</t>
  </si>
  <si>
    <t>FERIA LIBRE</t>
  </si>
  <si>
    <t xml:space="preserve">(1) Las fichas completas por región se encuentran publicadas en el sitio web www.odepa.cl/rubro/papas-y-tuberculos </t>
  </si>
  <si>
    <t>(4) Este análisis entrega márgenes netos bajo tres escenarios diferentes de precio y rendimiento de la papa.</t>
  </si>
  <si>
    <t>Precio Promedio Super</t>
  </si>
  <si>
    <t>Precio Promedio FL</t>
  </si>
  <si>
    <t>Precios promedio mensuales de papa en mercados mayoristas</t>
  </si>
  <si>
    <t>Precio diario de papa en los mercados mayoristas</t>
  </si>
  <si>
    <t xml:space="preserve">Cuadro 10. </t>
  </si>
  <si>
    <r>
      <t xml:space="preserve">Costos por hectárea según rendimiento esperado ($/ha) </t>
    </r>
    <r>
      <rPr>
        <b/>
        <vertAlign val="superscript"/>
        <sz val="10"/>
        <color indexed="8"/>
        <rFont val="Arial"/>
        <family val="2"/>
      </rPr>
      <t>1</t>
    </r>
  </si>
  <si>
    <t>(2) Costos Indirectos: corresponde al costo financiero, y equivale a 1,5% mensual simple. Tasa de interés promedio de las empresas distribuidoras de insumos. Imprevistos: corresponde al 5% del total de los costos.</t>
  </si>
  <si>
    <t xml:space="preserve"> </t>
  </si>
  <si>
    <t xml:space="preserve">Promedio anual </t>
  </si>
  <si>
    <t>2016/17</t>
  </si>
  <si>
    <t>Mayorista</t>
  </si>
  <si>
    <t>Precios mensuales de papa en supermercados, ferias libres y mercados mayoristas de Santiago</t>
  </si>
  <si>
    <r>
      <t>Otros costos (indirectos + imprevistos)</t>
    </r>
    <r>
      <rPr>
        <b/>
        <vertAlign val="superscript"/>
        <sz val="10"/>
        <rFont val="Arial"/>
        <family val="2"/>
      </rPr>
      <t>2</t>
    </r>
  </si>
  <si>
    <t>Central Lo Valledor de Santiago</t>
  </si>
  <si>
    <t>variación (%)</t>
  </si>
  <si>
    <t>($ / kilo nominales con IVA)</t>
  </si>
  <si>
    <t>Turquía</t>
  </si>
  <si>
    <t>India</t>
  </si>
  <si>
    <r>
      <rPr>
        <b/>
        <sz val="10"/>
        <color indexed="8"/>
        <rFont val="Arial"/>
        <family val="2"/>
      </rPr>
      <t>Región de O'Higgins</t>
    </r>
    <r>
      <rPr>
        <sz val="10"/>
        <color indexed="8"/>
        <rFont val="Arial"/>
        <family val="2"/>
      </rPr>
      <t xml:space="preserve">
Variedad Pukará</t>
    </r>
  </si>
  <si>
    <t>2017</t>
  </si>
  <si>
    <t>Total Papas "in vitro" para siembra</t>
  </si>
  <si>
    <t>Israel</t>
  </si>
  <si>
    <r>
      <t xml:space="preserve">Región Metropolitana 
</t>
    </r>
    <r>
      <rPr>
        <sz val="10"/>
        <rFont val="Arial"/>
        <family val="2"/>
      </rPr>
      <t>Variedad Asterix
Papa Cuaresmera o Guarda</t>
    </r>
  </si>
  <si>
    <t>($ nominales con IVA / 25 kilos)</t>
  </si>
  <si>
    <t xml:space="preserve">Fecha </t>
  </si>
  <si>
    <t>Desirée</t>
  </si>
  <si>
    <t>Karú</t>
  </si>
  <si>
    <t>Patagonia</t>
  </si>
  <si>
    <t>Pukará</t>
  </si>
  <si>
    <t>Vega Central Mapocho de Santiago</t>
  </si>
  <si>
    <t>Precio a consumidor promedio mensual de papa en supermercados y ferias libres de Santiago</t>
  </si>
  <si>
    <t>2017/18</t>
  </si>
  <si>
    <t>Papas "in vitro" para siembra</t>
  </si>
  <si>
    <t>Harina de papa</t>
  </si>
  <si>
    <t>Total Harina de papa</t>
  </si>
  <si>
    <t>Bernabé Tapia Cruz</t>
  </si>
  <si>
    <t xml:space="preserve"> ● Comentarios de Odepa</t>
  </si>
  <si>
    <t>Fuente: Odepa.
Precio promedio ponderado por volúmen de todas las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</si>
  <si>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Fuente: Odepa.
Precio promedio ponderado por volúmen de todas las variedades,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</si>
  <si>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Fuente: Odepa.
Precio promedio ponderado por volúmen de todas las variedades, calidades y unidades de comercialización.</t>
  </si>
  <si>
    <t>Fuente: Odepa.
Precio promedio mensual de la primera calidad de todas las variedades.</t>
  </si>
  <si>
    <t>Fuente: Odepa. Precio promedio de la primera calidad de todas las variedades.</t>
  </si>
  <si>
    <t>Fuente: elaborado por Odepa con información del INE.</t>
  </si>
  <si>
    <t xml:space="preserve">Fuente: elaborado por Odepa con información del INE. </t>
  </si>
  <si>
    <t xml:space="preserve">Fuente: elaborado por Odepa con información del Servicio Nacional de Aduanas. Cifras sujetas a revisión por Informes de Variación de Valor (IVV). </t>
  </si>
  <si>
    <t>https://www.leychile.cl/Navegar?idNorma=1092497</t>
  </si>
  <si>
    <t>Costo unitario mínimo saco 25 kg</t>
  </si>
  <si>
    <r>
      <t>Precio papa mayorista saco 25 kg sin IVA</t>
    </r>
    <r>
      <rPr>
        <b/>
        <vertAlign val="superscript"/>
        <sz val="10"/>
        <rFont val="Arial"/>
        <family val="2"/>
      </rPr>
      <t>3</t>
    </r>
  </si>
  <si>
    <r>
      <t xml:space="preserve">Análisis de sensibilidad </t>
    </r>
    <r>
      <rPr>
        <b/>
        <vertAlign val="superscript"/>
        <sz val="10"/>
        <color indexed="9"/>
        <rFont val="Arial"/>
        <family val="2"/>
      </rPr>
      <t>4</t>
    </r>
    <r>
      <rPr>
        <b/>
        <sz val="10"/>
        <color indexed="9"/>
        <rFont val="Arial"/>
        <family val="2"/>
      </rPr>
      <t xml:space="preserve">
Margen neto ($/ha) Región del Bio Bío</t>
    </r>
  </si>
  <si>
    <t>Precio ($/saco 25 kg)</t>
  </si>
  <si>
    <t>Fecha de publicación: 2015 Región Metropolitana, 2016 Región Bio Bío, 2017 Región O'Higgins</t>
  </si>
  <si>
    <r>
      <t xml:space="preserve">Región del Bio Bío
</t>
    </r>
    <r>
      <rPr>
        <sz val="10"/>
        <rFont val="Arial"/>
        <family val="2"/>
      </rPr>
      <t>Variedad Patagonia
Papa Guarda</t>
    </r>
  </si>
  <si>
    <r>
      <t xml:space="preserve">Punto de Equilibrio Región del Bio Bío </t>
    </r>
    <r>
      <rPr>
        <b/>
        <vertAlign val="superscript"/>
        <sz val="10"/>
        <color indexed="9"/>
        <rFont val="Arial"/>
        <family val="2"/>
      </rPr>
      <t>5</t>
    </r>
  </si>
  <si>
    <t>Ficha de costos</t>
  </si>
  <si>
    <r>
      <rPr>
        <b/>
        <sz val="11"/>
        <rFont val="Arial"/>
        <family val="2"/>
      </rPr>
      <t>IMPORTANTE</t>
    </r>
    <r>
      <rPr>
        <i/>
        <sz val="11"/>
        <rFont val="Arial"/>
        <family val="2"/>
      </rPr>
      <t xml:space="preserve">
Recuerde que está vigente la resolución del SAG n°3276 de 2016, en la cual se informa sobre el </t>
    </r>
    <r>
      <rPr>
        <b/>
        <i/>
        <sz val="11"/>
        <rFont val="Arial"/>
        <family val="2"/>
      </rPr>
      <t>área libre de plagas cuarentenarias de la papa,</t>
    </r>
    <r>
      <rPr>
        <i/>
        <sz val="11"/>
        <rFont val="Arial"/>
        <family val="2"/>
      </rPr>
      <t xml:space="preserve"> la cual comprende la provincia de Arauco en la Región del Bio Bío, y el territorio insular y continental de las regiones de La Araucanía, de Los Ríos, de Aysén, y de Magallanes, y además actualiza las disposiciones relativas a evitar la diseminación de estas plagas cuarentenarias hacia esta área, como por ejemplo la obligatoriedad de inscribirse en la </t>
    </r>
    <r>
      <rPr>
        <b/>
        <i/>
        <sz val="11"/>
        <rFont val="Arial"/>
        <family val="2"/>
      </rPr>
      <t>Nómina de Comerciantes del Programa Nacional de Sanidad de la Papa del SAG</t>
    </r>
    <r>
      <rPr>
        <i/>
        <sz val="11"/>
        <rFont val="Arial"/>
        <family val="2"/>
      </rPr>
      <t>, para autorizar la comercialización de papas procedentes del área libre, y los predios productores del área. Para mayor información, revise la resolución en el siguiente enlace:</t>
    </r>
  </si>
  <si>
    <t>Fécula de patata (papa)</t>
  </si>
  <si>
    <t>Total Fécula de patata (papa)</t>
  </si>
  <si>
    <t>Total general</t>
  </si>
  <si>
    <t>-</t>
  </si>
  <si>
    <t>Bangladesh</t>
  </si>
  <si>
    <t>Papa semilla</t>
  </si>
  <si>
    <t>2018/19*</t>
  </si>
  <si>
    <t>Origen o destino no precisado</t>
  </si>
  <si>
    <t>Total Papa semilla</t>
  </si>
  <si>
    <t>Directora y representante legal</t>
  </si>
  <si>
    <t>María Emilia Undurraga Marimón</t>
  </si>
  <si>
    <t>Spunta</t>
  </si>
  <si>
    <t>Papa Semilla</t>
  </si>
  <si>
    <t>Total Papa Semilla</t>
  </si>
  <si>
    <t>Suiza</t>
  </si>
  <si>
    <t>Ñuble</t>
  </si>
  <si>
    <t>*La temporada 2018/19 se proyectó con la superficie del estudio de intención de siembra de octubre de 2018 y el promedio del rendimiento de las últimas dos temporadas.</t>
  </si>
  <si>
    <r>
      <t xml:space="preserve">3. </t>
    </r>
    <r>
      <rPr>
        <u/>
        <sz val="11"/>
        <rFont val="Arial"/>
        <family val="2"/>
      </rPr>
      <t>Superficie, producción y rendimiento</t>
    </r>
    <r>
      <rPr>
        <sz val="11"/>
        <rFont val="Arial"/>
        <family val="2"/>
      </rPr>
      <t>:  intenciones de siembra muestran alza para la próxima temporada. 
El estudio de intenciones de siembra de octubre de este año indica un alza de 4,5% para la temporada 2018/19, lo que corresponde a 43.117 hectáreas.
La encuesta de superficie sembrada para el año agrícola 2017/18 indicó que la de papas es de 41.268 hectáreas, lo que representó una disminución de 24% respecto de la temporada anterior. Esta cifra se explica por los bajos precios que tuvo el tubérculo en la temporada anterior, lo cual suele desincentivar las siembras.  
La encuesta de cosecha indicó un resultado de 1.183.357 toneladas para temporada 2017/18, esto es un 17% inferior al resultado de la encuesta de cosecha de la temporada anterior. El rendimiento promedio nacional fue de 28,7 toneladas por hectárea, esto es un 9% más que el anterior y el más alto de la serie (cuadro 6 y gráfico 7).
En esta edición se han desagregado los resultados de la última temporada incorporando la nueva región de Ñuble. Según los resultados regionales de la superficie en 2017/18, la Región de La Araucanía nuevamente se presenta como la principal región con papas a nivel nacional, con 12.486 hectáreas, que corresponde al 30% del total nacional. Le sigue Los Lagos, con 7.132. Destaca en los resultados de la encuesta de siembra un baja en todas las regiones, principalmente en Los Lagos, donde disminuyó 3.890 hectáreas (cuadro 7 y gráfico 8).
Por otra parte, la encuesta de cosecha indica que en la temporada 2017/18 fue La Araucanía la región con mayor producción con 396.541 toneladas, debido a la baja que experimentó Los Lagos, que se ubica como la segunda con 284.306 (cuadro 8 y gráfico 9). En cuanto a los rendimientos en 2017/18, la región de Los Ríos lidera con 48,4 ton/ha, seguida por Los Lagos con 39,9 ton/ha y La Araucanía con 31,8 ton/ha (cuadro 9 y gráfico 10).</t>
    </r>
  </si>
  <si>
    <r>
      <t xml:space="preserve">4. </t>
    </r>
    <r>
      <rPr>
        <u/>
        <sz val="11"/>
        <rFont val="Arial"/>
        <family val="2"/>
      </rPr>
      <t>Ficha de costos</t>
    </r>
    <r>
      <rPr>
        <sz val="11"/>
        <rFont val="Arial"/>
        <family val="2"/>
      </rPr>
      <t xml:space="preserve">: márgenes positivos por altos precios.
Odepa publica fichas de costos de los principales cultivos, que corresponden a estudios de caso realizados en terreno con entrevistas a agricultores.
Para este mes el análisis del margen neto entrega valores positivos en las regiones que cuentan con fichas de costos publicadas por Odepa. En el análisis de sensibilidad se pueden revisar los precios que permiten alcanzar ingresos rentables del cultivo según la estructura de costos del Bio Bío. El punto de equilibrio (el precio al cual se pagan los costos) para este mes, para un cultivo con un rendimiento de 25 ton/ha en la Región del Bio Bío, es de $3.995 por saco de 25 kilos (cuadro 10).
Los valores son referenciales. Para mayor información y detalle del cálculo, revisar </t>
    </r>
    <r>
      <rPr>
        <u/>
        <sz val="11"/>
        <color indexed="12"/>
        <rFont val="Arial"/>
        <family val="2"/>
      </rPr>
      <t>www.odepa.cl/rubro/papas-y-tuberculos</t>
    </r>
    <r>
      <rPr>
        <sz val="11"/>
        <rFont val="Arial"/>
        <family val="2"/>
      </rPr>
      <t xml:space="preserve">.
Además, en el siguiente link del Manual Interactivo de la Papa INIA y previo registro, encontrará una ficha técnico-económica interactiva que le permitirá estimar los costos de producción: </t>
    </r>
    <r>
      <rPr>
        <u/>
        <sz val="11"/>
        <color indexed="12"/>
        <rFont val="Arial"/>
        <family val="2"/>
      </rPr>
      <t xml:space="preserve">http://manualinia.papachile.cl/?page=login </t>
    </r>
  </si>
  <si>
    <t>Diciembre 2018</t>
  </si>
  <si>
    <r>
      <t>Información de mercado nacional y comercio exterior hasta noviembre</t>
    </r>
    <r>
      <rPr>
        <sz val="11"/>
        <color indexed="8"/>
        <rFont val="Arial"/>
        <family val="2"/>
      </rPr>
      <t xml:space="preserve"> de 2018</t>
    </r>
  </si>
  <si>
    <t>Promedio ene-nov</t>
  </si>
  <si>
    <t>Pehuenche</t>
  </si>
  <si>
    <t>(3) El precio de la papa utilizado corresponde al precio promedio mayorista regional durante noviembre de 2018.</t>
  </si>
  <si>
    <t>Cuba</t>
  </si>
  <si>
    <t>ene-nov 2017</t>
  </si>
  <si>
    <t>ene-nov 2018</t>
  </si>
  <si>
    <r>
      <t xml:space="preserve">1. </t>
    </r>
    <r>
      <rPr>
        <u/>
        <sz val="11"/>
        <rFont val="Arial"/>
        <family val="2"/>
      </rPr>
      <t>Precios de la papa en mercados mayoristas</t>
    </r>
    <r>
      <rPr>
        <sz val="11"/>
        <rFont val="Arial"/>
        <family val="2"/>
      </rPr>
      <t>:  fuerte baja en noviembre.
El precio promedio ponderado mensual de la papa en los mercados mayoristas en noviembre de 2018 fue $9.853 por saco de 25 kilos, valor 32% más bajo que el mes anterior y 45,1% superior al del mismo mes en el año 2017 (cuadro 1 y gráfico 1).
En el precio diario del saco de 25 kilos se observa una baja importante a partir de mediados de octubre la cual persiste en noviembre y los primeros días de diciembre (cuadro 2 y gráfico 2). Esta tendencia a la baja se puede verificar en los distintos terminales mayoristas monitoreados por Odepa, salvo en Arica, donde normalmente se observan valores altos (cuadro 3 y gráfico 3).</t>
    </r>
  </si>
  <si>
    <r>
      <t xml:space="preserve">2. </t>
    </r>
    <r>
      <rPr>
        <u/>
        <sz val="11"/>
        <rFont val="Arial"/>
        <family val="2"/>
      </rPr>
      <t>Precio de la papa en mercados minoristas</t>
    </r>
    <r>
      <rPr>
        <sz val="11"/>
        <rFont val="Arial"/>
        <family val="2"/>
      </rPr>
      <t>:  sube en supermercados y baja en ferias. 
En el monitoreo de precios al consumidor que realiza Odepa en la ciudad de Santiago, se observó que el precio promedio mensual de noviembre de 2018 en supermercados fue $1.644 por kilo, 17,8% mayor al mes anterior y 73,8% superior al mismo mes del año anterior. En ferias el precio promedio para agosto fue $662 por kilo, 19,9% menor al mes anterior y 55,2% superior en relación al mismo mes del año 2017 (cuadro 4 y gráfico 4).
En el precio semanal a consumidor que Odepa recoge se observa esta tendencia en la mayor parte de las regiones (cuadro 5, gráficos 5 y 6).</t>
    </r>
  </si>
  <si>
    <r>
      <t xml:space="preserve">5. </t>
    </r>
    <r>
      <rPr>
        <u/>
        <sz val="11"/>
        <rFont val="Arial"/>
        <family val="2"/>
      </rPr>
      <t>Comercio exterior papa fresca y procesada</t>
    </r>
    <r>
      <rPr>
        <sz val="11"/>
        <rFont val="Arial"/>
        <family val="2"/>
      </rPr>
      <t>:  exportaciones bajan e importaciones al alza.
En el período enero a noviembre de 2018 las exportaciones sumaron USD 4,1 millones, cifra 53,5% inferior a la registrada en el mismo período del año anterior. En volumen, se exportaron 1.213 toneladas, 88,2% menos que en el mismo período del año 2017. La baja se debe principalmente a las menores ventas de papas preparadas sin congelar (snack) y de papas frescas a Argentina.
Las importaciones en el período enero a noviembre sumaron USD 106 millones y 116.224 toneladas, lo que representa un alza en valor de 9,8% y en volumen de 14,5% en comparación con igual período del año anterior. Las papas preparadas congeladas son el principal producto, representando 81% del total de las compras. En esa categoría destaca Bélgica como principal proveedor, con el 52% del valor de estas compras.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</si>
</sst>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5" formatCode="&quot;$&quot;#,##0;&quot;$&quot;\-#,##0"/>
    <numFmt numFmtId="6" formatCode="&quot;$&quot;#,##0;[Red]&quot;$&quot;\-#,##0"/>
    <numFmt numFmtId="41" formatCode="_ * #,##0_ ;_ * \-#,##0_ ;_ * &quot;-&quot;_ ;_ @_ "/>
    <numFmt numFmtId="43" formatCode="_ * #,##0.00_ ;_ * \-#,##0.00_ ;_ * &quot;-&quot;??_ ;_ @_ "/>
    <numFmt numFmtId="164" formatCode="_-&quot;$&quot;\ * #,##0_-;\-&quot;$&quot;\ * #,##0_-;_-&quot;$&quot;\ * &quot;-&quot;_-;_-@_-"/>
    <numFmt numFmtId="165" formatCode="_-* #,##0_-;\-* #,##0_-;_-* &quot;-&quot;_-;_-@_-"/>
    <numFmt numFmtId="166" formatCode="_-* #,##0.00_-;\-* #,##0.00_-;_-* &quot;-&quot;??_-;_-@_-"/>
    <numFmt numFmtId="167" formatCode="_-* #,##0.00\ _€_-;\-* #,##0.00\ _€_-;_-* &quot;-&quot;??\ _€_-;_-@_-"/>
    <numFmt numFmtId="168" formatCode="_(* #,##0_);_(* \(#,##0\);_(* &quot;-&quot;_);_(@_)"/>
    <numFmt numFmtId="169" formatCode="0.0"/>
    <numFmt numFmtId="170" formatCode="#,##0.0"/>
    <numFmt numFmtId="171" formatCode="_(* #,##0.00_);_(* \(#,##0.00\);_(* &quot;-&quot;??_);_(@_)"/>
    <numFmt numFmtId="172" formatCode="_(* #,##0_);_(* \(#,##0\);_(* &quot;-&quot;??_);_(@_)"/>
    <numFmt numFmtId="173" formatCode="_(* #,##0.0000_);_(* \(#,##0.0000\);_(* &quot;-&quot;_);_(@_)"/>
    <numFmt numFmtId="174" formatCode="dd/mm/yy;@"/>
    <numFmt numFmtId="175" formatCode="0.0%"/>
    <numFmt numFmtId="176" formatCode="#,##0.0_ ;\-#,##0.0\ "/>
    <numFmt numFmtId="177" formatCode="mmmm/yyyy"/>
  </numFmts>
  <fonts count="87">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i/>
      <sz val="9"/>
      <color indexed="8"/>
      <name val="Arial"/>
      <family val="2"/>
    </font>
    <font>
      <u/>
      <sz val="11"/>
      <name val="Arial"/>
      <family val="2"/>
    </font>
    <font>
      <i/>
      <sz val="10"/>
      <color indexed="8"/>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b/>
      <sz val="10"/>
      <color indexed="8"/>
      <name val="Arial"/>
      <family val="2"/>
    </font>
    <font>
      <sz val="10"/>
      <color indexed="8"/>
      <name val="Arial"/>
      <family val="2"/>
    </font>
    <font>
      <b/>
      <sz val="12"/>
      <name val="Arial"/>
      <family val="2"/>
    </font>
    <font>
      <i/>
      <sz val="11"/>
      <name val="Arial"/>
      <family val="2"/>
    </font>
    <font>
      <b/>
      <i/>
      <sz val="11"/>
      <name val="Arial"/>
      <family val="2"/>
    </font>
    <font>
      <u/>
      <sz val="11"/>
      <color indexed="12"/>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b/>
      <sz val="11"/>
      <color theme="1"/>
      <name val="Arial"/>
      <family val="2"/>
    </font>
    <font>
      <sz val="10"/>
      <color theme="0"/>
      <name val="Arial"/>
      <family val="2"/>
    </font>
    <font>
      <sz val="10"/>
      <color rgb="FFFF0000"/>
      <name val="Arial"/>
      <family val="2"/>
    </font>
    <font>
      <u/>
      <sz val="10"/>
      <color rgb="FFFF0000"/>
      <name val="Arial"/>
      <family val="2"/>
    </font>
    <font>
      <b/>
      <sz val="12"/>
      <color theme="1"/>
      <name val="Arial"/>
      <family val="2"/>
    </font>
    <font>
      <sz val="10"/>
      <color theme="6" tint="-0.499984740745262"/>
      <name val="Arial"/>
      <family val="2"/>
    </font>
    <font>
      <b/>
      <sz val="10"/>
      <color rgb="FFFF0000"/>
      <name val="Arial"/>
      <family val="2"/>
    </font>
    <font>
      <i/>
      <sz val="10"/>
      <color rgb="FFFF0000"/>
      <name val="Arial"/>
      <family val="2"/>
    </font>
    <font>
      <u/>
      <sz val="10"/>
      <color rgb="FF0033CC"/>
      <name val="Arial"/>
      <family val="2"/>
    </font>
    <font>
      <b/>
      <sz val="10"/>
      <color theme="0"/>
      <name val="Arial"/>
      <family val="2"/>
    </font>
    <font>
      <b/>
      <sz val="12"/>
      <color theme="1"/>
      <name val="Verdana"/>
      <family val="2"/>
    </font>
    <font>
      <i/>
      <sz val="9"/>
      <color theme="1"/>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5"/>
      </top>
      <bottom style="thin">
        <color indexed="64"/>
      </bottom>
      <diagonal/>
    </border>
    <border>
      <left style="thin">
        <color indexed="65"/>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indexed="64"/>
      </top>
      <bottom style="thin">
        <color theme="0" tint="-0.14999847407452621"/>
      </bottom>
      <diagonal/>
    </border>
    <border>
      <left/>
      <right/>
      <top style="thin">
        <color theme="1" tint="0.499984740745262"/>
      </top>
      <bottom style="thin">
        <color theme="0" tint="-0.14999847407452621"/>
      </bottom>
      <diagonal/>
    </border>
    <border>
      <left style="thin">
        <color indexed="64"/>
      </left>
      <right style="thin">
        <color indexed="64"/>
      </right>
      <top/>
      <bottom style="thin">
        <color theme="0" tint="-0.14999847407452621"/>
      </bottom>
      <diagonal/>
    </border>
    <border>
      <left style="thin">
        <color indexed="64"/>
      </left>
      <right/>
      <top/>
      <bottom style="thin">
        <color theme="0" tint="-0.14999847407452621"/>
      </bottom>
      <diagonal/>
    </border>
    <border>
      <left/>
      <right style="thin">
        <color indexed="64"/>
      </right>
      <top/>
      <bottom style="thin">
        <color theme="0" tint="-0.14999847407452621"/>
      </bottom>
      <diagonal/>
    </border>
    <border>
      <left/>
      <right/>
      <top style="thin">
        <color theme="1" tint="0.499984740745262"/>
      </top>
      <bottom/>
      <diagonal/>
    </border>
    <border>
      <left/>
      <right/>
      <top style="thin">
        <color theme="1" tint="0.499984740745262"/>
      </top>
      <bottom style="thin">
        <color theme="1" tint="0.34998626667073579"/>
      </bottom>
      <diagonal/>
    </border>
    <border>
      <left style="thin">
        <color indexed="64"/>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style="thin">
        <color indexed="64"/>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right/>
      <top style="thin">
        <color theme="0" tint="-0.14999847407452621"/>
      </top>
      <bottom style="thin">
        <color indexed="64"/>
      </bottom>
      <diagonal/>
    </border>
    <border>
      <left/>
      <right style="thin">
        <color indexed="64"/>
      </right>
      <top style="thin">
        <color theme="0" tint="-0.14999847407452621"/>
      </top>
      <bottom style="thin">
        <color indexed="64"/>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right/>
      <top style="thin">
        <color theme="0" tint="-0.14999847407452621"/>
      </top>
      <bottom/>
      <diagonal/>
    </border>
    <border>
      <left style="thin">
        <color indexed="64"/>
      </left>
      <right/>
      <top style="thin">
        <color rgb="FF999999"/>
      </top>
      <bottom/>
      <diagonal/>
    </border>
    <border>
      <left/>
      <right/>
      <top style="thin">
        <color rgb="FF999999"/>
      </top>
      <bottom/>
      <diagonal/>
    </border>
    <border>
      <left/>
      <right style="thin">
        <color indexed="64"/>
      </right>
      <top style="thin">
        <color rgb="FF999999"/>
      </top>
      <bottom/>
      <diagonal/>
    </border>
    <border>
      <left style="thin">
        <color indexed="64"/>
      </left>
      <right/>
      <top style="thin">
        <color rgb="FF999999"/>
      </top>
      <bottom style="thin">
        <color indexed="64"/>
      </bottom>
      <diagonal/>
    </border>
    <border>
      <left/>
      <right/>
      <top style="thin">
        <color rgb="FF999999"/>
      </top>
      <bottom style="thin">
        <color indexed="64"/>
      </bottom>
      <diagonal/>
    </border>
    <border>
      <left/>
      <right style="thin">
        <color indexed="64"/>
      </right>
      <top style="thin">
        <color rgb="FF999999"/>
      </top>
      <bottom style="thin">
        <color indexed="64"/>
      </bottom>
      <diagonal/>
    </border>
    <border>
      <left style="thin">
        <color rgb="FF999999"/>
      </left>
      <right/>
      <top style="thin">
        <color rgb="FF999999"/>
      </top>
      <bottom/>
      <diagonal/>
    </border>
    <border>
      <left style="thin">
        <color rgb="FF999999"/>
      </left>
      <right/>
      <top/>
      <bottom/>
      <diagonal/>
    </border>
    <border>
      <left style="thin">
        <color indexed="65"/>
      </left>
      <right/>
      <top style="thin">
        <color rgb="FF999999"/>
      </top>
      <bottom/>
      <diagonal/>
    </border>
    <border>
      <left/>
      <right style="thin">
        <color rgb="FF999999"/>
      </right>
      <top style="thin">
        <color rgb="FF999999"/>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style="thin">
        <color rgb="FF999999"/>
      </bottom>
      <diagonal/>
    </border>
    <border>
      <left style="thin">
        <color rgb="FF999999"/>
      </left>
      <right style="thin">
        <color rgb="FF999999"/>
      </right>
      <top/>
      <bottom/>
      <diagonal/>
    </border>
  </borders>
  <cellStyleXfs count="444">
    <xf numFmtId="0" fontId="0" fillId="0" borderId="0"/>
    <xf numFmtId="0" fontId="43" fillId="24" borderId="0" applyNumberFormat="0" applyBorder="0" applyAlignment="0" applyProtection="0"/>
    <xf numFmtId="0" fontId="6" fillId="2"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6" fillId="2"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6" fillId="2" borderId="0" applyNumberFormat="0" applyBorder="0" applyAlignment="0" applyProtection="0"/>
    <xf numFmtId="0" fontId="43" fillId="25" borderId="0" applyNumberFormat="0" applyBorder="0" applyAlignment="0" applyProtection="0"/>
    <xf numFmtId="0" fontId="6" fillId="3"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6" fillId="3" borderId="0" applyNumberFormat="0" applyBorder="0" applyAlignment="0" applyProtection="0"/>
    <xf numFmtId="0" fontId="43" fillId="25" borderId="0" applyNumberFormat="0" applyBorder="0" applyAlignment="0" applyProtection="0"/>
    <xf numFmtId="0" fontId="43" fillId="25" borderId="0" applyNumberFormat="0" applyBorder="0" applyAlignment="0" applyProtection="0"/>
    <xf numFmtId="0" fontId="6" fillId="3" borderId="0" applyNumberFormat="0" applyBorder="0" applyAlignment="0" applyProtection="0"/>
    <xf numFmtId="0" fontId="43" fillId="26" borderId="0" applyNumberFormat="0" applyBorder="0" applyAlignment="0" applyProtection="0"/>
    <xf numFmtId="0" fontId="6" fillId="4" borderId="0" applyNumberFormat="0" applyBorder="0" applyAlignment="0" applyProtection="0"/>
    <xf numFmtId="0" fontId="43" fillId="26" borderId="0" applyNumberFormat="0" applyBorder="0" applyAlignment="0" applyProtection="0"/>
    <xf numFmtId="0" fontId="43" fillId="26" borderId="0" applyNumberFormat="0" applyBorder="0" applyAlignment="0" applyProtection="0"/>
    <xf numFmtId="0" fontId="43" fillId="26" borderId="0" applyNumberFormat="0" applyBorder="0" applyAlignment="0" applyProtection="0"/>
    <xf numFmtId="0" fontId="6" fillId="4" borderId="0" applyNumberFormat="0" applyBorder="0" applyAlignment="0" applyProtection="0"/>
    <xf numFmtId="0" fontId="43" fillId="26" borderId="0" applyNumberFormat="0" applyBorder="0" applyAlignment="0" applyProtection="0"/>
    <xf numFmtId="0" fontId="43" fillId="26" borderId="0" applyNumberFormat="0" applyBorder="0" applyAlignment="0" applyProtection="0"/>
    <xf numFmtId="0" fontId="6" fillId="4" borderId="0" applyNumberFormat="0" applyBorder="0" applyAlignment="0" applyProtection="0"/>
    <xf numFmtId="0" fontId="43" fillId="27" borderId="0" applyNumberFormat="0" applyBorder="0" applyAlignment="0" applyProtection="0"/>
    <xf numFmtId="0" fontId="6" fillId="5"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6" fillId="5"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6" fillId="5" borderId="0" applyNumberFormat="0" applyBorder="0" applyAlignment="0" applyProtection="0"/>
    <xf numFmtId="0" fontId="43" fillId="28" borderId="0" applyNumberFormat="0" applyBorder="0" applyAlignment="0" applyProtection="0"/>
    <xf numFmtId="0" fontId="6" fillId="6"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6" fillId="6"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6" fillId="6" borderId="0" applyNumberFormat="0" applyBorder="0" applyAlignment="0" applyProtection="0"/>
    <xf numFmtId="0" fontId="43" fillId="29" borderId="0" applyNumberFormat="0" applyBorder="0" applyAlignment="0" applyProtection="0"/>
    <xf numFmtId="0" fontId="6" fillId="7"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6" fillId="7"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6" fillId="7" borderId="0" applyNumberFormat="0" applyBorder="0" applyAlignment="0" applyProtection="0"/>
    <xf numFmtId="0" fontId="43" fillId="30" borderId="0" applyNumberFormat="0" applyBorder="0" applyAlignment="0" applyProtection="0"/>
    <xf numFmtId="0" fontId="6" fillId="8"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6" fillId="8" borderId="0" applyNumberFormat="0" applyBorder="0" applyAlignment="0" applyProtection="0"/>
    <xf numFmtId="0" fontId="43" fillId="30" borderId="0" applyNumberFormat="0" applyBorder="0" applyAlignment="0" applyProtection="0"/>
    <xf numFmtId="0" fontId="43" fillId="30" borderId="0" applyNumberFormat="0" applyBorder="0" applyAlignment="0" applyProtection="0"/>
    <xf numFmtId="0" fontId="6" fillId="8" borderId="0" applyNumberFormat="0" applyBorder="0" applyAlignment="0" applyProtection="0"/>
    <xf numFmtId="0" fontId="43" fillId="31" borderId="0" applyNumberFormat="0" applyBorder="0" applyAlignment="0" applyProtection="0"/>
    <xf numFmtId="0" fontId="6" fillId="9"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6" fillId="9"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6" fillId="9" borderId="0" applyNumberFormat="0" applyBorder="0" applyAlignment="0" applyProtection="0"/>
    <xf numFmtId="0" fontId="43" fillId="32" borderId="0" applyNumberFormat="0" applyBorder="0" applyAlignment="0" applyProtection="0"/>
    <xf numFmtId="0" fontId="6" fillId="10"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6" fillId="10"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6" fillId="10" borderId="0" applyNumberFormat="0" applyBorder="0" applyAlignment="0" applyProtection="0"/>
    <xf numFmtId="0" fontId="43" fillId="33" borderId="0" applyNumberFormat="0" applyBorder="0" applyAlignment="0" applyProtection="0"/>
    <xf numFmtId="0" fontId="6" fillId="5" borderId="0" applyNumberFormat="0" applyBorder="0" applyAlignment="0" applyProtection="0"/>
    <xf numFmtId="0" fontId="43" fillId="33" borderId="0" applyNumberFormat="0" applyBorder="0" applyAlignment="0" applyProtection="0"/>
    <xf numFmtId="0" fontId="43" fillId="33" borderId="0" applyNumberFormat="0" applyBorder="0" applyAlignment="0" applyProtection="0"/>
    <xf numFmtId="0" fontId="43" fillId="33" borderId="0" applyNumberFormat="0" applyBorder="0" applyAlignment="0" applyProtection="0"/>
    <xf numFmtId="0" fontId="6" fillId="5" borderId="0" applyNumberFormat="0" applyBorder="0" applyAlignment="0" applyProtection="0"/>
    <xf numFmtId="0" fontId="43" fillId="33" borderId="0" applyNumberFormat="0" applyBorder="0" applyAlignment="0" applyProtection="0"/>
    <xf numFmtId="0" fontId="43" fillId="33" borderId="0" applyNumberFormat="0" applyBorder="0" applyAlignment="0" applyProtection="0"/>
    <xf numFmtId="0" fontId="6" fillId="5" borderId="0" applyNumberFormat="0" applyBorder="0" applyAlignment="0" applyProtection="0"/>
    <xf numFmtId="0" fontId="43" fillId="34" borderId="0" applyNumberFormat="0" applyBorder="0" applyAlignment="0" applyProtection="0"/>
    <xf numFmtId="0" fontId="6" fillId="8"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6" fillId="8" borderId="0" applyNumberFormat="0" applyBorder="0" applyAlignment="0" applyProtection="0"/>
    <xf numFmtId="0" fontId="43" fillId="34" borderId="0" applyNumberFormat="0" applyBorder="0" applyAlignment="0" applyProtection="0"/>
    <xf numFmtId="0" fontId="43" fillId="34" borderId="0" applyNumberFormat="0" applyBorder="0" applyAlignment="0" applyProtection="0"/>
    <xf numFmtId="0" fontId="6" fillId="8" borderId="0" applyNumberFormat="0" applyBorder="0" applyAlignment="0" applyProtection="0"/>
    <xf numFmtId="0" fontId="43" fillId="35" borderId="0" applyNumberFormat="0" applyBorder="0" applyAlignment="0" applyProtection="0"/>
    <xf numFmtId="0" fontId="6" fillId="11"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6" fillId="11"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6" fillId="11" borderId="0" applyNumberFormat="0" applyBorder="0" applyAlignment="0" applyProtection="0"/>
    <xf numFmtId="0" fontId="44" fillId="36" borderId="0" applyNumberFormat="0" applyBorder="0" applyAlignment="0" applyProtection="0"/>
    <xf numFmtId="0" fontId="8" fillId="12"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xf numFmtId="0" fontId="8" fillId="12"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xf numFmtId="0" fontId="8" fillId="12" borderId="0" applyNumberFormat="0" applyBorder="0" applyAlignment="0" applyProtection="0"/>
    <xf numFmtId="0" fontId="44" fillId="37" borderId="0" applyNumberFormat="0" applyBorder="0" applyAlignment="0" applyProtection="0"/>
    <xf numFmtId="0" fontId="8" fillId="9"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8" fillId="9"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8" fillId="9" borderId="0" applyNumberFormat="0" applyBorder="0" applyAlignment="0" applyProtection="0"/>
    <xf numFmtId="0" fontId="44" fillId="38" borderId="0" applyNumberFormat="0" applyBorder="0" applyAlignment="0" applyProtection="0"/>
    <xf numFmtId="0" fontId="8" fillId="10"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8" fillId="10"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8" fillId="10" borderId="0" applyNumberFormat="0" applyBorder="0" applyAlignment="0" applyProtection="0"/>
    <xf numFmtId="0" fontId="44" fillId="39" borderId="0" applyNumberFormat="0" applyBorder="0" applyAlignment="0" applyProtection="0"/>
    <xf numFmtId="0" fontId="8" fillId="13"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8" fillId="13"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8" fillId="13" borderId="0" applyNumberFormat="0" applyBorder="0" applyAlignment="0" applyProtection="0"/>
    <xf numFmtId="0" fontId="44" fillId="40" borderId="0" applyNumberFormat="0" applyBorder="0" applyAlignment="0" applyProtection="0"/>
    <xf numFmtId="0" fontId="8" fillId="14"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8" fillId="14"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8" fillId="14" borderId="0" applyNumberFormat="0" applyBorder="0" applyAlignment="0" applyProtection="0"/>
    <xf numFmtId="0" fontId="44" fillId="41" borderId="0" applyNumberFormat="0" applyBorder="0" applyAlignment="0" applyProtection="0"/>
    <xf numFmtId="0" fontId="8" fillId="15"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8" fillId="15"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45" fillId="42" borderId="0" applyNumberFormat="0" applyBorder="0" applyAlignment="0" applyProtection="0"/>
    <xf numFmtId="0" fontId="45" fillId="42" borderId="0" applyNumberFormat="0" applyBorder="0" applyAlignment="0" applyProtection="0"/>
    <xf numFmtId="0" fontId="45" fillId="42" borderId="0" applyNumberFormat="0" applyBorder="0" applyAlignment="0" applyProtection="0"/>
    <xf numFmtId="0" fontId="9" fillId="4" borderId="0" applyNumberFormat="0" applyBorder="0" applyAlignment="0" applyProtection="0"/>
    <xf numFmtId="0" fontId="45" fillId="42" borderId="0" applyNumberFormat="0" applyBorder="0" applyAlignment="0" applyProtection="0"/>
    <xf numFmtId="0" fontId="45" fillId="42" borderId="0" applyNumberFormat="0" applyBorder="0" applyAlignment="0" applyProtection="0"/>
    <xf numFmtId="0" fontId="9" fillId="4" borderId="0" applyNumberFormat="0" applyBorder="0" applyAlignment="0" applyProtection="0"/>
    <xf numFmtId="0" fontId="46" fillId="43" borderId="27" applyNumberFormat="0" applyAlignment="0" applyProtection="0"/>
    <xf numFmtId="0" fontId="10" fillId="16" borderId="1" applyNumberFormat="0" applyAlignment="0" applyProtection="0"/>
    <xf numFmtId="0" fontId="46" fillId="43" borderId="27" applyNumberFormat="0" applyAlignment="0" applyProtection="0"/>
    <xf numFmtId="0" fontId="46" fillId="43" borderId="27" applyNumberFormat="0" applyAlignment="0" applyProtection="0"/>
    <xf numFmtId="0" fontId="46" fillId="43" borderId="27" applyNumberFormat="0" applyAlignment="0" applyProtection="0"/>
    <xf numFmtId="0" fontId="10" fillId="16" borderId="1" applyNumberFormat="0" applyAlignment="0" applyProtection="0"/>
    <xf numFmtId="0" fontId="46" fillId="43" borderId="27" applyNumberFormat="0" applyAlignment="0" applyProtection="0"/>
    <xf numFmtId="0" fontId="46" fillId="43" borderId="27" applyNumberFormat="0" applyAlignment="0" applyProtection="0"/>
    <xf numFmtId="0" fontId="10" fillId="16" borderId="1" applyNumberFormat="0" applyAlignment="0" applyProtection="0"/>
    <xf numFmtId="0" fontId="47" fillId="44" borderId="28" applyNumberFormat="0" applyAlignment="0" applyProtection="0"/>
    <xf numFmtId="0" fontId="11" fillId="17" borderId="2" applyNumberFormat="0" applyAlignment="0" applyProtection="0"/>
    <xf numFmtId="0" fontId="47" fillId="44" borderId="28" applyNumberFormat="0" applyAlignment="0" applyProtection="0"/>
    <xf numFmtId="0" fontId="47" fillId="44" borderId="28" applyNumberFormat="0" applyAlignment="0" applyProtection="0"/>
    <xf numFmtId="0" fontId="47" fillId="44" borderId="28" applyNumberFormat="0" applyAlignment="0" applyProtection="0"/>
    <xf numFmtId="0" fontId="11" fillId="17" borderId="2" applyNumberFormat="0" applyAlignment="0" applyProtection="0"/>
    <xf numFmtId="0" fontId="47" fillId="44" borderId="28" applyNumberFormat="0" applyAlignment="0" applyProtection="0"/>
    <xf numFmtId="0" fontId="47" fillId="44" borderId="28" applyNumberFormat="0" applyAlignment="0" applyProtection="0"/>
    <xf numFmtId="0" fontId="11" fillId="17" borderId="2" applyNumberFormat="0" applyAlignment="0" applyProtection="0"/>
    <xf numFmtId="0" fontId="48" fillId="0" borderId="29" applyNumberFormat="0" applyFill="0" applyAlignment="0" applyProtection="0"/>
    <xf numFmtId="0" fontId="12" fillId="0" borderId="3" applyNumberFormat="0" applyFill="0" applyAlignment="0" applyProtection="0"/>
    <xf numFmtId="0" fontId="48" fillId="0" borderId="29" applyNumberFormat="0" applyFill="0" applyAlignment="0" applyProtection="0"/>
    <xf numFmtId="0" fontId="48" fillId="0" borderId="29" applyNumberFormat="0" applyFill="0" applyAlignment="0" applyProtection="0"/>
    <xf numFmtId="0" fontId="48" fillId="0" borderId="29" applyNumberFormat="0" applyFill="0" applyAlignment="0" applyProtection="0"/>
    <xf numFmtId="0" fontId="12" fillId="0" borderId="3" applyNumberFormat="0" applyFill="0" applyAlignment="0" applyProtection="0"/>
    <xf numFmtId="0" fontId="48" fillId="0" borderId="29" applyNumberFormat="0" applyFill="0" applyAlignment="0" applyProtection="0"/>
    <xf numFmtId="0" fontId="48" fillId="0" borderId="29" applyNumberFormat="0" applyFill="0" applyAlignment="0" applyProtection="0"/>
    <xf numFmtId="0" fontId="12" fillId="0" borderId="3" applyNumberFormat="0" applyFill="0" applyAlignment="0" applyProtection="0"/>
    <xf numFmtId="0" fontId="49" fillId="0" borderId="0" applyNumberFormat="0" applyFill="0" applyBorder="0" applyAlignment="0" applyProtection="0"/>
    <xf numFmtId="0" fontId="13"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3"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3" fillId="0" borderId="0" applyNumberFormat="0" applyFill="0" applyBorder="0" applyAlignment="0" applyProtection="0"/>
    <xf numFmtId="0" fontId="44" fillId="45" borderId="0" applyNumberFormat="0" applyBorder="0" applyAlignment="0" applyProtection="0"/>
    <xf numFmtId="0" fontId="8" fillId="18"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8" fillId="18"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8" fillId="18" borderId="0" applyNumberFormat="0" applyBorder="0" applyAlignment="0" applyProtection="0"/>
    <xf numFmtId="0" fontId="44" fillId="46" borderId="0" applyNumberFormat="0" applyBorder="0" applyAlignment="0" applyProtection="0"/>
    <xf numFmtId="0" fontId="8" fillId="19"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8" fillId="19"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8" fillId="19" borderId="0" applyNumberFormat="0" applyBorder="0" applyAlignment="0" applyProtection="0"/>
    <xf numFmtId="0" fontId="44" fillId="47" borderId="0" applyNumberFormat="0" applyBorder="0" applyAlignment="0" applyProtection="0"/>
    <xf numFmtId="0" fontId="8" fillId="20"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8" fillId="20" borderId="0" applyNumberFormat="0" applyBorder="0" applyAlignment="0" applyProtection="0"/>
    <xf numFmtId="0" fontId="44" fillId="47" borderId="0" applyNumberFormat="0" applyBorder="0" applyAlignment="0" applyProtection="0"/>
    <xf numFmtId="0" fontId="44" fillId="47" borderId="0" applyNumberFormat="0" applyBorder="0" applyAlignment="0" applyProtection="0"/>
    <xf numFmtId="0" fontId="8" fillId="20" borderId="0" applyNumberFormat="0" applyBorder="0" applyAlignment="0" applyProtection="0"/>
    <xf numFmtId="0" fontId="44" fillId="48" borderId="0" applyNumberFormat="0" applyBorder="0" applyAlignment="0" applyProtection="0"/>
    <xf numFmtId="0" fontId="8" fillId="13"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8" fillId="13"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8" fillId="13" borderId="0" applyNumberFormat="0" applyBorder="0" applyAlignment="0" applyProtection="0"/>
    <xf numFmtId="0" fontId="44" fillId="49" borderId="0" applyNumberFormat="0" applyBorder="0" applyAlignment="0" applyProtection="0"/>
    <xf numFmtId="0" fontId="8" fillId="14"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8" fillId="14"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8" fillId="14" borderId="0" applyNumberFormat="0" applyBorder="0" applyAlignment="0" applyProtection="0"/>
    <xf numFmtId="0" fontId="44" fillId="50" borderId="0" applyNumberFormat="0" applyBorder="0" applyAlignment="0" applyProtection="0"/>
    <xf numFmtId="0" fontId="8" fillId="21" borderId="0" applyNumberFormat="0" applyBorder="0" applyAlignment="0" applyProtection="0"/>
    <xf numFmtId="0" fontId="44" fillId="50" borderId="0" applyNumberFormat="0" applyBorder="0" applyAlignment="0" applyProtection="0"/>
    <xf numFmtId="0" fontId="44" fillId="50" borderId="0" applyNumberFormat="0" applyBorder="0" applyAlignment="0" applyProtection="0"/>
    <xf numFmtId="0" fontId="44" fillId="50" borderId="0" applyNumberFormat="0" applyBorder="0" applyAlignment="0" applyProtection="0"/>
    <xf numFmtId="0" fontId="8" fillId="21" borderId="0" applyNumberFormat="0" applyBorder="0" applyAlignment="0" applyProtection="0"/>
    <xf numFmtId="0" fontId="44" fillId="50" borderId="0" applyNumberFormat="0" applyBorder="0" applyAlignment="0" applyProtection="0"/>
    <xf numFmtId="0" fontId="44" fillId="50" borderId="0" applyNumberFormat="0" applyBorder="0" applyAlignment="0" applyProtection="0"/>
    <xf numFmtId="0" fontId="8" fillId="21" borderId="0" applyNumberFormat="0" applyBorder="0" applyAlignment="0" applyProtection="0"/>
    <xf numFmtId="0" fontId="50" fillId="51" borderId="27" applyNumberFormat="0" applyAlignment="0" applyProtection="0"/>
    <xf numFmtId="0" fontId="14" fillId="7" borderId="1" applyNumberFormat="0" applyAlignment="0" applyProtection="0"/>
    <xf numFmtId="0" fontId="50" fillId="51" borderId="27" applyNumberFormat="0" applyAlignment="0" applyProtection="0"/>
    <xf numFmtId="0" fontId="50" fillId="51" borderId="27" applyNumberFormat="0" applyAlignment="0" applyProtection="0"/>
    <xf numFmtId="0" fontId="50" fillId="51" borderId="27" applyNumberFormat="0" applyAlignment="0" applyProtection="0"/>
    <xf numFmtId="0" fontId="14" fillId="7" borderId="1" applyNumberFormat="0" applyAlignment="0" applyProtection="0"/>
    <xf numFmtId="0" fontId="50" fillId="51" borderId="27" applyNumberFormat="0" applyAlignment="0" applyProtection="0"/>
    <xf numFmtId="0" fontId="50" fillId="51" borderId="27" applyNumberFormat="0" applyAlignment="0" applyProtection="0"/>
    <xf numFmtId="0" fontId="14" fillId="7" borderId="1" applyNumberFormat="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53" fillId="52" borderId="0" applyNumberFormat="0" applyBorder="0" applyAlignment="0" applyProtection="0"/>
    <xf numFmtId="0" fontId="15" fillId="3"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15" fillId="3"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15" fillId="3" borderId="0" applyNumberFormat="0" applyBorder="0" applyAlignment="0" applyProtection="0"/>
    <xf numFmtId="166" fontId="43" fillId="0" borderId="0" applyFont="0" applyFill="0" applyBorder="0" applyAlignment="0" applyProtection="0"/>
    <xf numFmtId="165" fontId="43" fillId="0" borderId="0" applyFont="0" applyFill="0" applyBorder="0" applyAlignment="0" applyProtection="0"/>
    <xf numFmtId="168" fontId="1" fillId="0" borderId="0" applyFont="0" applyFill="0" applyBorder="0" applyAlignment="0" applyProtection="0"/>
    <xf numFmtId="165" fontId="1" fillId="0" borderId="0" applyFont="0" applyFill="0" applyBorder="0" applyAlignment="0" applyProtection="0"/>
    <xf numFmtId="41" fontId="1" fillId="0" borderId="0" applyFont="0" applyFill="0" applyBorder="0" applyAlignment="0" applyProtection="0"/>
    <xf numFmtId="168"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7" fontId="43"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43" fillId="0" borderId="0" applyFont="0" applyFill="0" applyBorder="0" applyAlignment="0" applyProtection="0"/>
    <xf numFmtId="0" fontId="54" fillId="53" borderId="0" applyNumberFormat="0" applyBorder="0" applyAlignment="0" applyProtection="0"/>
    <xf numFmtId="0" fontId="16" fillId="2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16" fillId="2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16" fillId="22" borderId="0" applyNumberFormat="0" applyBorder="0" applyAlignment="0" applyProtection="0"/>
    <xf numFmtId="0" fontId="43" fillId="0" borderId="0"/>
    <xf numFmtId="0" fontId="1" fillId="0" borderId="0"/>
    <xf numFmtId="0" fontId="55"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43" fillId="0" borderId="0"/>
    <xf numFmtId="0" fontId="1" fillId="0" borderId="0"/>
    <xf numFmtId="0" fontId="43" fillId="0" borderId="0"/>
    <xf numFmtId="0" fontId="1" fillId="0" borderId="0"/>
    <xf numFmtId="0" fontId="1" fillId="0" borderId="0"/>
    <xf numFmtId="0" fontId="1" fillId="0" borderId="0"/>
    <xf numFmtId="0" fontId="7" fillId="0" borderId="0"/>
    <xf numFmtId="0" fontId="43" fillId="0" borderId="0"/>
    <xf numFmtId="0" fontId="43" fillId="0" borderId="0"/>
    <xf numFmtId="0" fontId="43"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43" fillId="54" borderId="30" applyNumberFormat="0" applyFont="0" applyAlignment="0" applyProtection="0"/>
    <xf numFmtId="0" fontId="1" fillId="23" borderId="5" applyNumberFormat="0" applyFont="0" applyAlignment="0" applyProtection="0"/>
    <xf numFmtId="0" fontId="43" fillId="54" borderId="30" applyNumberFormat="0" applyFont="0" applyAlignment="0" applyProtection="0"/>
    <xf numFmtId="0" fontId="43" fillId="54" borderId="30" applyNumberFormat="0" applyFont="0" applyAlignment="0" applyProtection="0"/>
    <xf numFmtId="0" fontId="43" fillId="54" borderId="30" applyNumberFormat="0" applyFont="0" applyAlignment="0" applyProtection="0"/>
    <xf numFmtId="0" fontId="1" fillId="23" borderId="5" applyNumberFormat="0" applyFont="0" applyAlignment="0" applyProtection="0"/>
    <xf numFmtId="0" fontId="43" fillId="54" borderId="30" applyNumberFormat="0" applyFont="0" applyAlignment="0" applyProtection="0"/>
    <xf numFmtId="0" fontId="43" fillId="54" borderId="30" applyNumberFormat="0" applyFont="0" applyAlignment="0" applyProtection="0"/>
    <xf numFmtId="0" fontId="1" fillId="23" borderId="5" applyNumberFormat="0" applyFont="0" applyAlignment="0" applyProtection="0"/>
    <xf numFmtId="9" fontId="4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0" fontId="56" fillId="43" borderId="31" applyNumberFormat="0" applyAlignment="0" applyProtection="0"/>
    <xf numFmtId="0" fontId="17" fillId="16" borderId="6" applyNumberFormat="0" applyAlignment="0" applyProtection="0"/>
    <xf numFmtId="0" fontId="56" fillId="43" borderId="31" applyNumberFormat="0" applyAlignment="0" applyProtection="0"/>
    <xf numFmtId="0" fontId="56" fillId="43" borderId="31" applyNumberFormat="0" applyAlignment="0" applyProtection="0"/>
    <xf numFmtId="0" fontId="56" fillId="43" borderId="31" applyNumberFormat="0" applyAlignment="0" applyProtection="0"/>
    <xf numFmtId="0" fontId="17" fillId="16" borderId="6" applyNumberFormat="0" applyAlignment="0" applyProtection="0"/>
    <xf numFmtId="0" fontId="56" fillId="43" borderId="31" applyNumberFormat="0" applyAlignment="0" applyProtection="0"/>
    <xf numFmtId="0" fontId="56" fillId="43" borderId="31" applyNumberFormat="0" applyAlignment="0" applyProtection="0"/>
    <xf numFmtId="0" fontId="17" fillId="16" borderId="6" applyNumberFormat="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58" fillId="0" borderId="0" applyNumberFormat="0" applyFill="0" applyBorder="0" applyAlignment="0" applyProtection="0"/>
    <xf numFmtId="0" fontId="19"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9"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9" fillId="0" borderId="0" applyNumberFormat="0" applyFill="0" applyBorder="0" applyAlignment="0" applyProtection="0"/>
    <xf numFmtId="0" fontId="59" fillId="0" borderId="0" applyNumberFormat="0" applyFill="0" applyBorder="0" applyAlignment="0" applyProtection="0"/>
    <xf numFmtId="0" fontId="20" fillId="0" borderId="4" applyNumberFormat="0" applyFill="0" applyAlignment="0" applyProtection="0"/>
    <xf numFmtId="0" fontId="60" fillId="0" borderId="32" applyNumberFormat="0" applyFill="0" applyAlignment="0" applyProtection="0"/>
    <xf numFmtId="0" fontId="60" fillId="0" borderId="32" applyNumberFormat="0" applyFill="0" applyAlignment="0" applyProtection="0"/>
    <xf numFmtId="0" fontId="60" fillId="0" borderId="32" applyNumberFormat="0" applyFill="0" applyAlignment="0" applyProtection="0"/>
    <xf numFmtId="0" fontId="20" fillId="0" borderId="4" applyNumberFormat="0" applyFill="0" applyAlignment="0" applyProtection="0"/>
    <xf numFmtId="0" fontId="60" fillId="0" borderId="32" applyNumberFormat="0" applyFill="0" applyAlignment="0" applyProtection="0"/>
    <xf numFmtId="0" fontId="60" fillId="0" borderId="32" applyNumberFormat="0" applyFill="0" applyAlignment="0" applyProtection="0"/>
    <xf numFmtId="0" fontId="20" fillId="0" borderId="4" applyNumberFormat="0" applyFill="0" applyAlignment="0" applyProtection="0"/>
    <xf numFmtId="0" fontId="61" fillId="0" borderId="33" applyNumberFormat="0" applyFill="0" applyAlignment="0" applyProtection="0"/>
    <xf numFmtId="0" fontId="21" fillId="0" borderId="7" applyNumberFormat="0" applyFill="0" applyAlignment="0" applyProtection="0"/>
    <xf numFmtId="0" fontId="61" fillId="0" borderId="33" applyNumberFormat="0" applyFill="0" applyAlignment="0" applyProtection="0"/>
    <xf numFmtId="0" fontId="61" fillId="0" borderId="33" applyNumberFormat="0" applyFill="0" applyAlignment="0" applyProtection="0"/>
    <xf numFmtId="0" fontId="61" fillId="0" borderId="33" applyNumberFormat="0" applyFill="0" applyAlignment="0" applyProtection="0"/>
    <xf numFmtId="0" fontId="21" fillId="0" borderId="7" applyNumberFormat="0" applyFill="0" applyAlignment="0" applyProtection="0"/>
    <xf numFmtId="0" fontId="61" fillId="0" borderId="33" applyNumberFormat="0" applyFill="0" applyAlignment="0" applyProtection="0"/>
    <xf numFmtId="0" fontId="61" fillId="0" borderId="33" applyNumberFormat="0" applyFill="0" applyAlignment="0" applyProtection="0"/>
    <xf numFmtId="0" fontId="21" fillId="0" borderId="7" applyNumberFormat="0" applyFill="0" applyAlignment="0" applyProtection="0"/>
    <xf numFmtId="0" fontId="49" fillId="0" borderId="34" applyNumberFormat="0" applyFill="0" applyAlignment="0" applyProtection="0"/>
    <xf numFmtId="0" fontId="13" fillId="0" borderId="8" applyNumberFormat="0" applyFill="0" applyAlignment="0" applyProtection="0"/>
    <xf numFmtId="0" fontId="49" fillId="0" borderId="34" applyNumberFormat="0" applyFill="0" applyAlignment="0" applyProtection="0"/>
    <xf numFmtId="0" fontId="49" fillId="0" borderId="34" applyNumberFormat="0" applyFill="0" applyAlignment="0" applyProtection="0"/>
    <xf numFmtId="0" fontId="49" fillId="0" borderId="34" applyNumberFormat="0" applyFill="0" applyAlignment="0" applyProtection="0"/>
    <xf numFmtId="0" fontId="13" fillId="0" borderId="8" applyNumberFormat="0" applyFill="0" applyAlignment="0" applyProtection="0"/>
    <xf numFmtId="0" fontId="49" fillId="0" borderId="34" applyNumberFormat="0" applyFill="0" applyAlignment="0" applyProtection="0"/>
    <xf numFmtId="0" fontId="49" fillId="0" borderId="34"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4"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4" fillId="0" borderId="0" applyNumberFormat="0" applyFill="0" applyBorder="0" applyAlignment="0" applyProtection="0"/>
    <xf numFmtId="0" fontId="62" fillId="0" borderId="35" applyNumberFormat="0" applyFill="0" applyAlignment="0" applyProtection="0"/>
    <xf numFmtId="0" fontId="5" fillId="0" borderId="9" applyNumberFormat="0" applyFill="0" applyAlignment="0" applyProtection="0"/>
    <xf numFmtId="0" fontId="62" fillId="0" borderId="35" applyNumberFormat="0" applyFill="0" applyAlignment="0" applyProtection="0"/>
    <xf numFmtId="0" fontId="62" fillId="0" borderId="35" applyNumberFormat="0" applyFill="0" applyAlignment="0" applyProtection="0"/>
    <xf numFmtId="0" fontId="62" fillId="0" borderId="35" applyNumberFormat="0" applyFill="0" applyAlignment="0" applyProtection="0"/>
    <xf numFmtId="0" fontId="5" fillId="0" borderId="9" applyNumberFormat="0" applyFill="0" applyAlignment="0" applyProtection="0"/>
    <xf numFmtId="0" fontId="62" fillId="0" borderId="35" applyNumberFormat="0" applyFill="0" applyAlignment="0" applyProtection="0"/>
    <xf numFmtId="0" fontId="62" fillId="0" borderId="35" applyNumberFormat="0" applyFill="0" applyAlignment="0" applyProtection="0"/>
    <xf numFmtId="0" fontId="5" fillId="0" borderId="9" applyNumberFormat="0" applyFill="0" applyAlignment="0" applyProtection="0"/>
  </cellStyleXfs>
  <cellXfs count="387">
    <xf numFmtId="0" fontId="0" fillId="0" borderId="0" xfId="0"/>
    <xf numFmtId="0" fontId="22" fillId="55" borderId="0" xfId="344" applyFont="1" applyFill="1" applyBorder="1" applyAlignment="1">
      <alignment horizontal="center" vertical="center" wrapText="1"/>
    </xf>
    <xf numFmtId="0" fontId="1" fillId="55" borderId="0" xfId="344" applyFont="1" applyFill="1" applyBorder="1"/>
    <xf numFmtId="0" fontId="22" fillId="55" borderId="36" xfId="344" applyFont="1" applyFill="1" applyBorder="1"/>
    <xf numFmtId="0" fontId="22" fillId="55" borderId="37" xfId="344" applyFont="1" applyFill="1" applyBorder="1"/>
    <xf numFmtId="0" fontId="1" fillId="55" borderId="0" xfId="332" applyFill="1"/>
    <xf numFmtId="0" fontId="1" fillId="55" borderId="0" xfId="332" applyFont="1" applyFill="1"/>
    <xf numFmtId="0" fontId="1" fillId="55" borderId="0" xfId="332" applyFont="1" applyFill="1" applyAlignment="1">
      <alignment horizontal="center" vertical="center"/>
    </xf>
    <xf numFmtId="0" fontId="1" fillId="55" borderId="0" xfId="332" applyFont="1" applyFill="1" applyAlignment="1"/>
    <xf numFmtId="0" fontId="1" fillId="55" borderId="0" xfId="332" applyFont="1" applyFill="1" applyAlignment="1">
      <alignment horizontal="center"/>
    </xf>
    <xf numFmtId="0" fontId="1" fillId="55" borderId="0" xfId="354" applyFont="1" applyFill="1" applyBorder="1" applyAlignment="1" applyProtection="1">
      <alignment horizontal="center"/>
    </xf>
    <xf numFmtId="0" fontId="63" fillId="55" borderId="0" xfId="354" applyFont="1" applyFill="1" applyBorder="1" applyAlignment="1" applyProtection="1">
      <alignment horizontal="right"/>
    </xf>
    <xf numFmtId="0" fontId="1" fillId="55" borderId="0" xfId="354" applyFont="1" applyFill="1" applyBorder="1" applyAlignment="1" applyProtection="1"/>
    <xf numFmtId="0" fontId="22" fillId="55" borderId="0" xfId="354" applyFont="1" applyFill="1" applyBorder="1" applyAlignment="1" applyProtection="1">
      <alignment horizontal="center"/>
    </xf>
    <xf numFmtId="0" fontId="63" fillId="55" borderId="0" xfId="354" applyFont="1" applyFill="1" applyBorder="1" applyAlignment="1" applyProtection="1">
      <alignment horizontal="center"/>
    </xf>
    <xf numFmtId="0" fontId="63" fillId="55" borderId="0" xfId="354" applyFont="1" applyFill="1" applyBorder="1" applyProtection="1"/>
    <xf numFmtId="0" fontId="1" fillId="55" borderId="0" xfId="354" applyFont="1" applyFill="1" applyBorder="1" applyProtection="1"/>
    <xf numFmtId="0" fontId="1" fillId="55" borderId="0" xfId="354" applyFont="1" applyFill="1" applyBorder="1" applyAlignment="1" applyProtection="1">
      <alignment horizontal="center" vertical="center"/>
    </xf>
    <xf numFmtId="0" fontId="64" fillId="55" borderId="0" xfId="354" applyFont="1" applyFill="1" applyBorder="1" applyAlignment="1" applyProtection="1">
      <alignment horizontal="center"/>
    </xf>
    <xf numFmtId="0" fontId="22" fillId="55" borderId="0" xfId="354" applyFont="1" applyFill="1" applyBorder="1" applyProtection="1"/>
    <xf numFmtId="0" fontId="1" fillId="55" borderId="0" xfId="344" applyFont="1" applyFill="1"/>
    <xf numFmtId="0" fontId="22" fillId="55" borderId="10" xfId="354" applyFont="1" applyFill="1" applyBorder="1" applyAlignment="1" applyProtection="1">
      <alignment horizontal="center" vertical="center"/>
    </xf>
    <xf numFmtId="0" fontId="22" fillId="55" borderId="10" xfId="354" applyFont="1" applyFill="1" applyBorder="1" applyAlignment="1" applyProtection="1">
      <alignment horizontal="left" vertical="center"/>
    </xf>
    <xf numFmtId="0" fontId="22" fillId="55" borderId="10" xfId="354" applyFont="1" applyFill="1" applyBorder="1" applyAlignment="1" applyProtection="1">
      <alignment vertical="center"/>
    </xf>
    <xf numFmtId="0" fontId="1" fillId="55" borderId="0" xfId="332" applyFont="1" applyFill="1" applyAlignment="1">
      <alignment wrapText="1"/>
    </xf>
    <xf numFmtId="0" fontId="1" fillId="55" borderId="0" xfId="348" applyFont="1" applyFill="1" applyBorder="1" applyAlignment="1">
      <alignment horizontal="center"/>
    </xf>
    <xf numFmtId="0" fontId="52" fillId="55" borderId="0" xfId="270" applyFont="1" applyFill="1" applyAlignment="1" applyProtection="1"/>
    <xf numFmtId="0" fontId="52" fillId="55" borderId="0" xfId="270" applyFont="1" applyFill="1" applyBorder="1" applyAlignment="1" applyProtection="1">
      <alignment horizontal="right"/>
    </xf>
    <xf numFmtId="0" fontId="52" fillId="55" borderId="0" xfId="270" quotePrefix="1" applyFont="1" applyFill="1" applyBorder="1" applyAlignment="1" applyProtection="1">
      <alignment horizontal="right"/>
    </xf>
    <xf numFmtId="0" fontId="65" fillId="56" borderId="10" xfId="0" applyFont="1" applyFill="1" applyBorder="1" applyAlignment="1">
      <alignment vertical="center"/>
    </xf>
    <xf numFmtId="0" fontId="65" fillId="56" borderId="10" xfId="0" applyFont="1" applyFill="1" applyBorder="1" applyAlignment="1">
      <alignment horizontal="center" vertical="center" wrapText="1"/>
    </xf>
    <xf numFmtId="3" fontId="66" fillId="55" borderId="11" xfId="0" applyNumberFormat="1" applyFont="1" applyFill="1" applyBorder="1" applyAlignment="1">
      <alignment horizontal="center"/>
    </xf>
    <xf numFmtId="0" fontId="22" fillId="55" borderId="0" xfId="354" applyFont="1" applyFill="1" applyBorder="1" applyAlignment="1" applyProtection="1">
      <alignment horizontal="center" vertical="center"/>
    </xf>
    <xf numFmtId="0" fontId="66" fillId="55" borderId="0" xfId="0" applyFont="1" applyFill="1"/>
    <xf numFmtId="3" fontId="65" fillId="55" borderId="12" xfId="0" quotePrefix="1" applyNumberFormat="1" applyFont="1" applyFill="1" applyBorder="1" applyAlignment="1">
      <alignment horizontal="center" vertical="center" wrapText="1"/>
    </xf>
    <xf numFmtId="3" fontId="65" fillId="55" borderId="13" xfId="0" quotePrefix="1" applyNumberFormat="1" applyFont="1" applyFill="1" applyBorder="1" applyAlignment="1">
      <alignment horizontal="center" vertical="center" wrapText="1"/>
    </xf>
    <xf numFmtId="170" fontId="65" fillId="55" borderId="13" xfId="0" applyNumberFormat="1" applyFont="1" applyFill="1" applyBorder="1" applyAlignment="1">
      <alignment horizontal="center" vertical="center" wrapText="1"/>
    </xf>
    <xf numFmtId="3" fontId="65" fillId="55" borderId="13" xfId="0" applyNumberFormat="1" applyFont="1" applyFill="1" applyBorder="1" applyAlignment="1">
      <alignment horizontal="center" vertical="center" wrapText="1"/>
    </xf>
    <xf numFmtId="170" fontId="65" fillId="55" borderId="14" xfId="0" applyNumberFormat="1" applyFont="1" applyFill="1" applyBorder="1" applyAlignment="1">
      <alignment horizontal="center" vertical="center" wrapText="1"/>
    </xf>
    <xf numFmtId="3" fontId="66" fillId="55" borderId="0" xfId="0" applyNumberFormat="1" applyFont="1" applyFill="1"/>
    <xf numFmtId="0" fontId="52" fillId="55" borderId="0" xfId="270" applyFont="1" applyFill="1"/>
    <xf numFmtId="170" fontId="1" fillId="55" borderId="0" xfId="344" applyNumberFormat="1" applyFont="1" applyFill="1" applyBorder="1"/>
    <xf numFmtId="0" fontId="1" fillId="55" borderId="0" xfId="344" applyFont="1" applyFill="1" applyBorder="1" applyAlignment="1"/>
    <xf numFmtId="0" fontId="24" fillId="55" borderId="0" xfId="344" applyFont="1" applyFill="1"/>
    <xf numFmtId="3" fontId="1" fillId="55" borderId="0" xfId="344" applyNumberFormat="1" applyFont="1" applyFill="1" applyBorder="1"/>
    <xf numFmtId="3" fontId="1" fillId="55" borderId="0" xfId="344" applyNumberFormat="1" applyFont="1" applyFill="1"/>
    <xf numFmtId="173" fontId="1" fillId="55" borderId="0" xfId="344" applyNumberFormat="1" applyFont="1" applyFill="1"/>
    <xf numFmtId="0" fontId="67" fillId="55" borderId="0" xfId="0" applyFont="1" applyFill="1"/>
    <xf numFmtId="0" fontId="66" fillId="55" borderId="0" xfId="0" applyFont="1" applyFill="1" applyAlignment="1">
      <alignment horizontal="center"/>
    </xf>
    <xf numFmtId="0" fontId="65" fillId="55" borderId="10" xfId="0" applyFont="1" applyFill="1" applyBorder="1" applyAlignment="1">
      <alignment vertical="center"/>
    </xf>
    <xf numFmtId="0" fontId="68" fillId="55" borderId="0" xfId="0" applyFont="1" applyFill="1" applyAlignment="1">
      <alignment horizontal="center" vertical="center" readingOrder="1"/>
    </xf>
    <xf numFmtId="0" fontId="66" fillId="55" borderId="0" xfId="0" applyFont="1" applyFill="1" applyBorder="1"/>
    <xf numFmtId="0" fontId="69" fillId="55" borderId="0" xfId="270" applyFont="1" applyFill="1"/>
    <xf numFmtId="3" fontId="1" fillId="55" borderId="0" xfId="344" applyNumberFormat="1" applyFont="1" applyFill="1" applyBorder="1" applyAlignment="1">
      <alignment horizontal="center"/>
    </xf>
    <xf numFmtId="0" fontId="1" fillId="55" borderId="0" xfId="344" applyFont="1" applyFill="1" applyBorder="1" applyAlignment="1">
      <alignment horizontal="center"/>
    </xf>
    <xf numFmtId="3" fontId="1" fillId="55" borderId="0" xfId="348" applyNumberFormat="1" applyFont="1" applyFill="1" applyBorder="1" applyAlignment="1">
      <alignment horizontal="center"/>
    </xf>
    <xf numFmtId="0" fontId="0" fillId="55" borderId="0" xfId="0" applyFill="1"/>
    <xf numFmtId="0" fontId="70" fillId="55" borderId="0" xfId="0" applyFont="1" applyFill="1"/>
    <xf numFmtId="0" fontId="70" fillId="55" borderId="0" xfId="340" applyFont="1" applyFill="1"/>
    <xf numFmtId="0" fontId="0" fillId="55" borderId="0" xfId="0" applyFill="1" applyAlignment="1">
      <alignment horizontal="center" vertical="center"/>
    </xf>
    <xf numFmtId="0" fontId="71" fillId="55" borderId="0" xfId="340" applyFont="1" applyFill="1" applyAlignment="1">
      <alignment vertical="top"/>
    </xf>
    <xf numFmtId="0" fontId="72" fillId="55" borderId="0" xfId="340" applyFont="1" applyFill="1" applyAlignment="1">
      <alignment horizontal="left" vertical="top"/>
    </xf>
    <xf numFmtId="17" fontId="73" fillId="55" borderId="0" xfId="340" quotePrefix="1" applyNumberFormat="1" applyFont="1" applyFill="1" applyAlignment="1">
      <alignment vertical="center"/>
    </xf>
    <xf numFmtId="0" fontId="73" fillId="55" borderId="0" xfId="340" applyFont="1" applyFill="1" applyAlignment="1">
      <alignment vertical="center"/>
    </xf>
    <xf numFmtId="0" fontId="74" fillId="55" borderId="0" xfId="340" applyFont="1" applyFill="1" applyAlignment="1">
      <alignment horizontal="left" vertical="center"/>
    </xf>
    <xf numFmtId="169" fontId="1" fillId="55" borderId="0" xfId="344" applyNumberFormat="1" applyFont="1" applyFill="1" applyBorder="1" applyAlignment="1">
      <alignment horizontal="center"/>
    </xf>
    <xf numFmtId="3" fontId="1" fillId="55" borderId="0" xfId="288" applyNumberFormat="1" applyFont="1" applyFill="1" applyBorder="1" applyAlignment="1">
      <alignment horizontal="center" vertical="center"/>
    </xf>
    <xf numFmtId="170" fontId="1" fillId="55" borderId="0" xfId="288" applyNumberFormat="1" applyFont="1" applyFill="1" applyBorder="1" applyAlignment="1">
      <alignment horizontal="center" vertical="center" wrapText="1"/>
    </xf>
    <xf numFmtId="170" fontId="1" fillId="55" borderId="0" xfId="344" applyNumberFormat="1" applyFont="1" applyFill="1" applyBorder="1" applyAlignment="1">
      <alignment horizontal="center"/>
    </xf>
    <xf numFmtId="0" fontId="1" fillId="55" borderId="0" xfId="332" applyFont="1" applyFill="1" applyBorder="1"/>
    <xf numFmtId="0" fontId="65" fillId="55" borderId="10" xfId="0" applyFont="1" applyFill="1" applyBorder="1" applyAlignment="1">
      <alignment horizontal="center" vertical="center" wrapText="1"/>
    </xf>
    <xf numFmtId="170" fontId="1" fillId="55" borderId="0" xfId="288" applyNumberFormat="1" applyFont="1" applyFill="1" applyBorder="1" applyAlignment="1">
      <alignment horizontal="center" vertical="center"/>
    </xf>
    <xf numFmtId="14" fontId="66" fillId="55" borderId="38" xfId="0" applyNumberFormat="1" applyFont="1" applyFill="1" applyBorder="1" applyAlignment="1">
      <alignment horizontal="left"/>
    </xf>
    <xf numFmtId="3" fontId="66" fillId="55" borderId="38" xfId="0" applyNumberFormat="1" applyFont="1" applyFill="1" applyBorder="1" applyAlignment="1">
      <alignment horizontal="center"/>
    </xf>
    <xf numFmtId="14" fontId="66" fillId="55" borderId="39" xfId="0" applyNumberFormat="1" applyFont="1" applyFill="1" applyBorder="1" applyAlignment="1">
      <alignment horizontal="left"/>
    </xf>
    <xf numFmtId="3" fontId="66" fillId="55" borderId="39" xfId="0" applyNumberFormat="1" applyFont="1" applyFill="1" applyBorder="1" applyAlignment="1">
      <alignment horizontal="center"/>
    </xf>
    <xf numFmtId="174" fontId="66" fillId="55" borderId="40" xfId="0" applyNumberFormat="1" applyFont="1" applyFill="1" applyBorder="1" applyAlignment="1">
      <alignment horizontal="left"/>
    </xf>
    <xf numFmtId="174" fontId="66" fillId="55" borderId="38" xfId="0" applyNumberFormat="1" applyFont="1" applyFill="1" applyBorder="1" applyAlignment="1">
      <alignment horizontal="left"/>
    </xf>
    <xf numFmtId="0" fontId="1" fillId="55" borderId="41" xfId="344" applyFont="1" applyFill="1" applyBorder="1"/>
    <xf numFmtId="0" fontId="1" fillId="55" borderId="39" xfId="344" applyFont="1" applyFill="1" applyBorder="1"/>
    <xf numFmtId="0" fontId="65" fillId="55" borderId="0" xfId="340" applyFont="1" applyFill="1" applyAlignment="1">
      <alignment horizontal="center"/>
    </xf>
    <xf numFmtId="0" fontId="22" fillId="55" borderId="0" xfId="344" applyFont="1" applyFill="1" applyBorder="1" applyAlignment="1">
      <alignment horizontal="center"/>
    </xf>
    <xf numFmtId="0" fontId="24" fillId="55" borderId="0" xfId="344" applyFont="1" applyFill="1" applyBorder="1" applyAlignment="1">
      <alignment vertical="center" wrapText="1"/>
    </xf>
    <xf numFmtId="0" fontId="0" fillId="55" borderId="0" xfId="0" applyFont="1" applyFill="1"/>
    <xf numFmtId="0" fontId="75" fillId="55" borderId="0" xfId="340" applyFont="1" applyFill="1" applyAlignment="1">
      <alignment horizontal="center"/>
    </xf>
    <xf numFmtId="0" fontId="70" fillId="55" borderId="0" xfId="340" applyFont="1" applyFill="1" applyAlignment="1">
      <alignment horizontal="center"/>
    </xf>
    <xf numFmtId="0" fontId="75" fillId="55" borderId="0" xfId="340" applyFont="1" applyFill="1" applyAlignment="1"/>
    <xf numFmtId="0" fontId="70" fillId="55" borderId="0" xfId="340" applyFont="1" applyFill="1" applyAlignment="1"/>
    <xf numFmtId="0" fontId="27" fillId="55" borderId="0" xfId="270" applyFont="1" applyFill="1" applyAlignment="1">
      <alignment vertical="center"/>
    </xf>
    <xf numFmtId="0" fontId="27" fillId="55" borderId="0" xfId="270" applyFont="1" applyFill="1" applyAlignment="1">
      <alignment horizontal="center" vertical="center"/>
    </xf>
    <xf numFmtId="0" fontId="75" fillId="55" borderId="0" xfId="340" applyFont="1" applyFill="1" applyAlignment="1">
      <alignment vertical="center"/>
    </xf>
    <xf numFmtId="0" fontId="65" fillId="55" borderId="0" xfId="0" applyFont="1" applyFill="1" applyBorder="1" applyAlignment="1">
      <alignment horizontal="center"/>
    </xf>
    <xf numFmtId="170" fontId="65" fillId="55" borderId="0" xfId="0" applyNumberFormat="1" applyFont="1" applyFill="1" applyBorder="1" applyAlignment="1">
      <alignment horizontal="center" vertical="center" wrapText="1"/>
    </xf>
    <xf numFmtId="0" fontId="65" fillId="56" borderId="0" xfId="0" applyFont="1" applyFill="1" applyBorder="1" applyAlignment="1">
      <alignment horizontal="center" vertical="center" wrapText="1"/>
    </xf>
    <xf numFmtId="3" fontId="66" fillId="55" borderId="0" xfId="0" applyNumberFormat="1" applyFont="1" applyFill="1" applyBorder="1" applyAlignment="1">
      <alignment horizontal="center"/>
    </xf>
    <xf numFmtId="0" fontId="1" fillId="55" borderId="0" xfId="344" applyFont="1" applyFill="1" applyBorder="1" applyAlignment="1">
      <alignment wrapText="1"/>
    </xf>
    <xf numFmtId="3" fontId="1" fillId="55" borderId="0" xfId="344" applyNumberFormat="1" applyFont="1" applyFill="1" applyBorder="1" applyAlignment="1">
      <alignment wrapText="1"/>
    </xf>
    <xf numFmtId="0" fontId="1" fillId="55" borderId="0" xfId="344" applyFont="1" applyFill="1" applyAlignment="1">
      <alignment wrapText="1"/>
    </xf>
    <xf numFmtId="0" fontId="75" fillId="55" borderId="0" xfId="340" applyFont="1" applyFill="1" applyAlignment="1">
      <alignment horizontal="center"/>
    </xf>
    <xf numFmtId="3" fontId="1" fillId="0" borderId="0" xfId="344" applyNumberFormat="1" applyFont="1" applyFill="1"/>
    <xf numFmtId="17" fontId="1" fillId="0" borderId="0" xfId="344" applyNumberFormat="1" applyFont="1" applyFill="1"/>
    <xf numFmtId="0" fontId="70" fillId="55" borderId="0" xfId="340" applyFont="1" applyFill="1" applyAlignment="1">
      <alignment wrapText="1"/>
    </xf>
    <xf numFmtId="17" fontId="70" fillId="55" borderId="0" xfId="340" quotePrefix="1" applyNumberFormat="1" applyFont="1" applyFill="1" applyAlignment="1">
      <alignment horizontal="center"/>
    </xf>
    <xf numFmtId="0" fontId="24" fillId="55" borderId="0" xfId="348" applyFont="1" applyFill="1" applyBorder="1" applyAlignment="1">
      <alignment vertical="center" wrapText="1"/>
    </xf>
    <xf numFmtId="0" fontId="22" fillId="55" borderId="0" xfId="344" applyFont="1" applyFill="1" applyBorder="1" applyAlignment="1">
      <alignment horizontal="center"/>
    </xf>
    <xf numFmtId="9" fontId="1" fillId="55" borderId="0" xfId="364" applyFont="1" applyFill="1"/>
    <xf numFmtId="0" fontId="76" fillId="55" borderId="0" xfId="344" applyFont="1" applyFill="1"/>
    <xf numFmtId="3" fontId="66" fillId="55" borderId="40" xfId="0" applyNumberFormat="1" applyFont="1" applyFill="1" applyBorder="1" applyAlignment="1">
      <alignment horizontal="center"/>
    </xf>
    <xf numFmtId="0" fontId="77" fillId="55" borderId="0" xfId="0" applyFont="1" applyFill="1"/>
    <xf numFmtId="175" fontId="77" fillId="55" borderId="0" xfId="364" applyNumberFormat="1" applyFont="1" applyFill="1"/>
    <xf numFmtId="0" fontId="78" fillId="55" borderId="0" xfId="270" applyFont="1" applyFill="1"/>
    <xf numFmtId="0" fontId="77" fillId="55" borderId="0" xfId="344" applyFont="1" applyFill="1"/>
    <xf numFmtId="170" fontId="1" fillId="55" borderId="39" xfId="333" applyNumberFormat="1" applyFont="1" applyFill="1" applyBorder="1" applyAlignment="1">
      <alignment horizontal="center" vertical="center" wrapText="1"/>
    </xf>
    <xf numFmtId="170" fontId="22" fillId="55" borderId="37" xfId="333" applyNumberFormat="1" applyFont="1" applyFill="1" applyBorder="1" applyAlignment="1">
      <alignment horizontal="center" vertical="center" wrapText="1"/>
    </xf>
    <xf numFmtId="170" fontId="22" fillId="55" borderId="36" xfId="333" applyNumberFormat="1" applyFont="1" applyFill="1" applyBorder="1" applyAlignment="1">
      <alignment horizontal="center" vertical="center" wrapText="1"/>
    </xf>
    <xf numFmtId="0" fontId="22" fillId="55" borderId="0" xfId="344" applyFont="1" applyFill="1" applyBorder="1" applyAlignment="1">
      <alignment horizontal="center" vertical="center"/>
    </xf>
    <xf numFmtId="0" fontId="1" fillId="55" borderId="0" xfId="344" applyFont="1" applyFill="1" applyBorder="1" applyAlignment="1">
      <alignment horizontal="left" vertical="top" wrapText="1"/>
    </xf>
    <xf numFmtId="0" fontId="22" fillId="55" borderId="0" xfId="344" applyFont="1" applyFill="1" applyBorder="1" applyAlignment="1">
      <alignment horizontal="center"/>
    </xf>
    <xf numFmtId="3" fontId="77" fillId="55" borderId="0" xfId="0" applyNumberFormat="1" applyFont="1" applyFill="1"/>
    <xf numFmtId="0" fontId="1" fillId="55" borderId="0" xfId="0" applyFont="1" applyFill="1"/>
    <xf numFmtId="0" fontId="65" fillId="56" borderId="0" xfId="0" applyFont="1" applyFill="1" applyBorder="1" applyAlignment="1">
      <alignment horizontal="center"/>
    </xf>
    <xf numFmtId="0" fontId="65" fillId="56" borderId="15" xfId="0" applyFont="1" applyFill="1" applyBorder="1" applyAlignment="1">
      <alignment vertical="center"/>
    </xf>
    <xf numFmtId="0" fontId="65" fillId="56" borderId="16" xfId="0" applyFont="1" applyFill="1" applyBorder="1" applyAlignment="1">
      <alignment horizontal="center" vertical="center" wrapText="1"/>
    </xf>
    <xf numFmtId="0" fontId="65" fillId="56" borderId="11" xfId="0" applyFont="1" applyFill="1" applyBorder="1" applyAlignment="1">
      <alignment horizontal="center" vertical="center" wrapText="1"/>
    </xf>
    <xf numFmtId="0" fontId="65" fillId="56" borderId="17" xfId="0" applyFont="1" applyFill="1" applyBorder="1" applyAlignment="1">
      <alignment horizontal="center" vertical="center" wrapText="1"/>
    </xf>
    <xf numFmtId="174" fontId="66" fillId="55" borderId="42" xfId="0" applyNumberFormat="1" applyFont="1" applyFill="1" applyBorder="1" applyAlignment="1">
      <alignment horizontal="left"/>
    </xf>
    <xf numFmtId="3" fontId="66" fillId="55" borderId="43" xfId="0" applyNumberFormat="1" applyFont="1" applyFill="1" applyBorder="1" applyAlignment="1">
      <alignment horizontal="center"/>
    </xf>
    <xf numFmtId="3" fontId="66" fillId="55" borderId="44" xfId="0" applyNumberFormat="1" applyFont="1" applyFill="1" applyBorder="1" applyAlignment="1">
      <alignment horizontal="center"/>
    </xf>
    <xf numFmtId="174" fontId="66" fillId="55" borderId="18" xfId="0" applyNumberFormat="1" applyFont="1" applyFill="1" applyBorder="1" applyAlignment="1">
      <alignment horizontal="left"/>
    </xf>
    <xf numFmtId="3" fontId="66" fillId="55" borderId="16" xfId="0" applyNumberFormat="1" applyFont="1" applyFill="1" applyBorder="1" applyAlignment="1">
      <alignment horizontal="center"/>
    </xf>
    <xf numFmtId="3" fontId="66" fillId="55" borderId="17" xfId="0" applyNumberFormat="1" applyFont="1" applyFill="1" applyBorder="1" applyAlignment="1">
      <alignment horizontal="center"/>
    </xf>
    <xf numFmtId="3" fontId="1" fillId="55" borderId="0" xfId="0" applyNumberFormat="1" applyFont="1" applyFill="1"/>
    <xf numFmtId="0" fontId="51" fillId="55" borderId="0" xfId="270" applyFill="1" applyBorder="1" applyAlignment="1" applyProtection="1">
      <alignment horizontal="right"/>
    </xf>
    <xf numFmtId="0" fontId="22" fillId="55" borderId="15" xfId="0" applyFont="1" applyFill="1" applyBorder="1" applyAlignment="1">
      <alignment horizontal="center" vertical="center" wrapText="1"/>
    </xf>
    <xf numFmtId="0" fontId="22" fillId="55" borderId="15" xfId="0" applyFont="1" applyFill="1" applyBorder="1" applyAlignment="1">
      <alignment vertical="center" wrapText="1"/>
    </xf>
    <xf numFmtId="176" fontId="1" fillId="55" borderId="15" xfId="284" applyNumberFormat="1" applyFont="1" applyFill="1" applyBorder="1" applyAlignment="1">
      <alignment horizontal="center" vertical="center" wrapText="1"/>
    </xf>
    <xf numFmtId="5" fontId="1" fillId="55" borderId="15" xfId="318" applyNumberFormat="1" applyFont="1" applyFill="1" applyBorder="1" applyAlignment="1">
      <alignment horizontal="center" vertical="center" wrapText="1"/>
    </xf>
    <xf numFmtId="0" fontId="22" fillId="55" borderId="15" xfId="0" applyFont="1" applyFill="1" applyBorder="1" applyAlignment="1">
      <alignment vertical="center"/>
    </xf>
    <xf numFmtId="0" fontId="30" fillId="55" borderId="15" xfId="0" applyFont="1" applyFill="1" applyBorder="1" applyAlignment="1">
      <alignment horizontal="right" vertical="center" wrapText="1"/>
    </xf>
    <xf numFmtId="5" fontId="31" fillId="55" borderId="15" xfId="318" applyNumberFormat="1" applyFont="1" applyFill="1" applyBorder="1" applyAlignment="1">
      <alignment horizontal="right" vertical="center" wrapText="1"/>
    </xf>
    <xf numFmtId="0" fontId="30" fillId="55" borderId="15" xfId="0" applyFont="1" applyFill="1" applyBorder="1" applyAlignment="1">
      <alignment horizontal="right"/>
    </xf>
    <xf numFmtId="0" fontId="22" fillId="55" borderId="0" xfId="0" applyFont="1" applyFill="1" applyBorder="1" applyAlignment="1"/>
    <xf numFmtId="5" fontId="31" fillId="55" borderId="0" xfId="318" applyNumberFormat="1" applyFont="1" applyFill="1" applyBorder="1" applyAlignment="1">
      <alignment vertical="center" wrapText="1"/>
    </xf>
    <xf numFmtId="3" fontId="22" fillId="55" borderId="15" xfId="283" applyNumberFormat="1" applyFont="1" applyFill="1" applyBorder="1" applyAlignment="1">
      <alignment horizontal="center" vertical="center"/>
    </xf>
    <xf numFmtId="0" fontId="1" fillId="55" borderId="0" xfId="0" applyFont="1" applyFill="1" applyBorder="1" applyAlignment="1">
      <alignment vertical="center"/>
    </xf>
    <xf numFmtId="0" fontId="66" fillId="55" borderId="0" xfId="0" applyFont="1" applyFill="1" applyBorder="1" applyAlignment="1"/>
    <xf numFmtId="3" fontId="22" fillId="55" borderId="0" xfId="283" applyNumberFormat="1" applyFont="1" applyFill="1" applyBorder="1" applyAlignment="1">
      <alignment horizontal="center" vertical="center"/>
    </xf>
    <xf numFmtId="5" fontId="31" fillId="55" borderId="15" xfId="318" applyNumberFormat="1" applyFont="1" applyFill="1" applyBorder="1" applyAlignment="1">
      <alignment horizontal="center" vertical="center" wrapText="1"/>
    </xf>
    <xf numFmtId="0" fontId="22" fillId="55" borderId="15" xfId="0" applyFont="1" applyFill="1" applyBorder="1" applyAlignment="1">
      <alignment horizontal="left"/>
    </xf>
    <xf numFmtId="0" fontId="79" fillId="55" borderId="0" xfId="340" applyFont="1" applyFill="1" applyAlignment="1">
      <alignment horizontal="center"/>
    </xf>
    <xf numFmtId="0" fontId="65" fillId="55" borderId="0" xfId="340" applyFont="1" applyFill="1" applyAlignment="1">
      <alignment horizontal="center" vertical="center"/>
    </xf>
    <xf numFmtId="0" fontId="34" fillId="55" borderId="0" xfId="344" applyFont="1" applyFill="1" applyBorder="1" applyAlignment="1">
      <alignment horizontal="center" vertical="center"/>
    </xf>
    <xf numFmtId="0" fontId="35" fillId="55" borderId="0" xfId="344" applyFont="1" applyFill="1"/>
    <xf numFmtId="0" fontId="35" fillId="55" borderId="0" xfId="344" applyFont="1" applyFill="1" applyBorder="1"/>
    <xf numFmtId="0" fontId="35" fillId="55" borderId="0" xfId="344" applyFont="1" applyFill="1" applyBorder="1" applyAlignment="1">
      <alignment horizontal="left" vertical="top" wrapText="1"/>
    </xf>
    <xf numFmtId="5" fontId="80" fillId="55" borderId="15" xfId="318" applyNumberFormat="1" applyFont="1" applyFill="1" applyBorder="1" applyAlignment="1">
      <alignment horizontal="center" vertical="center" wrapText="1"/>
    </xf>
    <xf numFmtId="3" fontId="65" fillId="55" borderId="19" xfId="0" quotePrefix="1" applyNumberFormat="1" applyFont="1" applyFill="1" applyBorder="1" applyAlignment="1">
      <alignment horizontal="center" vertical="center" wrapText="1"/>
    </xf>
    <xf numFmtId="3" fontId="65" fillId="55" borderId="10" xfId="0" quotePrefix="1" applyNumberFormat="1" applyFont="1" applyFill="1" applyBorder="1" applyAlignment="1">
      <alignment horizontal="center" vertical="center" wrapText="1"/>
    </xf>
    <xf numFmtId="170" fontId="65" fillId="55" borderId="10" xfId="0" applyNumberFormat="1" applyFont="1" applyFill="1" applyBorder="1" applyAlignment="1">
      <alignment horizontal="center" vertical="center" wrapText="1"/>
    </xf>
    <xf numFmtId="3" fontId="65" fillId="55" borderId="10" xfId="0" applyNumberFormat="1" applyFont="1" applyFill="1" applyBorder="1" applyAlignment="1">
      <alignment horizontal="center" vertical="center" wrapText="1"/>
    </xf>
    <xf numFmtId="170" fontId="65" fillId="55" borderId="20" xfId="0" applyNumberFormat="1" applyFont="1" applyFill="1" applyBorder="1" applyAlignment="1">
      <alignment horizontal="center" vertical="center" wrapText="1"/>
    </xf>
    <xf numFmtId="0" fontId="1" fillId="55" borderId="0" xfId="348" applyFont="1" applyFill="1" applyBorder="1" applyAlignment="1">
      <alignment horizontal="center"/>
    </xf>
    <xf numFmtId="0" fontId="66" fillId="55" borderId="0" xfId="0" applyFont="1" applyFill="1"/>
    <xf numFmtId="0" fontId="22" fillId="55" borderId="18" xfId="0" applyFont="1" applyFill="1" applyBorder="1" applyAlignment="1">
      <alignment horizontal="left"/>
    </xf>
    <xf numFmtId="3" fontId="1" fillId="55" borderId="18" xfId="283" applyNumberFormat="1" applyFont="1" applyFill="1" applyBorder="1" applyAlignment="1">
      <alignment horizontal="center" vertical="center"/>
    </xf>
    <xf numFmtId="0" fontId="81" fillId="55" borderId="0" xfId="344" applyFont="1" applyFill="1" applyBorder="1" applyAlignment="1">
      <alignment horizontal="center"/>
    </xf>
    <xf numFmtId="0" fontId="22" fillId="55" borderId="0" xfId="344" applyFont="1" applyFill="1" applyBorder="1" applyAlignment="1">
      <alignment horizontal="center"/>
    </xf>
    <xf numFmtId="0" fontId="22" fillId="55" borderId="0" xfId="344" applyFont="1" applyFill="1" applyBorder="1" applyAlignment="1">
      <alignment horizontal="center" vertical="center"/>
    </xf>
    <xf numFmtId="0" fontId="22" fillId="55" borderId="0" xfId="344" applyFont="1" applyFill="1" applyBorder="1" applyAlignment="1">
      <alignment horizontal="center"/>
    </xf>
    <xf numFmtId="0" fontId="22" fillId="55" borderId="45" xfId="344" applyFont="1" applyFill="1" applyBorder="1" applyAlignment="1">
      <alignment horizontal="center" vertical="center" wrapText="1"/>
    </xf>
    <xf numFmtId="0" fontId="22" fillId="55" borderId="36" xfId="344" applyFont="1" applyFill="1" applyBorder="1" applyAlignment="1">
      <alignment horizontal="center" vertical="center" wrapText="1"/>
    </xf>
    <xf numFmtId="0" fontId="1" fillId="55" borderId="0" xfId="344" applyFont="1" applyFill="1" applyBorder="1" applyAlignment="1">
      <alignment vertical="center" wrapText="1"/>
    </xf>
    <xf numFmtId="3" fontId="77" fillId="55" borderId="0" xfId="344" applyNumberFormat="1" applyFont="1" applyFill="1" applyBorder="1" applyAlignment="1">
      <alignment horizontal="center"/>
    </xf>
    <xf numFmtId="0" fontId="82" fillId="55" borderId="0" xfId="344" applyFont="1" applyFill="1"/>
    <xf numFmtId="175" fontId="82" fillId="55" borderId="0" xfId="364" applyNumberFormat="1" applyFont="1" applyFill="1"/>
    <xf numFmtId="0" fontId="77" fillId="55" borderId="0" xfId="344" applyFont="1" applyFill="1" applyAlignment="1">
      <alignment horizontal="center"/>
    </xf>
    <xf numFmtId="3" fontId="82" fillId="55" borderId="0" xfId="344" applyNumberFormat="1" applyFont="1" applyFill="1" applyBorder="1" applyAlignment="1">
      <alignment horizontal="center"/>
    </xf>
    <xf numFmtId="0" fontId="22" fillId="55" borderId="13" xfId="344" applyFont="1" applyFill="1" applyBorder="1" applyAlignment="1">
      <alignment horizontal="center" vertical="center" wrapText="1"/>
    </xf>
    <xf numFmtId="0" fontId="22" fillId="55" borderId="11" xfId="344" applyFont="1" applyFill="1" applyBorder="1" applyAlignment="1">
      <alignment horizontal="center" vertical="center" wrapText="1"/>
    </xf>
    <xf numFmtId="0" fontId="77" fillId="55" borderId="0" xfId="344" applyFont="1" applyFill="1" applyAlignment="1">
      <alignment wrapText="1"/>
    </xf>
    <xf numFmtId="175" fontId="77" fillId="55" borderId="0" xfId="364" applyNumberFormat="1" applyFont="1" applyFill="1" applyAlignment="1">
      <alignment wrapText="1"/>
    </xf>
    <xf numFmtId="175" fontId="77" fillId="55" borderId="0" xfId="344" applyNumberFormat="1" applyFont="1" applyFill="1" applyAlignment="1">
      <alignment wrapText="1"/>
    </xf>
    <xf numFmtId="0" fontId="1" fillId="55" borderId="0" xfId="344" applyFont="1" applyFill="1" applyAlignment="1"/>
    <xf numFmtId="0" fontId="31" fillId="55" borderId="0" xfId="344" applyFont="1" applyFill="1" applyAlignment="1"/>
    <xf numFmtId="0" fontId="77" fillId="55" borderId="0" xfId="344" applyFont="1" applyFill="1" applyBorder="1"/>
    <xf numFmtId="0" fontId="81" fillId="55" borderId="0" xfId="344" applyFont="1" applyFill="1" applyBorder="1" applyAlignment="1">
      <alignment horizontal="center" vertical="center" wrapText="1"/>
    </xf>
    <xf numFmtId="170" fontId="77" fillId="55" borderId="0" xfId="344" applyNumberFormat="1" applyFont="1" applyFill="1" applyBorder="1"/>
    <xf numFmtId="0" fontId="22" fillId="55" borderId="46" xfId="344" applyFont="1" applyFill="1" applyBorder="1" applyAlignment="1">
      <alignment horizontal="center"/>
    </xf>
    <xf numFmtId="6" fontId="31" fillId="55" borderId="15" xfId="318" applyNumberFormat="1" applyFont="1" applyFill="1" applyBorder="1" applyAlignment="1">
      <alignment horizontal="center" vertical="center" wrapText="1"/>
    </xf>
    <xf numFmtId="6" fontId="1" fillId="55" borderId="0" xfId="318" applyNumberFormat="1" applyFont="1" applyFill="1" applyBorder="1" applyAlignment="1">
      <alignment horizontal="center" vertical="center" wrapText="1"/>
    </xf>
    <xf numFmtId="0" fontId="22" fillId="55" borderId="12" xfId="344" applyFont="1" applyFill="1" applyBorder="1" applyAlignment="1">
      <alignment horizontal="center" vertical="center"/>
    </xf>
    <xf numFmtId="0" fontId="22" fillId="55" borderId="13" xfId="344" applyFont="1" applyFill="1" applyBorder="1" applyAlignment="1">
      <alignment horizontal="center" vertical="center"/>
    </xf>
    <xf numFmtId="0" fontId="22" fillId="55" borderId="14" xfId="344" applyFont="1" applyFill="1" applyBorder="1" applyAlignment="1">
      <alignment horizontal="center" vertical="center"/>
    </xf>
    <xf numFmtId="0" fontId="22" fillId="55" borderId="19" xfId="344" applyFont="1" applyFill="1" applyBorder="1" applyAlignment="1">
      <alignment horizontal="center" vertical="center"/>
    </xf>
    <xf numFmtId="0" fontId="22" fillId="55" borderId="10" xfId="344" applyFont="1" applyFill="1" applyBorder="1" applyAlignment="1">
      <alignment horizontal="center" vertical="center"/>
    </xf>
    <xf numFmtId="0" fontId="22" fillId="55" borderId="20" xfId="344" applyFont="1" applyFill="1" applyBorder="1" applyAlignment="1">
      <alignment horizontal="center" vertical="center"/>
    </xf>
    <xf numFmtId="3" fontId="1" fillId="0" borderId="0" xfId="344" applyNumberFormat="1" applyFont="1" applyFill="1" applyBorder="1" applyAlignment="1">
      <alignment horizontal="center" vertical="center"/>
    </xf>
    <xf numFmtId="170" fontId="66" fillId="55" borderId="38" xfId="0" applyNumberFormat="1" applyFont="1" applyFill="1" applyBorder="1" applyAlignment="1">
      <alignment horizontal="center"/>
    </xf>
    <xf numFmtId="3" fontId="66" fillId="55" borderId="47" xfId="0" applyNumberFormat="1" applyFont="1" applyFill="1" applyBorder="1" applyAlignment="1">
      <alignment horizontal="center"/>
    </xf>
    <xf numFmtId="3" fontId="1" fillId="0" borderId="13" xfId="344" applyNumberFormat="1" applyFont="1" applyFill="1" applyBorder="1" applyAlignment="1">
      <alignment horizontal="center" vertical="center"/>
    </xf>
    <xf numFmtId="170" fontId="66" fillId="55" borderId="40" xfId="0" applyNumberFormat="1" applyFont="1" applyFill="1" applyBorder="1" applyAlignment="1">
      <alignment horizontal="center"/>
    </xf>
    <xf numFmtId="170" fontId="66" fillId="55" borderId="48" xfId="0" applyNumberFormat="1" applyFont="1" applyFill="1" applyBorder="1" applyAlignment="1">
      <alignment horizontal="center"/>
    </xf>
    <xf numFmtId="3" fontId="66" fillId="55" borderId="49" xfId="0" applyNumberFormat="1" applyFont="1" applyFill="1" applyBorder="1" applyAlignment="1">
      <alignment horizontal="center"/>
    </xf>
    <xf numFmtId="170" fontId="66" fillId="55" borderId="50" xfId="0" applyNumberFormat="1" applyFont="1" applyFill="1" applyBorder="1" applyAlignment="1">
      <alignment horizontal="center"/>
    </xf>
    <xf numFmtId="3" fontId="66" fillId="55" borderId="51" xfId="0" applyNumberFormat="1" applyFont="1" applyFill="1" applyBorder="1" applyAlignment="1">
      <alignment horizontal="center"/>
    </xf>
    <xf numFmtId="3" fontId="1" fillId="0" borderId="11" xfId="344" applyNumberFormat="1" applyFont="1" applyFill="1" applyBorder="1" applyAlignment="1">
      <alignment horizontal="center" vertical="center"/>
    </xf>
    <xf numFmtId="3" fontId="66" fillId="55" borderId="40" xfId="0" applyNumberFormat="1" applyFont="1" applyFill="1" applyBorder="1" applyAlignment="1">
      <alignment horizontal="center"/>
    </xf>
    <xf numFmtId="3" fontId="66" fillId="55" borderId="52" xfId="0" applyNumberFormat="1" applyFont="1" applyFill="1" applyBorder="1" applyAlignment="1">
      <alignment horizontal="center"/>
    </xf>
    <xf numFmtId="3" fontId="65" fillId="55" borderId="47" xfId="0" applyNumberFormat="1" applyFont="1" applyFill="1" applyBorder="1" applyAlignment="1">
      <alignment horizontal="center"/>
    </xf>
    <xf numFmtId="3" fontId="65" fillId="55" borderId="40" xfId="0" applyNumberFormat="1" applyFont="1" applyFill="1" applyBorder="1" applyAlignment="1">
      <alignment horizontal="center"/>
    </xf>
    <xf numFmtId="3" fontId="65" fillId="55" borderId="48" xfId="0" applyNumberFormat="1" applyFont="1" applyFill="1" applyBorder="1" applyAlignment="1">
      <alignment horizontal="center"/>
    </xf>
    <xf numFmtId="3" fontId="65" fillId="55" borderId="51" xfId="0" applyNumberFormat="1" applyFont="1" applyFill="1" applyBorder="1" applyAlignment="1">
      <alignment horizontal="center"/>
    </xf>
    <xf numFmtId="3" fontId="65" fillId="55" borderId="52" xfId="0" applyNumberFormat="1" applyFont="1" applyFill="1" applyBorder="1" applyAlignment="1">
      <alignment horizontal="center"/>
    </xf>
    <xf numFmtId="170" fontId="65" fillId="55" borderId="53" xfId="0" applyNumberFormat="1" applyFont="1" applyFill="1" applyBorder="1" applyAlignment="1">
      <alignment horizontal="center"/>
    </xf>
    <xf numFmtId="0" fontId="66" fillId="55" borderId="54" xfId="0" applyNumberFormat="1" applyFont="1" applyFill="1" applyBorder="1" applyAlignment="1">
      <alignment horizontal="left"/>
    </xf>
    <xf numFmtId="0" fontId="66" fillId="55" borderId="55" xfId="0" applyNumberFormat="1" applyFont="1" applyFill="1" applyBorder="1" applyAlignment="1">
      <alignment horizontal="left"/>
    </xf>
    <xf numFmtId="0" fontId="66" fillId="55" borderId="56" xfId="0" applyNumberFormat="1" applyFont="1" applyFill="1" applyBorder="1" applyAlignment="1">
      <alignment horizontal="left"/>
    </xf>
    <xf numFmtId="0" fontId="65" fillId="55" borderId="54" xfId="0" applyNumberFormat="1" applyFont="1" applyFill="1" applyBorder="1" applyAlignment="1">
      <alignment horizontal="left"/>
    </xf>
    <xf numFmtId="0" fontId="65" fillId="55" borderId="56" xfId="0" applyNumberFormat="1" applyFont="1" applyFill="1" applyBorder="1" applyAlignment="1">
      <alignment horizontal="left"/>
    </xf>
    <xf numFmtId="0" fontId="1" fillId="0" borderId="0" xfId="344" applyFont="1" applyFill="1" applyAlignment="1">
      <alignment horizontal="center"/>
    </xf>
    <xf numFmtId="0" fontId="24" fillId="55" borderId="0" xfId="344" applyFont="1" applyFill="1" applyAlignment="1">
      <alignment wrapText="1"/>
    </xf>
    <xf numFmtId="3" fontId="66" fillId="0" borderId="44" xfId="0" applyNumberFormat="1" applyFont="1" applyFill="1" applyBorder="1" applyAlignment="1">
      <alignment horizontal="center"/>
    </xf>
    <xf numFmtId="3" fontId="66" fillId="0" borderId="17" xfId="0" applyNumberFormat="1" applyFont="1" applyFill="1" applyBorder="1" applyAlignment="1">
      <alignment horizontal="center"/>
    </xf>
    <xf numFmtId="6" fontId="30" fillId="55" borderId="15" xfId="318" applyNumberFormat="1" applyFont="1" applyFill="1" applyBorder="1" applyAlignment="1">
      <alignment horizontal="right" vertical="center" wrapText="1"/>
    </xf>
    <xf numFmtId="0" fontId="1" fillId="0" borderId="0" xfId="344" applyFont="1" applyFill="1"/>
    <xf numFmtId="0" fontId="83" fillId="55" borderId="0" xfId="270" applyFont="1" applyFill="1"/>
    <xf numFmtId="175" fontId="76" fillId="55" borderId="0" xfId="364" applyNumberFormat="1" applyFont="1" applyFill="1"/>
    <xf numFmtId="0" fontId="76" fillId="55" borderId="0" xfId="344" applyFont="1" applyFill="1" applyAlignment="1">
      <alignment horizontal="center"/>
    </xf>
    <xf numFmtId="0" fontId="84" fillId="55" borderId="0" xfId="344" applyFont="1" applyFill="1" applyBorder="1" applyAlignment="1">
      <alignment horizontal="center"/>
    </xf>
    <xf numFmtId="0" fontId="76" fillId="55" borderId="0" xfId="344" applyFont="1" applyFill="1" applyBorder="1"/>
    <xf numFmtId="0" fontId="84" fillId="55" borderId="0" xfId="344" applyFont="1" applyFill="1" applyBorder="1" applyAlignment="1">
      <alignment horizontal="center" vertical="center" wrapText="1"/>
    </xf>
    <xf numFmtId="5" fontId="80" fillId="0" borderId="15" xfId="318" applyNumberFormat="1" applyFont="1" applyFill="1" applyBorder="1" applyAlignment="1">
      <alignment horizontal="center" vertical="center" wrapText="1"/>
    </xf>
    <xf numFmtId="174" fontId="66" fillId="55" borderId="54" xfId="0" applyNumberFormat="1" applyFont="1" applyFill="1" applyBorder="1" applyAlignment="1">
      <alignment horizontal="left"/>
    </xf>
    <xf numFmtId="3" fontId="66" fillId="55" borderId="48" xfId="0" applyNumberFormat="1" applyFont="1" applyFill="1" applyBorder="1" applyAlignment="1">
      <alignment horizontal="center"/>
    </xf>
    <xf numFmtId="9" fontId="76" fillId="55" borderId="0" xfId="364" applyFont="1" applyFill="1" applyAlignment="1">
      <alignment horizontal="center"/>
    </xf>
    <xf numFmtId="0" fontId="22" fillId="55" borderId="0" xfId="348" applyFont="1" applyFill="1" applyBorder="1" applyAlignment="1">
      <alignment horizontal="center" vertical="center"/>
    </xf>
    <xf numFmtId="0" fontId="22" fillId="55" borderId="0" xfId="344" applyFont="1" applyFill="1" applyBorder="1" applyAlignment="1">
      <alignment horizontal="center" vertical="center"/>
    </xf>
    <xf numFmtId="17" fontId="1" fillId="55" borderId="0" xfId="344" applyNumberFormat="1" applyFont="1" applyFill="1"/>
    <xf numFmtId="0" fontId="76" fillId="55" borderId="0" xfId="0" applyFont="1" applyFill="1"/>
    <xf numFmtId="3" fontId="76" fillId="55" borderId="0" xfId="0" applyNumberFormat="1" applyFont="1" applyFill="1"/>
    <xf numFmtId="3" fontId="76" fillId="55" borderId="0" xfId="0" applyNumberFormat="1" applyFont="1" applyFill="1" applyAlignment="1">
      <alignment horizontal="center"/>
    </xf>
    <xf numFmtId="0" fontId="84" fillId="56" borderId="0" xfId="0" applyFont="1" applyFill="1" applyBorder="1" applyAlignment="1">
      <alignment horizontal="center" vertical="center"/>
    </xf>
    <xf numFmtId="0" fontId="84" fillId="55" borderId="0" xfId="0" applyFont="1" applyFill="1" applyAlignment="1">
      <alignment horizontal="right"/>
    </xf>
    <xf numFmtId="3" fontId="1" fillId="55" borderId="41" xfId="333" applyNumberFormat="1" applyFont="1" applyFill="1" applyBorder="1" applyAlignment="1">
      <alignment horizontal="center" vertical="center" wrapText="1"/>
    </xf>
    <xf numFmtId="3" fontId="1" fillId="55" borderId="39" xfId="333" applyNumberFormat="1" applyFont="1" applyFill="1" applyBorder="1" applyAlignment="1">
      <alignment horizontal="center" vertical="center" wrapText="1"/>
    </xf>
    <xf numFmtId="3" fontId="1" fillId="0" borderId="39" xfId="333" applyNumberFormat="1" applyFont="1" applyFill="1" applyBorder="1" applyAlignment="1">
      <alignment horizontal="center" vertical="center" wrapText="1"/>
    </xf>
    <xf numFmtId="3" fontId="1" fillId="55" borderId="0" xfId="333" applyNumberFormat="1" applyFont="1" applyFill="1" applyBorder="1" applyAlignment="1">
      <alignment horizontal="center" vertical="center" wrapText="1"/>
    </xf>
    <xf numFmtId="3" fontId="22" fillId="55" borderId="37" xfId="333" applyNumberFormat="1" applyFont="1" applyFill="1" applyBorder="1" applyAlignment="1">
      <alignment horizontal="center" vertical="center" wrapText="1"/>
    </xf>
    <xf numFmtId="3" fontId="22" fillId="55" borderId="36" xfId="333" applyNumberFormat="1" applyFont="1" applyFill="1" applyBorder="1" applyAlignment="1">
      <alignment horizontal="center" vertical="center" wrapText="1"/>
    </xf>
    <xf numFmtId="1" fontId="1" fillId="55" borderId="0" xfId="344" applyNumberFormat="1" applyFont="1" applyFill="1"/>
    <xf numFmtId="1" fontId="1" fillId="55" borderId="0" xfId="364" applyNumberFormat="1" applyFont="1" applyFill="1"/>
    <xf numFmtId="0" fontId="25" fillId="55" borderId="13" xfId="344" applyFont="1" applyFill="1" applyBorder="1"/>
    <xf numFmtId="0" fontId="25" fillId="55" borderId="13" xfId="348" applyFont="1" applyFill="1" applyBorder="1" applyAlignment="1">
      <alignment horizontal="left" vertical="center" wrapText="1"/>
    </xf>
    <xf numFmtId="0" fontId="26" fillId="55" borderId="0" xfId="0" applyFont="1" applyFill="1" applyBorder="1" applyAlignment="1">
      <alignment horizontal="left"/>
    </xf>
    <xf numFmtId="0" fontId="1" fillId="55" borderId="16" xfId="344" applyFont="1" applyFill="1" applyBorder="1"/>
    <xf numFmtId="0" fontId="1" fillId="55" borderId="11" xfId="344" applyFont="1" applyFill="1" applyBorder="1"/>
    <xf numFmtId="0" fontId="1" fillId="55" borderId="17" xfId="344" applyFont="1" applyFill="1" applyBorder="1"/>
    <xf numFmtId="5" fontId="66" fillId="55" borderId="0" xfId="0" applyNumberFormat="1" applyFont="1" applyFill="1"/>
    <xf numFmtId="5" fontId="22" fillId="55" borderId="15" xfId="318" applyNumberFormat="1" applyFont="1" applyFill="1" applyBorder="1" applyAlignment="1">
      <alignment horizontal="center" vertical="center" wrapText="1"/>
    </xf>
    <xf numFmtId="3" fontId="1" fillId="0" borderId="0" xfId="348" applyNumberFormat="1" applyFont="1" applyFill="1" applyBorder="1" applyAlignment="1">
      <alignment horizontal="center"/>
    </xf>
    <xf numFmtId="175" fontId="1" fillId="55" borderId="0" xfId="364" applyNumberFormat="1" applyFont="1" applyFill="1"/>
    <xf numFmtId="9" fontId="66" fillId="55" borderId="0" xfId="364" applyFont="1" applyFill="1"/>
    <xf numFmtId="0" fontId="22" fillId="55" borderId="11" xfId="344" applyFont="1" applyFill="1" applyBorder="1" applyAlignment="1">
      <alignment horizontal="center" vertical="center" wrapText="1"/>
    </xf>
    <xf numFmtId="0" fontId="22" fillId="55" borderId="13" xfId="344" applyFont="1" applyFill="1" applyBorder="1" applyAlignment="1">
      <alignment horizontal="center" vertical="center" wrapText="1"/>
    </xf>
    <xf numFmtId="1" fontId="0" fillId="0" borderId="0" xfId="0" applyNumberFormat="1"/>
    <xf numFmtId="0" fontId="22" fillId="55" borderId="0" xfId="344" applyFont="1" applyFill="1" applyBorder="1" applyAlignment="1">
      <alignment horizontal="center" vertical="center"/>
    </xf>
    <xf numFmtId="0" fontId="1" fillId="55" borderId="0" xfId="344" applyFont="1" applyFill="1" applyAlignment="1">
      <alignment vertical="top"/>
    </xf>
    <xf numFmtId="3" fontId="66" fillId="55" borderId="57" xfId="0" applyNumberFormat="1" applyFont="1" applyFill="1" applyBorder="1" applyAlignment="1">
      <alignment horizontal="center"/>
    </xf>
    <xf numFmtId="0" fontId="0" fillId="0" borderId="21" xfId="0" applyFont="1" applyBorder="1"/>
    <xf numFmtId="3" fontId="0" fillId="0" borderId="12" xfId="0" applyNumberFormat="1" applyFont="1" applyBorder="1" applyAlignment="1">
      <alignment horizontal="right"/>
    </xf>
    <xf numFmtId="3" fontId="0" fillId="0" borderId="13" xfId="0" applyNumberFormat="1" applyFont="1" applyBorder="1" applyAlignment="1">
      <alignment horizontal="right"/>
    </xf>
    <xf numFmtId="170" fontId="0" fillId="0" borderId="14" xfId="0" applyNumberFormat="1" applyFont="1" applyBorder="1" applyAlignment="1">
      <alignment horizontal="right"/>
    </xf>
    <xf numFmtId="0" fontId="0" fillId="0" borderId="22" xfId="0" applyFont="1" applyBorder="1"/>
    <xf numFmtId="3" fontId="0" fillId="0" borderId="23" xfId="0" applyNumberFormat="1" applyFont="1" applyBorder="1" applyAlignment="1">
      <alignment horizontal="right"/>
    </xf>
    <xf numFmtId="3" fontId="0" fillId="0" borderId="0" xfId="0" applyNumberFormat="1" applyFont="1" applyBorder="1" applyAlignment="1">
      <alignment horizontal="right"/>
    </xf>
    <xf numFmtId="170" fontId="0" fillId="0" borderId="24" xfId="0" applyNumberFormat="1" applyFont="1" applyBorder="1" applyAlignment="1">
      <alignment horizontal="right"/>
    </xf>
    <xf numFmtId="0" fontId="0" fillId="0" borderId="18" xfId="0" applyFont="1" applyBorder="1"/>
    <xf numFmtId="0" fontId="0" fillId="0" borderId="25" xfId="0" applyFont="1" applyBorder="1"/>
    <xf numFmtId="0" fontId="62" fillId="0" borderId="19" xfId="0" applyFont="1" applyBorder="1"/>
    <xf numFmtId="0" fontId="62" fillId="0" borderId="26" xfId="0" applyFont="1" applyBorder="1"/>
    <xf numFmtId="3" fontId="62" fillId="0" borderId="58" xfId="0" applyNumberFormat="1" applyFont="1" applyBorder="1" applyAlignment="1">
      <alignment horizontal="right"/>
    </xf>
    <xf numFmtId="3" fontId="62" fillId="0" borderId="59" xfId="0" applyNumberFormat="1" applyFont="1" applyBorder="1" applyAlignment="1">
      <alignment horizontal="right"/>
    </xf>
    <xf numFmtId="170" fontId="62" fillId="0" borderId="60" xfId="0" applyNumberFormat="1" applyFont="1" applyBorder="1" applyAlignment="1">
      <alignment horizontal="right"/>
    </xf>
    <xf numFmtId="3" fontId="0" fillId="0" borderId="58" xfId="0" applyNumberFormat="1" applyFont="1" applyBorder="1" applyAlignment="1">
      <alignment horizontal="right"/>
    </xf>
    <xf numFmtId="3" fontId="0" fillId="0" borderId="59" xfId="0" applyNumberFormat="1" applyFont="1" applyBorder="1" applyAlignment="1">
      <alignment horizontal="right"/>
    </xf>
    <xf numFmtId="170" fontId="0" fillId="0" borderId="60" xfId="0" applyNumberFormat="1" applyFont="1" applyBorder="1" applyAlignment="1">
      <alignment horizontal="right"/>
    </xf>
    <xf numFmtId="0" fontId="0" fillId="0" borderId="15" xfId="0" applyFont="1" applyBorder="1"/>
    <xf numFmtId="3" fontId="62" fillId="0" borderId="61" xfId="0" applyNumberFormat="1" applyFont="1" applyBorder="1" applyAlignment="1">
      <alignment horizontal="right"/>
    </xf>
    <xf numFmtId="3" fontId="62" fillId="0" borderId="62" xfId="0" applyNumberFormat="1" applyFont="1" applyBorder="1" applyAlignment="1">
      <alignment horizontal="right"/>
    </xf>
    <xf numFmtId="170" fontId="62" fillId="0" borderId="63" xfId="0" applyNumberFormat="1" applyFont="1" applyBorder="1" applyAlignment="1">
      <alignment horizontal="right"/>
    </xf>
    <xf numFmtId="0" fontId="0" fillId="0" borderId="15" xfId="0" applyFont="1" applyBorder="1" applyAlignment="1">
      <alignment wrapText="1"/>
    </xf>
    <xf numFmtId="0" fontId="0" fillId="0" borderId="64" xfId="0" applyFont="1" applyBorder="1"/>
    <xf numFmtId="0" fontId="0" fillId="0" borderId="65" xfId="0" applyFont="1" applyBorder="1"/>
    <xf numFmtId="3" fontId="0" fillId="0" borderId="16" xfId="0" applyNumberFormat="1" applyFont="1" applyBorder="1" applyAlignment="1">
      <alignment horizontal="right"/>
    </xf>
    <xf numFmtId="3" fontId="0" fillId="0" borderId="11" xfId="0" applyNumberFormat="1" applyFont="1" applyBorder="1" applyAlignment="1">
      <alignment horizontal="right"/>
    </xf>
    <xf numFmtId="170" fontId="0" fillId="0" borderId="17" xfId="0" applyNumberFormat="1" applyFont="1" applyBorder="1" applyAlignment="1">
      <alignment horizontal="right"/>
    </xf>
    <xf numFmtId="0" fontId="62" fillId="0" borderId="64" xfId="0" applyFont="1" applyBorder="1"/>
    <xf numFmtId="0" fontId="62" fillId="0" borderId="66" xfId="0" applyFont="1" applyBorder="1"/>
    <xf numFmtId="170" fontId="62" fillId="0" borderId="67" xfId="0" applyNumberFormat="1" applyFont="1" applyBorder="1" applyAlignment="1">
      <alignment horizontal="right"/>
    </xf>
    <xf numFmtId="170" fontId="0" fillId="0" borderId="67" xfId="0" applyNumberFormat="1" applyFont="1" applyBorder="1" applyAlignment="1">
      <alignment horizontal="right"/>
    </xf>
    <xf numFmtId="3" fontId="0" fillId="0" borderId="0" xfId="0" applyNumberFormat="1" applyFont="1" applyAlignment="1">
      <alignment horizontal="right"/>
    </xf>
    <xf numFmtId="170" fontId="0" fillId="0" borderId="68" xfId="0" applyNumberFormat="1" applyFont="1" applyBorder="1" applyAlignment="1">
      <alignment horizontal="right"/>
    </xf>
    <xf numFmtId="0" fontId="62" fillId="0" borderId="69" xfId="0" applyFont="1" applyBorder="1"/>
    <xf numFmtId="0" fontId="62" fillId="0" borderId="70" xfId="0" applyFont="1" applyBorder="1"/>
    <xf numFmtId="3" fontId="62" fillId="0" borderId="71" xfId="0" applyNumberFormat="1" applyFont="1" applyBorder="1" applyAlignment="1">
      <alignment horizontal="right"/>
    </xf>
    <xf numFmtId="170" fontId="62" fillId="0" borderId="72" xfId="0" applyNumberFormat="1" applyFont="1" applyBorder="1" applyAlignment="1">
      <alignment horizontal="right"/>
    </xf>
    <xf numFmtId="17" fontId="79" fillId="55" borderId="0" xfId="0" quotePrefix="1" applyNumberFormat="1" applyFont="1" applyFill="1" applyAlignment="1">
      <alignment horizontal="center"/>
    </xf>
    <xf numFmtId="0" fontId="79" fillId="55" borderId="0" xfId="0" applyFont="1" applyFill="1" applyAlignment="1">
      <alignment horizontal="center"/>
    </xf>
    <xf numFmtId="177" fontId="85" fillId="55" borderId="0" xfId="0" quotePrefix="1" applyNumberFormat="1" applyFont="1" applyFill="1" applyAlignment="1">
      <alignment horizontal="center"/>
    </xf>
    <xf numFmtId="0" fontId="35" fillId="55" borderId="0" xfId="344" applyFont="1" applyFill="1" applyBorder="1" applyAlignment="1">
      <alignment horizontal="left" vertical="top" wrapText="1" indent="3"/>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40" fillId="55" borderId="12" xfId="344" applyFont="1" applyFill="1" applyBorder="1" applyAlignment="1">
      <alignment horizontal="center" vertical="center" wrapText="1"/>
    </xf>
    <xf numFmtId="0" fontId="40" fillId="55" borderId="13" xfId="344" applyFont="1" applyFill="1" applyBorder="1" applyAlignment="1">
      <alignment horizontal="center" vertical="center" wrapText="1"/>
    </xf>
    <xf numFmtId="0" fontId="40" fillId="55" borderId="14" xfId="344" applyFont="1" applyFill="1" applyBorder="1" applyAlignment="1">
      <alignment horizontal="center" vertical="center" wrapText="1"/>
    </xf>
    <xf numFmtId="0" fontId="51" fillId="55" borderId="23" xfId="270" applyFill="1" applyBorder="1" applyAlignment="1">
      <alignment horizontal="center"/>
    </xf>
    <xf numFmtId="0" fontId="51" fillId="55" borderId="0" xfId="270" applyFill="1" applyBorder="1" applyAlignment="1">
      <alignment horizontal="center"/>
    </xf>
    <xf numFmtId="0" fontId="51" fillId="55" borderId="24" xfId="270" applyFill="1" applyBorder="1" applyAlignment="1">
      <alignment horizontal="center"/>
    </xf>
    <xf numFmtId="0" fontId="39" fillId="55" borderId="0" xfId="348" applyFont="1" applyFill="1" applyBorder="1" applyAlignment="1">
      <alignment horizontal="center" vertical="center"/>
    </xf>
    <xf numFmtId="0" fontId="35" fillId="55" borderId="0" xfId="348" applyFont="1" applyFill="1" applyBorder="1" applyAlignment="1">
      <alignment horizontal="left" vertical="top" wrapText="1"/>
    </xf>
    <xf numFmtId="0" fontId="35" fillId="0" borderId="0" xfId="348" applyFont="1" applyFill="1" applyBorder="1" applyAlignment="1">
      <alignment horizontal="left" vertical="top" wrapText="1"/>
    </xf>
    <xf numFmtId="0" fontId="31" fillId="55" borderId="45" xfId="344" applyFont="1" applyFill="1" applyBorder="1" applyAlignment="1">
      <alignment horizontal="left" vertical="center" wrapText="1"/>
    </xf>
    <xf numFmtId="0" fontId="22" fillId="55" borderId="37" xfId="344" applyFont="1" applyFill="1" applyBorder="1" applyAlignment="1">
      <alignment horizontal="center"/>
    </xf>
    <xf numFmtId="0" fontId="22" fillId="55" borderId="45" xfId="344" applyFont="1" applyFill="1" applyBorder="1" applyAlignment="1">
      <alignment horizontal="left" vertical="center"/>
    </xf>
    <xf numFmtId="0" fontId="22" fillId="55" borderId="36" xfId="344" applyFont="1" applyFill="1" applyBorder="1" applyAlignment="1">
      <alignment horizontal="left" vertical="center"/>
    </xf>
    <xf numFmtId="0" fontId="22" fillId="55" borderId="0" xfId="344" applyFont="1" applyFill="1" applyBorder="1" applyAlignment="1">
      <alignment horizontal="center"/>
    </xf>
    <xf numFmtId="0" fontId="22" fillId="55" borderId="0" xfId="344" applyFont="1" applyFill="1" applyBorder="1" applyAlignment="1">
      <alignment horizontal="center" vertical="center"/>
    </xf>
    <xf numFmtId="0" fontId="31" fillId="55" borderId="13" xfId="0" applyFont="1" applyFill="1" applyBorder="1" applyAlignment="1">
      <alignment horizontal="justify" vertical="center" wrapText="1"/>
    </xf>
    <xf numFmtId="0" fontId="28" fillId="55" borderId="13" xfId="0" applyFont="1" applyFill="1" applyBorder="1" applyAlignment="1">
      <alignment horizontal="left" vertical="top" wrapText="1"/>
    </xf>
    <xf numFmtId="0" fontId="31" fillId="55" borderId="0" xfId="344" applyFont="1" applyFill="1" applyBorder="1" applyAlignment="1">
      <alignment vertical="center" wrapText="1"/>
    </xf>
    <xf numFmtId="0" fontId="22" fillId="55" borderId="21" xfId="344" applyFont="1" applyFill="1" applyBorder="1" applyAlignment="1">
      <alignment horizontal="center" vertical="center"/>
    </xf>
    <xf numFmtId="0" fontId="22" fillId="55" borderId="22" xfId="344" applyFont="1" applyFill="1" applyBorder="1" applyAlignment="1">
      <alignment horizontal="center" vertical="center"/>
    </xf>
    <xf numFmtId="0" fontId="22" fillId="55" borderId="18" xfId="344" applyFont="1" applyFill="1" applyBorder="1" applyAlignment="1">
      <alignment horizontal="center" vertical="center"/>
    </xf>
    <xf numFmtId="0" fontId="22" fillId="55" borderId="19" xfId="344" applyFont="1" applyFill="1" applyBorder="1" applyAlignment="1">
      <alignment horizontal="center" vertical="center"/>
    </xf>
    <xf numFmtId="0" fontId="22" fillId="55" borderId="10" xfId="344" applyFont="1" applyFill="1" applyBorder="1" applyAlignment="1">
      <alignment horizontal="center" vertical="center"/>
    </xf>
    <xf numFmtId="0" fontId="22" fillId="55" borderId="20" xfId="344" applyFont="1" applyFill="1" applyBorder="1" applyAlignment="1">
      <alignment horizontal="center" vertical="center"/>
    </xf>
    <xf numFmtId="0" fontId="28" fillId="55" borderId="13" xfId="0" applyFont="1" applyFill="1" applyBorder="1" applyAlignment="1">
      <alignment horizontal="left"/>
    </xf>
    <xf numFmtId="0" fontId="65" fillId="56" borderId="15" xfId="0" applyFont="1" applyFill="1" applyBorder="1" applyAlignment="1">
      <alignment horizontal="center"/>
    </xf>
    <xf numFmtId="0" fontId="25" fillId="55" borderId="0" xfId="348" applyFont="1" applyFill="1" applyAlignment="1">
      <alignment horizontal="left" vertical="center" wrapText="1"/>
    </xf>
    <xf numFmtId="0" fontId="22" fillId="55" borderId="0" xfId="348" applyFont="1" applyFill="1" applyBorder="1" applyAlignment="1">
      <alignment horizontal="center"/>
    </xf>
    <xf numFmtId="0" fontId="22" fillId="55" borderId="45" xfId="348" applyFont="1" applyFill="1" applyBorder="1" applyAlignment="1">
      <alignment horizontal="left" vertical="center" wrapText="1"/>
    </xf>
    <xf numFmtId="0" fontId="22" fillId="55" borderId="36" xfId="348" applyFont="1" applyFill="1" applyBorder="1" applyAlignment="1">
      <alignment horizontal="left" vertical="center" wrapText="1"/>
    </xf>
    <xf numFmtId="0" fontId="22" fillId="55" borderId="45" xfId="348" applyFont="1" applyFill="1" applyBorder="1" applyAlignment="1">
      <alignment horizontal="center" vertical="center" wrapText="1"/>
    </xf>
    <xf numFmtId="0" fontId="22" fillId="55" borderId="36" xfId="348" applyFont="1" applyFill="1" applyBorder="1" applyAlignment="1">
      <alignment horizontal="center" vertical="center" wrapText="1"/>
    </xf>
    <xf numFmtId="0" fontId="22" fillId="55" borderId="13" xfId="344" applyFont="1" applyFill="1" applyBorder="1" applyAlignment="1">
      <alignment horizontal="center" vertical="center" wrapText="1"/>
    </xf>
    <xf numFmtId="0" fontId="22" fillId="55" borderId="11" xfId="344" applyFont="1" applyFill="1" applyBorder="1" applyAlignment="1">
      <alignment horizontal="center" vertical="center" wrapText="1"/>
    </xf>
    <xf numFmtId="0" fontId="31" fillId="55" borderId="13" xfId="344" applyFont="1" applyFill="1" applyBorder="1" applyAlignment="1">
      <alignment horizontal="left" vertical="center" wrapText="1"/>
    </xf>
    <xf numFmtId="0" fontId="31" fillId="55" borderId="13" xfId="344" applyFont="1" applyFill="1" applyBorder="1" applyAlignment="1">
      <alignment horizontal="left" vertical="center"/>
    </xf>
    <xf numFmtId="0" fontId="22" fillId="55" borderId="45" xfId="344" applyFont="1" applyFill="1" applyBorder="1" applyAlignment="1">
      <alignment horizontal="center" vertical="center" wrapText="1"/>
    </xf>
    <xf numFmtId="0" fontId="22" fillId="55" borderId="36" xfId="344" applyFont="1" applyFill="1" applyBorder="1" applyAlignment="1">
      <alignment horizontal="center" vertical="center" wrapText="1"/>
    </xf>
    <xf numFmtId="0" fontId="22" fillId="55" borderId="0" xfId="344" applyFont="1" applyFill="1" applyBorder="1" applyAlignment="1">
      <alignment horizontal="center" wrapText="1"/>
    </xf>
    <xf numFmtId="0" fontId="31" fillId="55" borderId="13" xfId="344" applyNumberFormat="1" applyFont="1" applyFill="1" applyBorder="1" applyAlignment="1">
      <alignment horizontal="left" vertical="center" wrapText="1"/>
    </xf>
    <xf numFmtId="0" fontId="31" fillId="55" borderId="13" xfId="344" applyNumberFormat="1" applyFont="1" applyFill="1" applyBorder="1" applyAlignment="1">
      <alignment horizontal="left" vertical="center"/>
    </xf>
    <xf numFmtId="172" fontId="22" fillId="55" borderId="22" xfId="283" applyNumberFormat="1" applyFont="1" applyFill="1" applyBorder="1" applyAlignment="1">
      <alignment horizontal="center" vertical="center"/>
    </xf>
    <xf numFmtId="172" fontId="22" fillId="55" borderId="18" xfId="283" applyNumberFormat="1" applyFont="1" applyFill="1" applyBorder="1" applyAlignment="1">
      <alignment horizontal="center" vertical="center"/>
    </xf>
    <xf numFmtId="0" fontId="84" fillId="57" borderId="19" xfId="0" applyFont="1" applyFill="1" applyBorder="1" applyAlignment="1">
      <alignment horizontal="center" wrapText="1"/>
    </xf>
    <xf numFmtId="0" fontId="84" fillId="57" borderId="10" xfId="0" applyFont="1" applyFill="1" applyBorder="1" applyAlignment="1">
      <alignment horizontal="center" wrapText="1"/>
    </xf>
    <xf numFmtId="0" fontId="84" fillId="57" borderId="20" xfId="0" applyFont="1" applyFill="1" applyBorder="1" applyAlignment="1">
      <alignment horizontal="center" wrapText="1"/>
    </xf>
    <xf numFmtId="0" fontId="22" fillId="55" borderId="0" xfId="0" applyFont="1" applyFill="1" applyBorder="1" applyAlignment="1">
      <alignment horizontal="center" vertical="center" wrapText="1"/>
    </xf>
    <xf numFmtId="0" fontId="22" fillId="55" borderId="19" xfId="0" applyFont="1" applyFill="1" applyBorder="1" applyAlignment="1">
      <alignment horizontal="center"/>
    </xf>
    <xf numFmtId="0" fontId="22" fillId="55" borderId="10" xfId="0" applyFont="1" applyFill="1" applyBorder="1" applyAlignment="1">
      <alignment horizontal="center"/>
    </xf>
    <xf numFmtId="0" fontId="22" fillId="55" borderId="20" xfId="0" applyFont="1" applyFill="1" applyBorder="1" applyAlignment="1">
      <alignment horizontal="center"/>
    </xf>
    <xf numFmtId="0" fontId="66" fillId="55" borderId="0" xfId="0" applyFont="1" applyFill="1" applyBorder="1" applyAlignment="1">
      <alignment horizontal="left"/>
    </xf>
    <xf numFmtId="0" fontId="66" fillId="55" borderId="0" xfId="0" applyFont="1" applyFill="1" applyBorder="1" applyAlignment="1">
      <alignment horizontal="left" wrapText="1"/>
    </xf>
    <xf numFmtId="0" fontId="1" fillId="55" borderId="0" xfId="0" applyFont="1" applyFill="1" applyBorder="1" applyAlignment="1">
      <alignment horizontal="left"/>
    </xf>
    <xf numFmtId="0" fontId="26" fillId="55" borderId="0" xfId="0" applyFont="1" applyFill="1" applyBorder="1" applyAlignment="1">
      <alignment horizontal="left"/>
    </xf>
    <xf numFmtId="0" fontId="86" fillId="55" borderId="0" xfId="0" applyFont="1" applyFill="1" applyBorder="1" applyAlignment="1">
      <alignment horizontal="left"/>
    </xf>
    <xf numFmtId="0" fontId="0" fillId="0" borderId="21" xfId="0" applyFont="1" applyBorder="1" applyAlignment="1">
      <alignment horizontal="left" vertical="center" wrapText="1"/>
    </xf>
    <xf numFmtId="0" fontId="0" fillId="0" borderId="22" xfId="0" applyFont="1" applyBorder="1" applyAlignment="1">
      <alignment horizontal="left" vertical="center" wrapText="1"/>
    </xf>
    <xf numFmtId="0" fontId="0" fillId="0" borderId="18" xfId="0" applyFont="1" applyBorder="1" applyAlignment="1">
      <alignment horizontal="left" vertical="center" wrapText="1"/>
    </xf>
    <xf numFmtId="0" fontId="65" fillId="55" borderId="0" xfId="0" applyFont="1" applyFill="1" applyBorder="1" applyAlignment="1">
      <alignment horizontal="center"/>
    </xf>
    <xf numFmtId="0" fontId="65" fillId="55" borderId="19" xfId="0" applyFont="1" applyFill="1" applyBorder="1" applyAlignment="1">
      <alignment horizontal="center"/>
    </xf>
    <xf numFmtId="0" fontId="65" fillId="55" borderId="10" xfId="0" applyFont="1" applyFill="1" applyBorder="1" applyAlignment="1">
      <alignment horizontal="center"/>
    </xf>
    <xf numFmtId="0" fontId="65" fillId="55" borderId="20" xfId="0" applyFont="1" applyFill="1" applyBorder="1" applyAlignment="1">
      <alignment horizontal="center"/>
    </xf>
    <xf numFmtId="0" fontId="65" fillId="55" borderId="21" xfId="0" applyFont="1" applyFill="1" applyBorder="1" applyAlignment="1">
      <alignment horizontal="left" vertical="center"/>
    </xf>
    <xf numFmtId="0" fontId="65" fillId="55" borderId="18" xfId="0" applyFont="1" applyFill="1" applyBorder="1" applyAlignment="1">
      <alignment horizontal="left" vertical="center"/>
    </xf>
    <xf numFmtId="0" fontId="65" fillId="55" borderId="14" xfId="0" applyFont="1" applyFill="1" applyBorder="1" applyAlignment="1">
      <alignment horizontal="left" vertical="center"/>
    </xf>
    <xf numFmtId="0" fontId="65" fillId="55" borderId="17" xfId="0" applyFont="1" applyFill="1" applyBorder="1" applyAlignment="1">
      <alignment horizontal="left" vertical="center"/>
    </xf>
    <xf numFmtId="0" fontId="0" fillId="0" borderId="73" xfId="0" applyFont="1" applyBorder="1" applyAlignment="1">
      <alignment horizontal="left" vertical="center" wrapText="1"/>
    </xf>
    <xf numFmtId="0" fontId="0" fillId="0" borderId="74" xfId="0" applyFont="1" applyBorder="1" applyAlignment="1">
      <alignment horizontal="left" vertical="center" wrapText="1"/>
    </xf>
    <xf numFmtId="0" fontId="65" fillId="55" borderId="21" xfId="0" applyFont="1" applyFill="1" applyBorder="1" applyAlignment="1">
      <alignment horizontal="center" vertical="center"/>
    </xf>
    <xf numFmtId="0" fontId="65" fillId="55" borderId="22" xfId="0" applyFont="1" applyFill="1" applyBorder="1" applyAlignment="1">
      <alignment horizontal="center" vertical="center"/>
    </xf>
    <xf numFmtId="0" fontId="0" fillId="0" borderId="75" xfId="0" applyFont="1" applyBorder="1" applyAlignment="1">
      <alignment horizontal="left" vertical="center" wrapText="1"/>
    </xf>
    <xf numFmtId="0" fontId="0" fillId="0" borderId="73" xfId="0" applyFont="1" applyBorder="1" applyAlignment="1">
      <alignment horizontal="left" vertical="center"/>
    </xf>
    <xf numFmtId="0" fontId="0" fillId="0" borderId="75" xfId="0" applyFont="1" applyBorder="1" applyAlignment="1">
      <alignment horizontal="left" vertical="center"/>
    </xf>
    <xf numFmtId="0" fontId="0" fillId="0" borderId="74" xfId="0" applyFont="1" applyBorder="1" applyAlignment="1">
      <alignment horizontal="left" vertical="center"/>
    </xf>
  </cellXfs>
  <cellStyles count="444">
    <cellStyle name="20% - Énfasis1" xfId="1" builtinId="30" customBuiltin="1"/>
    <cellStyle name="20% - Énfasis1 2 2" xfId="2"/>
    <cellStyle name="20% - Énfasis1 2 2 2" xfId="3"/>
    <cellStyle name="20% - Énfasis1 2 2 3" xfId="4"/>
    <cellStyle name="20% - Énfasis1 2 3" xfId="5"/>
    <cellStyle name="20% - Énfasis1 2 4" xfId="6"/>
    <cellStyle name="20% - Énfasis1 3 2" xfId="7"/>
    <cellStyle name="20% - Énfasis1 3 3" xfId="8"/>
    <cellStyle name="20% - Énfasis1 4" xfId="9"/>
    <cellStyle name="20% - Énfasis2" xfId="10" builtinId="34" customBuiltin="1"/>
    <cellStyle name="20% - Énfasis2 2 2" xfId="11"/>
    <cellStyle name="20% - Énfasis2 2 2 2" xfId="12"/>
    <cellStyle name="20% - Énfasis2 2 2 3" xfId="13"/>
    <cellStyle name="20% - Énfasis2 2 3" xfId="14"/>
    <cellStyle name="20% - Énfasis2 2 4" xfId="15"/>
    <cellStyle name="20% - Énfasis2 3 2" xfId="16"/>
    <cellStyle name="20% - Énfasis2 3 3" xfId="17"/>
    <cellStyle name="20% - Énfasis2 4" xfId="18"/>
    <cellStyle name="20% - Énfasis3" xfId="19" builtinId="38" customBuiltin="1"/>
    <cellStyle name="20% - Énfasis3 2 2" xfId="20"/>
    <cellStyle name="20% - Énfasis3 2 2 2" xfId="21"/>
    <cellStyle name="20% - Énfasis3 2 2 3" xfId="22"/>
    <cellStyle name="20% - Énfasis3 2 3" xfId="23"/>
    <cellStyle name="20% - Énfasis3 2 4" xfId="24"/>
    <cellStyle name="20% - Énfasis3 3 2" xfId="25"/>
    <cellStyle name="20% - Énfasis3 3 3" xfId="26"/>
    <cellStyle name="20% - Énfasis3 4" xfId="27"/>
    <cellStyle name="20% - Énfasis4" xfId="28" builtinId="42" customBuiltin="1"/>
    <cellStyle name="20% - Énfasis4 2 2" xfId="29"/>
    <cellStyle name="20% - Énfasis4 2 2 2" xfId="30"/>
    <cellStyle name="20% - Énfasis4 2 2 3" xfId="31"/>
    <cellStyle name="20% - Énfasis4 2 3" xfId="32"/>
    <cellStyle name="20% - Énfasis4 2 4" xfId="33"/>
    <cellStyle name="20% - Énfasis4 3 2" xfId="34"/>
    <cellStyle name="20% - Énfasis4 3 3" xfId="35"/>
    <cellStyle name="20% - Énfasis4 4" xfId="36"/>
    <cellStyle name="20% - Énfasis5" xfId="37" builtinId="46" customBuiltin="1"/>
    <cellStyle name="20% - Énfasis5 2 2" xfId="38"/>
    <cellStyle name="20% - Énfasis5 2 2 2" xfId="39"/>
    <cellStyle name="20% - Énfasis5 2 2 3" xfId="40"/>
    <cellStyle name="20% - Énfasis5 2 3" xfId="41"/>
    <cellStyle name="20% - Énfasis5 2 4" xfId="42"/>
    <cellStyle name="20% - Énfasis5 3 2" xfId="43"/>
    <cellStyle name="20% - Énfasis5 3 3" xfId="44"/>
    <cellStyle name="20% - Énfasis5 4" xfId="45"/>
    <cellStyle name="20% - Énfasis6" xfId="46" builtinId="50" customBuiltin="1"/>
    <cellStyle name="20% - Énfasis6 2 2" xfId="47"/>
    <cellStyle name="20% - Énfasis6 2 2 2" xfId="48"/>
    <cellStyle name="20% - Énfasis6 2 2 3" xfId="49"/>
    <cellStyle name="20% - Énfasis6 2 3" xfId="50"/>
    <cellStyle name="20% - Énfasis6 2 4" xfId="51"/>
    <cellStyle name="20% - Énfasis6 3 2" xfId="52"/>
    <cellStyle name="20% - Énfasis6 3 3" xfId="53"/>
    <cellStyle name="20% - Énfasis6 4" xfId="54"/>
    <cellStyle name="40% - Énfasis1" xfId="55" builtinId="31" customBuiltin="1"/>
    <cellStyle name="40% - Énfasis1 2 2" xfId="56"/>
    <cellStyle name="40% - Énfasis1 2 2 2" xfId="57"/>
    <cellStyle name="40% - Énfasis1 2 2 3" xfId="58"/>
    <cellStyle name="40% - Énfasis1 2 3" xfId="59"/>
    <cellStyle name="40% - Énfasis1 2 4" xfId="60"/>
    <cellStyle name="40% - Énfasis1 3 2" xfId="61"/>
    <cellStyle name="40% - Énfasis1 3 3" xfId="62"/>
    <cellStyle name="40% - Énfasis1 4" xfId="63"/>
    <cellStyle name="40% - Énfasis2" xfId="64" builtinId="35" customBuiltin="1"/>
    <cellStyle name="40% - Énfasis2 2 2" xfId="65"/>
    <cellStyle name="40% - Énfasis2 2 2 2" xfId="66"/>
    <cellStyle name="40% - Énfasis2 2 2 3" xfId="67"/>
    <cellStyle name="40% - Énfasis2 2 3" xfId="68"/>
    <cellStyle name="40% - Énfasis2 2 4" xfId="69"/>
    <cellStyle name="40% - Énfasis2 3 2" xfId="70"/>
    <cellStyle name="40% - Énfasis2 3 3" xfId="71"/>
    <cellStyle name="40% - Énfasis2 4" xfId="72"/>
    <cellStyle name="40% - Énfasis3" xfId="73" builtinId="39" customBuiltin="1"/>
    <cellStyle name="40% - Énfasis3 2 2" xfId="74"/>
    <cellStyle name="40% - Énfasis3 2 2 2" xfId="75"/>
    <cellStyle name="40% - Énfasis3 2 2 3" xfId="76"/>
    <cellStyle name="40% - Énfasis3 2 3" xfId="77"/>
    <cellStyle name="40% - Énfasis3 2 4" xfId="78"/>
    <cellStyle name="40% - Énfasis3 3 2" xfId="79"/>
    <cellStyle name="40% - Énfasis3 3 3" xfId="80"/>
    <cellStyle name="40% - Énfasis3 4" xfId="81"/>
    <cellStyle name="40% - Énfasis4" xfId="82" builtinId="43" customBuiltin="1"/>
    <cellStyle name="40% - Énfasis4 2 2" xfId="83"/>
    <cellStyle name="40% - Énfasis4 2 2 2" xfId="84"/>
    <cellStyle name="40% - Énfasis4 2 2 3" xfId="85"/>
    <cellStyle name="40% - Énfasis4 2 3" xfId="86"/>
    <cellStyle name="40% - Énfasis4 2 4" xfId="87"/>
    <cellStyle name="40% - Énfasis4 3 2" xfId="88"/>
    <cellStyle name="40% - Énfasis4 3 3" xfId="89"/>
    <cellStyle name="40% - Énfasis4 4" xfId="90"/>
    <cellStyle name="40% - Énfasis5" xfId="91" builtinId="47" customBuiltin="1"/>
    <cellStyle name="40% - Énfasis5 2 2" xfId="92"/>
    <cellStyle name="40% - Énfasis5 2 2 2" xfId="93"/>
    <cellStyle name="40% - Énfasis5 2 2 3" xfId="94"/>
    <cellStyle name="40% - Énfasis5 2 3" xfId="95"/>
    <cellStyle name="40% - Énfasis5 2 4" xfId="96"/>
    <cellStyle name="40% - Énfasis5 3 2" xfId="97"/>
    <cellStyle name="40% - Énfasis5 3 3" xfId="98"/>
    <cellStyle name="40% - Énfasis5 4" xfId="99"/>
    <cellStyle name="40% - Énfasis6" xfId="100" builtinId="51" customBuiltin="1"/>
    <cellStyle name="40% - Énfasis6 2 2" xfId="101"/>
    <cellStyle name="40% - Énfasis6 2 2 2" xfId="102"/>
    <cellStyle name="40% - Énfasis6 2 2 3" xfId="103"/>
    <cellStyle name="40% - Énfasis6 2 3" xfId="104"/>
    <cellStyle name="40% - Énfasis6 2 4" xfId="105"/>
    <cellStyle name="40% - Énfasis6 3 2" xfId="106"/>
    <cellStyle name="40% - Énfasis6 3 3" xfId="107"/>
    <cellStyle name="40% - Énfasis6 4" xfId="108"/>
    <cellStyle name="60% - Énfasis1" xfId="109" builtinId="32" customBuiltin="1"/>
    <cellStyle name="60% - Énfasis1 2 2" xfId="110"/>
    <cellStyle name="60% - Énfasis1 2 2 2" xfId="111"/>
    <cellStyle name="60% - Énfasis1 2 2 3" xfId="112"/>
    <cellStyle name="60% - Énfasis1 2 3" xfId="113"/>
    <cellStyle name="60% - Énfasis1 2 4" xfId="114"/>
    <cellStyle name="60% - Énfasis1 3 2" xfId="115"/>
    <cellStyle name="60% - Énfasis1 3 3" xfId="116"/>
    <cellStyle name="60% - Énfasis1 4" xfId="117"/>
    <cellStyle name="60% - Énfasis2" xfId="118" builtinId="36" customBuiltin="1"/>
    <cellStyle name="60% - Énfasis2 2 2" xfId="119"/>
    <cellStyle name="60% - Énfasis2 2 2 2" xfId="120"/>
    <cellStyle name="60% - Énfasis2 2 2 3" xfId="121"/>
    <cellStyle name="60% - Énfasis2 2 3" xfId="122"/>
    <cellStyle name="60% - Énfasis2 2 4" xfId="123"/>
    <cellStyle name="60% - Énfasis2 3 2" xfId="124"/>
    <cellStyle name="60% - Énfasis2 3 3" xfId="125"/>
    <cellStyle name="60% - Énfasis2 4" xfId="126"/>
    <cellStyle name="60% - Énfasis3" xfId="127" builtinId="40" customBuiltin="1"/>
    <cellStyle name="60% - Énfasis3 2 2" xfId="128"/>
    <cellStyle name="60% - Énfasis3 2 2 2" xfId="129"/>
    <cellStyle name="60% - Énfasis3 2 2 3" xfId="130"/>
    <cellStyle name="60% - Énfasis3 2 3" xfId="131"/>
    <cellStyle name="60% - Énfasis3 2 4" xfId="132"/>
    <cellStyle name="60% - Énfasis3 3 2" xfId="133"/>
    <cellStyle name="60% - Énfasis3 3 3" xfId="134"/>
    <cellStyle name="60% - Énfasis3 4" xfId="135"/>
    <cellStyle name="60% - Énfasis4" xfId="136" builtinId="44" customBuiltin="1"/>
    <cellStyle name="60% - Énfasis4 2 2" xfId="137"/>
    <cellStyle name="60% - Énfasis4 2 2 2" xfId="138"/>
    <cellStyle name="60% - Énfasis4 2 2 3" xfId="139"/>
    <cellStyle name="60% - Énfasis4 2 3" xfId="140"/>
    <cellStyle name="60% - Énfasis4 2 4" xfId="141"/>
    <cellStyle name="60% - Énfasis4 3 2" xfId="142"/>
    <cellStyle name="60% - Énfasis4 3 3" xfId="143"/>
    <cellStyle name="60% - Énfasis4 4" xfId="144"/>
    <cellStyle name="60% - Énfasis5" xfId="145" builtinId="48" customBuiltin="1"/>
    <cellStyle name="60% - Énfasis5 2 2" xfId="146"/>
    <cellStyle name="60% - Énfasis5 2 2 2" xfId="147"/>
    <cellStyle name="60% - Énfasis5 2 2 3" xfId="148"/>
    <cellStyle name="60% - Énfasis5 2 3" xfId="149"/>
    <cellStyle name="60% - Énfasis5 2 4" xfId="150"/>
    <cellStyle name="60% - Énfasis5 3 2" xfId="151"/>
    <cellStyle name="60% - Énfasis5 3 3" xfId="152"/>
    <cellStyle name="60% - Énfasis5 4" xfId="153"/>
    <cellStyle name="60% - Énfasis6" xfId="154" builtinId="52" customBuiltin="1"/>
    <cellStyle name="60% - Énfasis6 2 2" xfId="155"/>
    <cellStyle name="60% - Énfasis6 2 2 2" xfId="156"/>
    <cellStyle name="60% - Énfasis6 2 2 3" xfId="157"/>
    <cellStyle name="60% - Énfasis6 2 3" xfId="158"/>
    <cellStyle name="60% - Énfasis6 2 4" xfId="159"/>
    <cellStyle name="60% - Énfasis6 3 2" xfId="160"/>
    <cellStyle name="60% - Énfasis6 3 3" xfId="161"/>
    <cellStyle name="60% - Énfasis6 4" xfId="162"/>
    <cellStyle name="Buena 2 2" xfId="163"/>
    <cellStyle name="Buena 2 2 2" xfId="164"/>
    <cellStyle name="Buena 2 2 3" xfId="165"/>
    <cellStyle name="Buena 2 3" xfId="166"/>
    <cellStyle name="Buena 2 4" xfId="167"/>
    <cellStyle name="Buena 3 2" xfId="168"/>
    <cellStyle name="Buena 3 3" xfId="169"/>
    <cellStyle name="Buena 4" xfId="170"/>
    <cellStyle name="Cálculo" xfId="171" builtinId="22" customBuiltin="1"/>
    <cellStyle name="Cálculo 2 2" xfId="172"/>
    <cellStyle name="Cálculo 2 2 2" xfId="173"/>
    <cellStyle name="Cálculo 2 2 3" xfId="174"/>
    <cellStyle name="Cálculo 2 3" xfId="175"/>
    <cellStyle name="Cálculo 2 4" xfId="176"/>
    <cellStyle name="Cálculo 3 2" xfId="177"/>
    <cellStyle name="Cálculo 3 3" xfId="178"/>
    <cellStyle name="Cálculo 4" xfId="179"/>
    <cellStyle name="Celda de comprobación" xfId="180" builtinId="23" customBuiltin="1"/>
    <cellStyle name="Celda de comprobación 2 2" xfId="181"/>
    <cellStyle name="Celda de comprobación 2 2 2" xfId="182"/>
    <cellStyle name="Celda de comprobación 2 2 3" xfId="183"/>
    <cellStyle name="Celda de comprobación 2 3" xfId="184"/>
    <cellStyle name="Celda de comprobación 2 4" xfId="185"/>
    <cellStyle name="Celda de comprobación 3 2" xfId="186"/>
    <cellStyle name="Celda de comprobación 3 3" xfId="187"/>
    <cellStyle name="Celda de comprobación 4" xfId="188"/>
    <cellStyle name="Celda vinculada" xfId="189" builtinId="24" customBuiltin="1"/>
    <cellStyle name="Celda vinculada 2 2" xfId="190"/>
    <cellStyle name="Celda vinculada 2 2 2" xfId="191"/>
    <cellStyle name="Celda vinculada 2 2 3" xfId="192"/>
    <cellStyle name="Celda vinculada 2 3" xfId="193"/>
    <cellStyle name="Celda vinculada 2 4" xfId="194"/>
    <cellStyle name="Celda vinculada 3 2" xfId="195"/>
    <cellStyle name="Celda vinculada 3 3" xfId="196"/>
    <cellStyle name="Celda vinculada 4" xfId="197"/>
    <cellStyle name="Encabezado 4" xfId="198" builtinId="19" customBuiltin="1"/>
    <cellStyle name="Encabezado 4 2 2" xfId="199"/>
    <cellStyle name="Encabezado 4 2 2 2" xfId="200"/>
    <cellStyle name="Encabezado 4 2 2 3" xfId="201"/>
    <cellStyle name="Encabezado 4 2 3" xfId="202"/>
    <cellStyle name="Encabezado 4 2 4" xfId="203"/>
    <cellStyle name="Encabezado 4 3 2" xfId="204"/>
    <cellStyle name="Encabezado 4 3 3" xfId="205"/>
    <cellStyle name="Encabezado 4 4" xfId="206"/>
    <cellStyle name="Énfasis1" xfId="207" builtinId="29" customBuiltin="1"/>
    <cellStyle name="Énfasis1 2 2" xfId="208"/>
    <cellStyle name="Énfasis1 2 2 2" xfId="209"/>
    <cellStyle name="Énfasis1 2 2 3" xfId="210"/>
    <cellStyle name="Énfasis1 2 3" xfId="211"/>
    <cellStyle name="Énfasis1 2 4" xfId="212"/>
    <cellStyle name="Énfasis1 3 2" xfId="213"/>
    <cellStyle name="Énfasis1 3 3" xfId="214"/>
    <cellStyle name="Énfasis1 4" xfId="215"/>
    <cellStyle name="Énfasis2" xfId="216" builtinId="33" customBuiltin="1"/>
    <cellStyle name="Énfasis2 2 2" xfId="217"/>
    <cellStyle name="Énfasis2 2 2 2" xfId="218"/>
    <cellStyle name="Énfasis2 2 2 3" xfId="219"/>
    <cellStyle name="Énfasis2 2 3" xfId="220"/>
    <cellStyle name="Énfasis2 2 4" xfId="221"/>
    <cellStyle name="Énfasis2 3 2" xfId="222"/>
    <cellStyle name="Énfasis2 3 3" xfId="223"/>
    <cellStyle name="Énfasis2 4" xfId="224"/>
    <cellStyle name="Énfasis3" xfId="225" builtinId="37" customBuiltin="1"/>
    <cellStyle name="Énfasis3 2 2" xfId="226"/>
    <cellStyle name="Énfasis3 2 2 2" xfId="227"/>
    <cellStyle name="Énfasis3 2 2 3" xfId="228"/>
    <cellStyle name="Énfasis3 2 3" xfId="229"/>
    <cellStyle name="Énfasis3 2 4" xfId="230"/>
    <cellStyle name="Énfasis3 3 2" xfId="231"/>
    <cellStyle name="Énfasis3 3 3" xfId="232"/>
    <cellStyle name="Énfasis3 4" xfId="233"/>
    <cellStyle name="Énfasis4" xfId="234" builtinId="41" customBuiltin="1"/>
    <cellStyle name="Énfasis4 2 2" xfId="235"/>
    <cellStyle name="Énfasis4 2 2 2" xfId="236"/>
    <cellStyle name="Énfasis4 2 2 3" xfId="237"/>
    <cellStyle name="Énfasis4 2 3" xfId="238"/>
    <cellStyle name="Énfasis4 2 4" xfId="239"/>
    <cellStyle name="Énfasis4 3 2" xfId="240"/>
    <cellStyle name="Énfasis4 3 3" xfId="241"/>
    <cellStyle name="Énfasis4 4" xfId="242"/>
    <cellStyle name="Énfasis5" xfId="243" builtinId="45" customBuiltin="1"/>
    <cellStyle name="Énfasis5 2 2" xfId="244"/>
    <cellStyle name="Énfasis5 2 2 2" xfId="245"/>
    <cellStyle name="Énfasis5 2 2 3" xfId="246"/>
    <cellStyle name="Énfasis5 2 3" xfId="247"/>
    <cellStyle name="Énfasis5 2 4" xfId="248"/>
    <cellStyle name="Énfasis5 3 2" xfId="249"/>
    <cellStyle name="Énfasis5 3 3" xfId="250"/>
    <cellStyle name="Énfasis5 4" xfId="251"/>
    <cellStyle name="Énfasis6" xfId="252" builtinId="49" customBuiltin="1"/>
    <cellStyle name="Énfasis6 2 2" xfId="253"/>
    <cellStyle name="Énfasis6 2 2 2" xfId="254"/>
    <cellStyle name="Énfasis6 2 2 3" xfId="255"/>
    <cellStyle name="Énfasis6 2 3" xfId="256"/>
    <cellStyle name="Énfasis6 2 4" xfId="257"/>
    <cellStyle name="Énfasis6 3 2" xfId="258"/>
    <cellStyle name="Énfasis6 3 3" xfId="259"/>
    <cellStyle name="Énfasis6 4" xfId="260"/>
    <cellStyle name="Entrada" xfId="261" builtinId="20" customBuiltin="1"/>
    <cellStyle name="Entrada 2 2" xfId="262"/>
    <cellStyle name="Entrada 2 2 2" xfId="263"/>
    <cellStyle name="Entrada 2 2 3" xfId="264"/>
    <cellStyle name="Entrada 2 3" xfId="265"/>
    <cellStyle name="Entrada 2 4" xfId="266"/>
    <cellStyle name="Entrada 3 2" xfId="267"/>
    <cellStyle name="Entrada 3 3" xfId="268"/>
    <cellStyle name="Entrada 4" xfId="269"/>
    <cellStyle name="Hipervínculo" xfId="270" builtinId="8"/>
    <cellStyle name="Hipervínculo 2" xfId="271"/>
    <cellStyle name="Hipervínculo 2 2" xfId="272"/>
    <cellStyle name="Hipervínculo 3" xfId="273"/>
    <cellStyle name="Incorrecto" xfId="274" builtinId="27" customBuiltin="1"/>
    <cellStyle name="Incorrecto 2 2" xfId="275"/>
    <cellStyle name="Incorrecto 2 2 2" xfId="276"/>
    <cellStyle name="Incorrecto 2 2 3" xfId="277"/>
    <cellStyle name="Incorrecto 2 3" xfId="278"/>
    <cellStyle name="Incorrecto 2 4" xfId="279"/>
    <cellStyle name="Incorrecto 3 2" xfId="280"/>
    <cellStyle name="Incorrecto 3 3" xfId="281"/>
    <cellStyle name="Incorrecto 4" xfId="282"/>
    <cellStyle name="Millares" xfId="283" builtinId="3"/>
    <cellStyle name="Millares [0]" xfId="284" builtinId="6"/>
    <cellStyle name="Millares [0] 2" xfId="285"/>
    <cellStyle name="Millares [0] 2 2" xfId="286"/>
    <cellStyle name="Millares [0] 2 3" xfId="287"/>
    <cellStyle name="Millares [0] 3" xfId="288"/>
    <cellStyle name="Millares [0] 3 2" xfId="289"/>
    <cellStyle name="Millares [0] 4" xfId="290"/>
    <cellStyle name="Millares 2" xfId="291"/>
    <cellStyle name="Millares 2 2" xfId="292"/>
    <cellStyle name="Millares 2 3" xfId="293"/>
    <cellStyle name="Millares 2 4" xfId="294"/>
    <cellStyle name="Millares 2 5" xfId="295"/>
    <cellStyle name="Millares 2 5 2" xfId="296"/>
    <cellStyle name="Millares 2 5 2 2" xfId="297"/>
    <cellStyle name="Millares 3" xfId="298"/>
    <cellStyle name="Millares 3 2" xfId="299"/>
    <cellStyle name="Millares 3 2 2" xfId="300"/>
    <cellStyle name="Millares 4" xfId="301"/>
    <cellStyle name="Millares 4 2" xfId="302"/>
    <cellStyle name="Millares 4 2 2" xfId="303"/>
    <cellStyle name="Millares 4 3" xfId="304"/>
    <cellStyle name="Millares 5" xfId="305"/>
    <cellStyle name="Millares 5 2" xfId="306"/>
    <cellStyle name="Millares 5 2 2" xfId="307"/>
    <cellStyle name="Millares 6" xfId="308"/>
    <cellStyle name="Millares 6 2" xfId="309"/>
    <cellStyle name="Millares 6 2 2" xfId="310"/>
    <cellStyle name="Millares 7" xfId="311"/>
    <cellStyle name="Millares 7 2" xfId="312"/>
    <cellStyle name="Millares 8" xfId="313"/>
    <cellStyle name="Millares 8 2" xfId="314"/>
    <cellStyle name="Millares 8 2 2" xfId="315"/>
    <cellStyle name="Millares 8 3" xfId="316"/>
    <cellStyle name="Millares 9" xfId="317"/>
    <cellStyle name="Moneda [0]" xfId="318" builtinId="7"/>
    <cellStyle name="Neutral" xfId="319" builtinId="28" customBuiltin="1"/>
    <cellStyle name="Neutral 2 2" xfId="320"/>
    <cellStyle name="Neutral 2 2 2" xfId="321"/>
    <cellStyle name="Neutral 2 2 3" xfId="322"/>
    <cellStyle name="Neutral 2 3" xfId="323"/>
    <cellStyle name="Neutral 2 4" xfId="324"/>
    <cellStyle name="Neutral 3 2" xfId="325"/>
    <cellStyle name="Neutral 3 3" xfId="326"/>
    <cellStyle name="Neutral 4" xfId="327"/>
    <cellStyle name="Normal" xfId="0" builtinId="0"/>
    <cellStyle name="Normal 10" xfId="328"/>
    <cellStyle name="Normal 2" xfId="329"/>
    <cellStyle name="Normal 2 2" xfId="330"/>
    <cellStyle name="Normal 2 2 2" xfId="331"/>
    <cellStyle name="Normal 2 2 2 2" xfId="332"/>
    <cellStyle name="Normal 2 2 2 2 2" xfId="333"/>
    <cellStyle name="Normal 2 2 3" xfId="334"/>
    <cellStyle name="Normal 2 3" xfId="335"/>
    <cellStyle name="Normal 2 4" xfId="336"/>
    <cellStyle name="Normal 2 4 2" xfId="337"/>
    <cellStyle name="Normal 2 5" xfId="338"/>
    <cellStyle name="Normal 3" xfId="339"/>
    <cellStyle name="Normal 3 2" xfId="340"/>
    <cellStyle name="Normal 3 3" xfId="341"/>
    <cellStyle name="Normal 3 4" xfId="342"/>
    <cellStyle name="Normal 3 5" xfId="343"/>
    <cellStyle name="Normal 4" xfId="344"/>
    <cellStyle name="Normal 4 2" xfId="345"/>
    <cellStyle name="Normal 4 2 2" xfId="346"/>
    <cellStyle name="Normal 4 3" xfId="347"/>
    <cellStyle name="Normal 4 4" xfId="348"/>
    <cellStyle name="Normal 5" xfId="349"/>
    <cellStyle name="Normal 5 2" xfId="350"/>
    <cellStyle name="Normal 5 2 2" xfId="351"/>
    <cellStyle name="Normal 5 2 2 2" xfId="352"/>
    <cellStyle name="Normal 9" xfId="353"/>
    <cellStyle name="Normal_indice" xfId="354"/>
    <cellStyle name="Notas" xfId="355" builtinId="10" customBuiltin="1"/>
    <cellStyle name="Notas 2 2" xfId="356"/>
    <cellStyle name="Notas 2 2 2" xfId="357"/>
    <cellStyle name="Notas 2 2 3" xfId="358"/>
    <cellStyle name="Notas 2 3" xfId="359"/>
    <cellStyle name="Notas 2 4" xfId="360"/>
    <cellStyle name="Notas 3 2" xfId="361"/>
    <cellStyle name="Notas 3 3" xfId="362"/>
    <cellStyle name="Notas 4" xfId="363"/>
    <cellStyle name="Porcentaje" xfId="364" builtinId="5"/>
    <cellStyle name="Porcentaje 2" xfId="365"/>
    <cellStyle name="Porcentaje 3" xfId="366"/>
    <cellStyle name="Porcentual 2" xfId="367"/>
    <cellStyle name="Porcentual 2 2" xfId="368"/>
    <cellStyle name="Porcentual 2 3" xfId="369"/>
    <cellStyle name="Porcentual 2 4" xfId="370"/>
    <cellStyle name="Porcentual 2 4 2" xfId="371"/>
    <cellStyle name="Porcentual 2 5" xfId="372"/>
    <cellStyle name="Salida" xfId="373" builtinId="21" customBuiltin="1"/>
    <cellStyle name="Salida 2 2" xfId="374"/>
    <cellStyle name="Salida 2 2 2" xfId="375"/>
    <cellStyle name="Salida 2 2 3" xfId="376"/>
    <cellStyle name="Salida 2 3" xfId="377"/>
    <cellStyle name="Salida 2 4" xfId="378"/>
    <cellStyle name="Salida 3 2" xfId="379"/>
    <cellStyle name="Salida 3 3" xfId="380"/>
    <cellStyle name="Salida 4" xfId="381"/>
    <cellStyle name="Texto de advertencia" xfId="382" builtinId="11" customBuiltin="1"/>
    <cellStyle name="Texto de advertencia 2 2" xfId="383"/>
    <cellStyle name="Texto de advertencia 2 2 2" xfId="384"/>
    <cellStyle name="Texto de advertencia 2 2 3" xfId="385"/>
    <cellStyle name="Texto de advertencia 2 3" xfId="386"/>
    <cellStyle name="Texto de advertencia 2 4" xfId="387"/>
    <cellStyle name="Texto de advertencia 3 2" xfId="388"/>
    <cellStyle name="Texto de advertencia 3 3" xfId="389"/>
    <cellStyle name="Texto de advertencia 4" xfId="390"/>
    <cellStyle name="Texto explicativo" xfId="391" builtinId="53" customBuiltin="1"/>
    <cellStyle name="Texto explicativo 2 2" xfId="392"/>
    <cellStyle name="Texto explicativo 2 2 2" xfId="393"/>
    <cellStyle name="Texto explicativo 2 2 3" xfId="394"/>
    <cellStyle name="Texto explicativo 2 3" xfId="395"/>
    <cellStyle name="Texto explicativo 2 4" xfId="396"/>
    <cellStyle name="Texto explicativo 3 2" xfId="397"/>
    <cellStyle name="Texto explicativo 3 3" xfId="398"/>
    <cellStyle name="Texto explicativo 4" xfId="399"/>
    <cellStyle name="Título" xfId="400" builtinId="15" customBuiltin="1"/>
    <cellStyle name="Título 1 2 2" xfId="401"/>
    <cellStyle name="Título 1 2 2 2" xfId="402"/>
    <cellStyle name="Título 1 2 2 3" xfId="403"/>
    <cellStyle name="Título 1 2 3" xfId="404"/>
    <cellStyle name="Título 1 2 4" xfId="405"/>
    <cellStyle name="Título 1 3 2" xfId="406"/>
    <cellStyle name="Título 1 3 3" xfId="407"/>
    <cellStyle name="Título 1 4" xfId="408"/>
    <cellStyle name="Título 2" xfId="409" builtinId="17" customBuiltin="1"/>
    <cellStyle name="Título 2 2 2" xfId="410"/>
    <cellStyle name="Título 2 2 2 2" xfId="411"/>
    <cellStyle name="Título 2 2 2 3" xfId="412"/>
    <cellStyle name="Título 2 2 3" xfId="413"/>
    <cellStyle name="Título 2 2 4" xfId="414"/>
    <cellStyle name="Título 2 3 2" xfId="415"/>
    <cellStyle name="Título 2 3 3" xfId="416"/>
    <cellStyle name="Título 2 4" xfId="417"/>
    <cellStyle name="Título 3" xfId="418" builtinId="18" customBuiltin="1"/>
    <cellStyle name="Título 3 2 2" xfId="419"/>
    <cellStyle name="Título 3 2 2 2" xfId="420"/>
    <cellStyle name="Título 3 2 2 3" xfId="421"/>
    <cellStyle name="Título 3 2 3" xfId="422"/>
    <cellStyle name="Título 3 2 4" xfId="423"/>
    <cellStyle name="Título 3 3 2" xfId="424"/>
    <cellStyle name="Título 3 3 3" xfId="425"/>
    <cellStyle name="Título 3 4" xfId="426"/>
    <cellStyle name="Título 4 2" xfId="427"/>
    <cellStyle name="Título 4 2 2" xfId="428"/>
    <cellStyle name="Título 4 2 3" xfId="429"/>
    <cellStyle name="Título 4 3" xfId="430"/>
    <cellStyle name="Título 4 4" xfId="431"/>
    <cellStyle name="Título 5 2" xfId="432"/>
    <cellStyle name="Título 5 3" xfId="433"/>
    <cellStyle name="Título 6" xfId="434"/>
    <cellStyle name="Total" xfId="435" builtinId="25" customBuiltin="1"/>
    <cellStyle name="Total 2 2" xfId="436"/>
    <cellStyle name="Total 2 2 2" xfId="437"/>
    <cellStyle name="Total 2 2 3" xfId="438"/>
    <cellStyle name="Total 2 3" xfId="439"/>
    <cellStyle name="Total 2 4" xfId="440"/>
    <cellStyle name="Total 3 2" xfId="441"/>
    <cellStyle name="Total 3 3" xfId="442"/>
    <cellStyle name="Total 4" xfId="443"/>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tableStyleElement type="headerRow" dxfId="27"/>
      <tableStyleElement type="totalRow" dxfId="26"/>
      <tableStyleElement type="firstRowStripe" dxfId="25"/>
      <tableStyleElement type="firstColumnStripe" dxfId="24"/>
      <tableStyleElement type="firstSubtotalColumn"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 name="PivotStyleLight16 3" table="0" count="11">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pageFieldLabels" dxfId="7"/>
      <tableStyleElement type="pageFieldValues"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1. Precio promedio mensual de papa en los mercados mayoristas</a:t>
            </a:r>
          </a:p>
        </c:rich>
      </c:tx>
      <c:overlay val="0"/>
      <c:spPr>
        <a:noFill/>
        <a:ln w="25400">
          <a:noFill/>
        </a:ln>
      </c:spPr>
    </c:title>
    <c:autoTitleDeleted val="0"/>
    <c:plotArea>
      <c:layout>
        <c:manualLayout>
          <c:layoutTarget val="inner"/>
          <c:xMode val="edge"/>
          <c:yMode val="edge"/>
          <c:x val="0.12185490771779101"/>
          <c:y val="0.134280654455815"/>
          <c:w val="0.81030828773522001"/>
          <c:h val="0.61601002682592099"/>
        </c:manualLayout>
      </c:layout>
      <c:lineChart>
        <c:grouping val="standard"/>
        <c:varyColors val="0"/>
        <c:ser>
          <c:idx val="0"/>
          <c:order val="0"/>
          <c:tx>
            <c:strRef>
              <c:f>'precio mayorista'!$C$7</c:f>
              <c:strCache>
                <c:ptCount val="1"/>
                <c:pt idx="0">
                  <c:v>2016</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c:formatCode>
                <c:ptCount val="12"/>
                <c:pt idx="0">
                  <c:v>5870.2493894916133</c:v>
                </c:pt>
                <c:pt idx="1">
                  <c:v>5512.2771475282989</c:v>
                </c:pt>
                <c:pt idx="2">
                  <c:v>5621.283265841128</c:v>
                </c:pt>
                <c:pt idx="3">
                  <c:v>5289.886655795267</c:v>
                </c:pt>
                <c:pt idx="4">
                  <c:v>6568.1963639273808</c:v>
                </c:pt>
                <c:pt idx="5">
                  <c:v>7206.8687738496637</c:v>
                </c:pt>
                <c:pt idx="6">
                  <c:v>7248.9546176367357</c:v>
                </c:pt>
                <c:pt idx="7">
                  <c:v>7945.3385133182337</c:v>
                </c:pt>
                <c:pt idx="8">
                  <c:v>7040.2649865985759</c:v>
                </c:pt>
                <c:pt idx="9">
                  <c:v>7292.0917825686429</c:v>
                </c:pt>
                <c:pt idx="10">
                  <c:v>6354.105789104201</c:v>
                </c:pt>
                <c:pt idx="11">
                  <c:v>3863.9035405145264</c:v>
                </c:pt>
              </c:numCache>
            </c:numRef>
          </c:val>
          <c:smooth val="0"/>
          <c:extLst>
            <c:ext xmlns:c16="http://schemas.microsoft.com/office/drawing/2014/chart" uri="{C3380CC4-5D6E-409C-BE32-E72D297353CC}">
              <c16:uniqueId val="{00000000-7F43-4E92-9C38-6AA3D1885E01}"/>
            </c:ext>
          </c:extLst>
        </c:ser>
        <c:ser>
          <c:idx val="1"/>
          <c:order val="1"/>
          <c:tx>
            <c:strRef>
              <c:f>'precio mayorista'!$D$7</c:f>
              <c:strCache>
                <c:ptCount val="1"/>
                <c:pt idx="0">
                  <c:v>2017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c:formatCode>
                <c:ptCount val="12"/>
                <c:pt idx="0">
                  <c:v>3649.8039034301619</c:v>
                </c:pt>
                <c:pt idx="1">
                  <c:v>4210.5750441630807</c:v>
                </c:pt>
                <c:pt idx="2">
                  <c:v>4419.1887260479079</c:v>
                </c:pt>
                <c:pt idx="3">
                  <c:v>4218.045080392988</c:v>
                </c:pt>
                <c:pt idx="4">
                  <c:v>4293.8489268546818</c:v>
                </c:pt>
                <c:pt idx="5">
                  <c:v>3778.7463022463317</c:v>
                </c:pt>
                <c:pt idx="6">
                  <c:v>3934.1468877263478</c:v>
                </c:pt>
                <c:pt idx="7">
                  <c:v>3813.1342349857005</c:v>
                </c:pt>
                <c:pt idx="8">
                  <c:v>4307.8244704163626</c:v>
                </c:pt>
                <c:pt idx="9">
                  <c:v>4391.534614620974</c:v>
                </c:pt>
                <c:pt idx="10">
                  <c:v>6788.0859724450893</c:v>
                </c:pt>
                <c:pt idx="11">
                  <c:v>8184.0223490930721</c:v>
                </c:pt>
              </c:numCache>
            </c:numRef>
          </c:val>
          <c:smooth val="0"/>
          <c:extLst>
            <c:ext xmlns:c16="http://schemas.microsoft.com/office/drawing/2014/chart" uri="{C3380CC4-5D6E-409C-BE32-E72D297353CC}">
              <c16:uniqueId val="{00000001-7F43-4E92-9C38-6AA3D1885E01}"/>
            </c:ext>
          </c:extLst>
        </c:ser>
        <c:ser>
          <c:idx val="2"/>
          <c:order val="2"/>
          <c:tx>
            <c:strRef>
              <c:f>'precio mayorista'!$E$7</c:f>
              <c:strCache>
                <c:ptCount val="1"/>
                <c:pt idx="0">
                  <c:v>2018</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c:formatCode>
                <c:ptCount val="12"/>
                <c:pt idx="0">
                  <c:v>7976.7941188395216</c:v>
                </c:pt>
                <c:pt idx="1">
                  <c:v>7386.0482005676686</c:v>
                </c:pt>
                <c:pt idx="2">
                  <c:v>7621.296860804714</c:v>
                </c:pt>
                <c:pt idx="3">
                  <c:v>7169.2904729380289</c:v>
                </c:pt>
                <c:pt idx="4">
                  <c:v>6467.8749860272064</c:v>
                </c:pt>
                <c:pt idx="5">
                  <c:v>6864.28954335664</c:v>
                </c:pt>
                <c:pt idx="6">
                  <c:v>7022.6052558737429</c:v>
                </c:pt>
                <c:pt idx="7">
                  <c:v>9325.9284041466872</c:v>
                </c:pt>
                <c:pt idx="8">
                  <c:v>11971.777374859341</c:v>
                </c:pt>
                <c:pt idx="9">
                  <c:v>14486.091536332786</c:v>
                </c:pt>
                <c:pt idx="10">
                  <c:v>9852.8230928128323</c:v>
                </c:pt>
              </c:numCache>
            </c:numRef>
          </c:val>
          <c:smooth val="0"/>
          <c:extLst>
            <c:ext xmlns:c16="http://schemas.microsoft.com/office/drawing/2014/chart" uri="{C3380CC4-5D6E-409C-BE32-E72D297353CC}">
              <c16:uniqueId val="{00000002-7F43-4E92-9C38-6AA3D1885E01}"/>
            </c:ext>
          </c:extLst>
        </c:ser>
        <c:dLbls>
          <c:showLegendKey val="0"/>
          <c:showVal val="0"/>
          <c:showCatName val="0"/>
          <c:showSerName val="0"/>
          <c:showPercent val="0"/>
          <c:showBubbleSize val="0"/>
        </c:dLbls>
        <c:marker val="1"/>
        <c:smooth val="0"/>
        <c:axId val="1730176767"/>
        <c:axId val="1"/>
      </c:lineChart>
      <c:catAx>
        <c:axId val="173017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 /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30176767"/>
        <c:crosses val="autoZero"/>
        <c:crossBetween val="between"/>
      </c:valAx>
      <c:spPr>
        <a:noFill/>
        <a:ln w="25400">
          <a:noFill/>
        </a:ln>
      </c:spPr>
    </c:plotArea>
    <c:legend>
      <c:legendPos val="r"/>
      <c:layout>
        <c:manualLayout>
          <c:xMode val="edge"/>
          <c:yMode val="edge"/>
          <c:x val="0.23552844409289894"/>
          <c:y val="0.8955537973170008"/>
          <c:w val="0.39576500851675639"/>
          <c:h val="9.1687650677692939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3E-2"/>
          <c:y val="0.116343490304709"/>
          <c:w val="0.90820192387826204"/>
          <c:h val="0.71348703295744498"/>
        </c:manualLayout>
      </c:layout>
      <c:barChart>
        <c:barDir val="col"/>
        <c:grouping val="clustered"/>
        <c:varyColors val="0"/>
        <c:ser>
          <c:idx val="0"/>
          <c:order val="0"/>
          <c:tx>
            <c:strRef>
              <c:f>'rend región'!$B$22</c:f>
              <c:strCache>
                <c:ptCount val="1"/>
                <c:pt idx="0">
                  <c:v>2015/16</c:v>
                </c:pt>
              </c:strCache>
            </c:strRef>
          </c:tx>
          <c:spPr>
            <a:solidFill>
              <a:srgbClr val="4F81B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región'!$C$22:$L$22</c:f>
              <c:numCache>
                <c:formatCode>#,##0.0</c:formatCode>
                <c:ptCount val="10"/>
                <c:pt idx="0">
                  <c:v>24.23</c:v>
                </c:pt>
                <c:pt idx="1">
                  <c:v>17.809999999999999</c:v>
                </c:pt>
                <c:pt idx="2">
                  <c:v>17.2</c:v>
                </c:pt>
                <c:pt idx="3">
                  <c:v>13.73</c:v>
                </c:pt>
                <c:pt idx="4">
                  <c:v>16.919999999999998</c:v>
                </c:pt>
                <c:pt idx="5" formatCode="#,##0">
                  <c:v>0</c:v>
                </c:pt>
                <c:pt idx="6">
                  <c:v>14.809999999999999</c:v>
                </c:pt>
                <c:pt idx="7">
                  <c:v>22.619999999999997</c:v>
                </c:pt>
                <c:pt idx="8">
                  <c:v>22</c:v>
                </c:pt>
                <c:pt idx="9">
                  <c:v>33.200000000000003</c:v>
                </c:pt>
              </c:numCache>
            </c:numRef>
          </c:val>
          <c:extLst>
            <c:ext xmlns:c16="http://schemas.microsoft.com/office/drawing/2014/chart" uri="{C3380CC4-5D6E-409C-BE32-E72D297353CC}">
              <c16:uniqueId val="{00000000-E502-449B-A1E8-53D49E606128}"/>
            </c:ext>
          </c:extLst>
        </c:ser>
        <c:ser>
          <c:idx val="1"/>
          <c:order val="1"/>
          <c:tx>
            <c:strRef>
              <c:f>'rend región'!$B$23</c:f>
              <c:strCache>
                <c:ptCount val="1"/>
                <c:pt idx="0">
                  <c:v>2016/17</c:v>
                </c:pt>
              </c:strCache>
            </c:strRef>
          </c:tx>
          <c:spPr>
            <a:solidFill>
              <a:srgbClr val="C0504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región'!$C$23:$L$23</c:f>
              <c:numCache>
                <c:formatCode>#,##0.0</c:formatCode>
                <c:ptCount val="10"/>
                <c:pt idx="0">
                  <c:v>24.86</c:v>
                </c:pt>
                <c:pt idx="1">
                  <c:v>13.88</c:v>
                </c:pt>
                <c:pt idx="2">
                  <c:v>17</c:v>
                </c:pt>
                <c:pt idx="3">
                  <c:v>15.419999999999998</c:v>
                </c:pt>
                <c:pt idx="4">
                  <c:v>22.130000000000003</c:v>
                </c:pt>
                <c:pt idx="5" formatCode="#,##0">
                  <c:v>0</c:v>
                </c:pt>
                <c:pt idx="6">
                  <c:v>17.25</c:v>
                </c:pt>
                <c:pt idx="7">
                  <c:v>26.639999999999997</c:v>
                </c:pt>
                <c:pt idx="8">
                  <c:v>31.689999999999998</c:v>
                </c:pt>
                <c:pt idx="9">
                  <c:v>42.980000000000004</c:v>
                </c:pt>
              </c:numCache>
            </c:numRef>
          </c:val>
          <c:extLst>
            <c:ext xmlns:c16="http://schemas.microsoft.com/office/drawing/2014/chart" uri="{C3380CC4-5D6E-409C-BE32-E72D297353CC}">
              <c16:uniqueId val="{00000001-E502-449B-A1E8-53D49E606128}"/>
            </c:ext>
          </c:extLst>
        </c:ser>
        <c:ser>
          <c:idx val="2"/>
          <c:order val="2"/>
          <c:tx>
            <c:strRef>
              <c:f>'rend región'!$B$24</c:f>
              <c:strCache>
                <c:ptCount val="1"/>
                <c:pt idx="0">
                  <c:v>2017/18</c:v>
                </c:pt>
              </c:strCache>
            </c:strRef>
          </c:tx>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región'!$C$24:$L$24</c:f>
              <c:numCache>
                <c:formatCode>#,##0.0</c:formatCode>
                <c:ptCount val="10"/>
                <c:pt idx="0">
                  <c:v>28.378922166817894</c:v>
                </c:pt>
                <c:pt idx="1">
                  <c:v>16.260056952992556</c:v>
                </c:pt>
                <c:pt idx="2">
                  <c:v>18.951020851994503</c:v>
                </c:pt>
                <c:pt idx="3">
                  <c:v>14.489636066017113</c:v>
                </c:pt>
                <c:pt idx="4">
                  <c:v>18.728394313163221</c:v>
                </c:pt>
                <c:pt idx="5">
                  <c:v>20.754925615331164</c:v>
                </c:pt>
                <c:pt idx="6">
                  <c:v>17.313359038330688</c:v>
                </c:pt>
                <c:pt idx="7">
                  <c:v>31.758873628341366</c:v>
                </c:pt>
                <c:pt idx="8">
                  <c:v>48.387835356389296</c:v>
                </c:pt>
                <c:pt idx="9">
                  <c:v>39.863420959984026</c:v>
                </c:pt>
              </c:numCache>
            </c:numRef>
          </c:val>
          <c:extLst>
            <c:ext xmlns:c16="http://schemas.microsoft.com/office/drawing/2014/chart" uri="{C3380CC4-5D6E-409C-BE32-E72D297353CC}">
              <c16:uniqueId val="{00000002-E502-449B-A1E8-53D49E606128}"/>
            </c:ext>
          </c:extLst>
        </c:ser>
        <c:dLbls>
          <c:showLegendKey val="0"/>
          <c:showVal val="0"/>
          <c:showCatName val="0"/>
          <c:showSerName val="0"/>
          <c:showPercent val="0"/>
          <c:showBubbleSize val="0"/>
        </c:dLbls>
        <c:gapWidth val="219"/>
        <c:overlap val="-27"/>
        <c:axId val="1730186751"/>
        <c:axId val="1"/>
      </c:barChart>
      <c:catAx>
        <c:axId val="173018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Toneladas por hectárea</a:t>
                </a:r>
              </a:p>
            </c:rich>
          </c:tx>
          <c:layout>
            <c:manualLayout>
              <c:xMode val="edge"/>
              <c:yMode val="edge"/>
              <c:x val="1.2841259842519685E-2"/>
              <c:y val="0.26697442503064422"/>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30186751"/>
        <c:crosses val="autoZero"/>
        <c:crossBetween val="between"/>
      </c:valAx>
      <c:spPr>
        <a:noFill/>
        <a:ln w="25400">
          <a:noFill/>
        </a:ln>
      </c:spPr>
    </c:plotArea>
    <c:legend>
      <c:legendPos val="r"/>
      <c:layout>
        <c:manualLayout>
          <c:xMode val="edge"/>
          <c:yMode val="edge"/>
          <c:x val="0.38755952176443076"/>
          <c:y val="0.91331416481115191"/>
          <c:w val="0.2249115913190303"/>
          <c:h val="6.0887610987410128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s-CL"/>
              <a:t>Gráfico 2. Precio diario de papa en los mercados mayoristas (en $/25 kilos con IVA)</a:t>
            </a:r>
          </a:p>
        </c:rich>
      </c:tx>
      <c:layout>
        <c:manualLayout>
          <c:xMode val="edge"/>
          <c:yMode val="edge"/>
          <c:x val="0.13273045593710234"/>
          <c:y val="2.6757010636828293E-2"/>
        </c:manualLayout>
      </c:layout>
      <c:overlay val="0"/>
      <c:spPr>
        <a:noFill/>
        <a:ln>
          <a:noFill/>
        </a:ln>
        <a:effectLst/>
      </c:spPr>
    </c:title>
    <c:autoTitleDeleted val="0"/>
    <c:plotArea>
      <c:layout>
        <c:manualLayout>
          <c:layoutTarget val="inner"/>
          <c:xMode val="edge"/>
          <c:yMode val="edge"/>
          <c:x val="0.1070855579609498"/>
          <c:y val="0.19164151356080489"/>
          <c:w val="0.86613648744541383"/>
          <c:h val="0.6326529158133456"/>
        </c:manualLayout>
      </c:layout>
      <c:lineChart>
        <c:grouping val="standard"/>
        <c:varyColors val="0"/>
        <c:ser>
          <c:idx val="0"/>
          <c:order val="0"/>
          <c:tx>
            <c:v>Total</c:v>
          </c:tx>
          <c:spPr>
            <a:ln w="28575" cap="rnd">
              <a:solidFill>
                <a:schemeClr val="accent1"/>
              </a:solidFill>
              <a:round/>
            </a:ln>
            <a:effectLst/>
          </c:spPr>
          <c:marker>
            <c:symbol val="none"/>
          </c:marker>
          <c:cat>
            <c:strLit>
              <c:ptCount val="190"/>
              <c:pt idx="0">
                <c:v>02-03-18</c:v>
              </c:pt>
              <c:pt idx="1">
                <c:v>05-03-18</c:v>
              </c:pt>
              <c:pt idx="2">
                <c:v>06-03-18</c:v>
              </c:pt>
              <c:pt idx="3">
                <c:v>07-03-18</c:v>
              </c:pt>
              <c:pt idx="4">
                <c:v>08-03-18</c:v>
              </c:pt>
              <c:pt idx="5">
                <c:v>09-03-18</c:v>
              </c:pt>
              <c:pt idx="6">
                <c:v>12-03-18</c:v>
              </c:pt>
              <c:pt idx="7">
                <c:v>13-03-18</c:v>
              </c:pt>
              <c:pt idx="8">
                <c:v>14-03-18</c:v>
              </c:pt>
              <c:pt idx="9">
                <c:v>15-03-18</c:v>
              </c:pt>
              <c:pt idx="10">
                <c:v>16-03-18</c:v>
              </c:pt>
              <c:pt idx="11">
                <c:v>19-03-18</c:v>
              </c:pt>
              <c:pt idx="12">
                <c:v>20-03-18</c:v>
              </c:pt>
              <c:pt idx="13">
                <c:v>21-03-18</c:v>
              </c:pt>
              <c:pt idx="14">
                <c:v>22-03-18</c:v>
              </c:pt>
              <c:pt idx="15">
                <c:v>23-03-18</c:v>
              </c:pt>
              <c:pt idx="16">
                <c:v>26-03-18</c:v>
              </c:pt>
              <c:pt idx="17">
                <c:v>27-03-18</c:v>
              </c:pt>
              <c:pt idx="18">
                <c:v>28-03-18</c:v>
              </c:pt>
              <c:pt idx="19">
                <c:v>29-03-18</c:v>
              </c:pt>
              <c:pt idx="20">
                <c:v>02-04-18</c:v>
              </c:pt>
              <c:pt idx="21">
                <c:v>03-04-18</c:v>
              </c:pt>
              <c:pt idx="22">
                <c:v>04-04-18</c:v>
              </c:pt>
              <c:pt idx="23">
                <c:v>05-04-18</c:v>
              </c:pt>
              <c:pt idx="24">
                <c:v>06-04-18</c:v>
              </c:pt>
              <c:pt idx="25">
                <c:v>09-04-18</c:v>
              </c:pt>
              <c:pt idx="26">
                <c:v>10-04-18</c:v>
              </c:pt>
              <c:pt idx="27">
                <c:v>11-04-18</c:v>
              </c:pt>
              <c:pt idx="28">
                <c:v>12-04-18</c:v>
              </c:pt>
              <c:pt idx="29">
                <c:v>13-04-18</c:v>
              </c:pt>
              <c:pt idx="30">
                <c:v>16-04-18</c:v>
              </c:pt>
              <c:pt idx="31">
                <c:v>17-04-18</c:v>
              </c:pt>
              <c:pt idx="32">
                <c:v>18-04-18</c:v>
              </c:pt>
              <c:pt idx="33">
                <c:v>19-04-18</c:v>
              </c:pt>
              <c:pt idx="34">
                <c:v>20-04-18</c:v>
              </c:pt>
              <c:pt idx="35">
                <c:v>23-04-18</c:v>
              </c:pt>
              <c:pt idx="36">
                <c:v>24-04-18</c:v>
              </c:pt>
              <c:pt idx="37">
                <c:v>25-04-18</c:v>
              </c:pt>
              <c:pt idx="38">
                <c:v>26-04-18</c:v>
              </c:pt>
              <c:pt idx="39">
                <c:v>27-04-18</c:v>
              </c:pt>
              <c:pt idx="40">
                <c:v>30-04-18</c:v>
              </c:pt>
              <c:pt idx="41">
                <c:v>02-05-18</c:v>
              </c:pt>
              <c:pt idx="42">
                <c:v>03-05-18</c:v>
              </c:pt>
              <c:pt idx="43">
                <c:v>04-05-18</c:v>
              </c:pt>
              <c:pt idx="44">
                <c:v>07-05-18</c:v>
              </c:pt>
              <c:pt idx="45">
                <c:v>08-05-18</c:v>
              </c:pt>
              <c:pt idx="46">
                <c:v>09-05-18</c:v>
              </c:pt>
              <c:pt idx="47">
                <c:v>10-05-18</c:v>
              </c:pt>
              <c:pt idx="48">
                <c:v>11-05-18</c:v>
              </c:pt>
              <c:pt idx="49">
                <c:v>14-05-18</c:v>
              </c:pt>
              <c:pt idx="50">
                <c:v>15-05-18</c:v>
              </c:pt>
              <c:pt idx="51">
                <c:v>16-05-18</c:v>
              </c:pt>
              <c:pt idx="52">
                <c:v>17-05-18</c:v>
              </c:pt>
              <c:pt idx="53">
                <c:v>18-05-18</c:v>
              </c:pt>
              <c:pt idx="54">
                <c:v>22-05-18</c:v>
              </c:pt>
              <c:pt idx="55">
                <c:v>23-05-18</c:v>
              </c:pt>
              <c:pt idx="56">
                <c:v>24-05-18</c:v>
              </c:pt>
              <c:pt idx="57">
                <c:v>25-05-18</c:v>
              </c:pt>
              <c:pt idx="58">
                <c:v>28-05-18</c:v>
              </c:pt>
              <c:pt idx="59">
                <c:v>29-05-18</c:v>
              </c:pt>
              <c:pt idx="60">
                <c:v>30-05-18</c:v>
              </c:pt>
              <c:pt idx="61">
                <c:v>31-05-18</c:v>
              </c:pt>
              <c:pt idx="62">
                <c:v>01-06-18</c:v>
              </c:pt>
              <c:pt idx="63">
                <c:v>04-06-18</c:v>
              </c:pt>
              <c:pt idx="64">
                <c:v>05-06-18</c:v>
              </c:pt>
              <c:pt idx="65">
                <c:v>06-06-18</c:v>
              </c:pt>
              <c:pt idx="66">
                <c:v>07-06-18</c:v>
              </c:pt>
              <c:pt idx="67">
                <c:v>08-06-18</c:v>
              </c:pt>
              <c:pt idx="68">
                <c:v>11-06-18</c:v>
              </c:pt>
              <c:pt idx="69">
                <c:v>12-06-18</c:v>
              </c:pt>
              <c:pt idx="70">
                <c:v>13-06-18</c:v>
              </c:pt>
              <c:pt idx="71">
                <c:v>14-06-18</c:v>
              </c:pt>
              <c:pt idx="72">
                <c:v>15-06-18</c:v>
              </c:pt>
              <c:pt idx="73">
                <c:v>18-06-18</c:v>
              </c:pt>
              <c:pt idx="74">
                <c:v>19-06-18</c:v>
              </c:pt>
              <c:pt idx="75">
                <c:v>20-06-18</c:v>
              </c:pt>
              <c:pt idx="76">
                <c:v>21-06-18</c:v>
              </c:pt>
              <c:pt idx="77">
                <c:v>22-06-18</c:v>
              </c:pt>
              <c:pt idx="78">
                <c:v>25-06-18</c:v>
              </c:pt>
              <c:pt idx="79">
                <c:v>26-06-18</c:v>
              </c:pt>
              <c:pt idx="80">
                <c:v>27-06-18</c:v>
              </c:pt>
              <c:pt idx="81">
                <c:v>28-06-18</c:v>
              </c:pt>
              <c:pt idx="82">
                <c:v>29-06-18</c:v>
              </c:pt>
              <c:pt idx="83">
                <c:v>03-07-18</c:v>
              </c:pt>
              <c:pt idx="84">
                <c:v>04-07-18</c:v>
              </c:pt>
              <c:pt idx="85">
                <c:v>05-07-18</c:v>
              </c:pt>
              <c:pt idx="86">
                <c:v>06-07-18</c:v>
              </c:pt>
              <c:pt idx="87">
                <c:v>09-07-18</c:v>
              </c:pt>
              <c:pt idx="88">
                <c:v>10-07-18</c:v>
              </c:pt>
              <c:pt idx="89">
                <c:v>11-07-18</c:v>
              </c:pt>
              <c:pt idx="90">
                <c:v>12-07-18</c:v>
              </c:pt>
              <c:pt idx="91">
                <c:v>13-07-18</c:v>
              </c:pt>
              <c:pt idx="92">
                <c:v>17-07-18</c:v>
              </c:pt>
              <c:pt idx="93">
                <c:v>18-07-18</c:v>
              </c:pt>
              <c:pt idx="94">
                <c:v>19-07-18</c:v>
              </c:pt>
              <c:pt idx="95">
                <c:v>20-07-18</c:v>
              </c:pt>
              <c:pt idx="96">
                <c:v>23-07-18</c:v>
              </c:pt>
              <c:pt idx="97">
                <c:v>24-07-18</c:v>
              </c:pt>
              <c:pt idx="98">
                <c:v>25-07-18</c:v>
              </c:pt>
              <c:pt idx="99">
                <c:v>26-07-18</c:v>
              </c:pt>
              <c:pt idx="100">
                <c:v>27-07-18</c:v>
              </c:pt>
              <c:pt idx="101">
                <c:v>30-07-18</c:v>
              </c:pt>
              <c:pt idx="102">
                <c:v>31-07-18</c:v>
              </c:pt>
              <c:pt idx="103">
                <c:v>01-08-18</c:v>
              </c:pt>
              <c:pt idx="104">
                <c:v>02-08-18</c:v>
              </c:pt>
              <c:pt idx="105">
                <c:v>03-08-18</c:v>
              </c:pt>
              <c:pt idx="106">
                <c:v>06-08-18</c:v>
              </c:pt>
              <c:pt idx="107">
                <c:v>07-08-18</c:v>
              </c:pt>
              <c:pt idx="108">
                <c:v>08-08-18</c:v>
              </c:pt>
              <c:pt idx="109">
                <c:v>09-08-18</c:v>
              </c:pt>
              <c:pt idx="110">
                <c:v>13-08-18</c:v>
              </c:pt>
              <c:pt idx="111">
                <c:v>14-08-18</c:v>
              </c:pt>
              <c:pt idx="112">
                <c:v>16-08-18</c:v>
              </c:pt>
              <c:pt idx="113">
                <c:v>17-08-18</c:v>
              </c:pt>
              <c:pt idx="114">
                <c:v>20-08-18</c:v>
              </c:pt>
              <c:pt idx="115">
                <c:v>21-08-18</c:v>
              </c:pt>
              <c:pt idx="116">
                <c:v>22-08-18</c:v>
              </c:pt>
              <c:pt idx="117">
                <c:v>23-08-18</c:v>
              </c:pt>
              <c:pt idx="118">
                <c:v>24-08-18</c:v>
              </c:pt>
              <c:pt idx="119">
                <c:v>27-08-18</c:v>
              </c:pt>
              <c:pt idx="120">
                <c:v>28-08-18</c:v>
              </c:pt>
              <c:pt idx="121">
                <c:v>29-08-18</c:v>
              </c:pt>
              <c:pt idx="122">
                <c:v>30-08-18</c:v>
              </c:pt>
              <c:pt idx="123">
                <c:v>31-08-18</c:v>
              </c:pt>
              <c:pt idx="124">
                <c:v>03-09-18</c:v>
              </c:pt>
              <c:pt idx="125">
                <c:v>04-09-18</c:v>
              </c:pt>
              <c:pt idx="126">
                <c:v>05-09-18</c:v>
              </c:pt>
              <c:pt idx="127">
                <c:v>06-09-18</c:v>
              </c:pt>
              <c:pt idx="128">
                <c:v>07-09-18</c:v>
              </c:pt>
              <c:pt idx="129">
                <c:v>10-09-18</c:v>
              </c:pt>
              <c:pt idx="130">
                <c:v>11-09-18</c:v>
              </c:pt>
              <c:pt idx="131">
                <c:v>12-09-18</c:v>
              </c:pt>
              <c:pt idx="132">
                <c:v>13-09-18</c:v>
              </c:pt>
              <c:pt idx="133">
                <c:v>14-09-18</c:v>
              </c:pt>
              <c:pt idx="134">
                <c:v>20-09-18</c:v>
              </c:pt>
              <c:pt idx="135">
                <c:v>21-09-18</c:v>
              </c:pt>
              <c:pt idx="136">
                <c:v>24-09-18</c:v>
              </c:pt>
              <c:pt idx="137">
                <c:v>25-09-18</c:v>
              </c:pt>
              <c:pt idx="138">
                <c:v>26-09-18</c:v>
              </c:pt>
              <c:pt idx="139">
                <c:v>27-09-18</c:v>
              </c:pt>
              <c:pt idx="140">
                <c:v>28-09-18</c:v>
              </c:pt>
              <c:pt idx="141">
                <c:v>01-10-18</c:v>
              </c:pt>
              <c:pt idx="142">
                <c:v>02-10-18</c:v>
              </c:pt>
              <c:pt idx="143">
                <c:v>03-10-18</c:v>
              </c:pt>
              <c:pt idx="144">
                <c:v>04-10-18</c:v>
              </c:pt>
              <c:pt idx="145">
                <c:v>05-10-18</c:v>
              </c:pt>
              <c:pt idx="146">
                <c:v>08-10-18</c:v>
              </c:pt>
              <c:pt idx="147">
                <c:v>09-10-18</c:v>
              </c:pt>
              <c:pt idx="148">
                <c:v>10-10-18</c:v>
              </c:pt>
              <c:pt idx="149">
                <c:v>11-10-18</c:v>
              </c:pt>
              <c:pt idx="150">
                <c:v>12-10-18</c:v>
              </c:pt>
              <c:pt idx="151">
                <c:v>16-10-18</c:v>
              </c:pt>
              <c:pt idx="152">
                <c:v>17-10-18</c:v>
              </c:pt>
              <c:pt idx="153">
                <c:v>18-10-18</c:v>
              </c:pt>
              <c:pt idx="154">
                <c:v>19-10-18</c:v>
              </c:pt>
              <c:pt idx="155">
                <c:v>22-10-18</c:v>
              </c:pt>
              <c:pt idx="156">
                <c:v>23-10-18</c:v>
              </c:pt>
              <c:pt idx="157">
                <c:v>24-10-18</c:v>
              </c:pt>
              <c:pt idx="158">
                <c:v>25-10-18</c:v>
              </c:pt>
              <c:pt idx="159">
                <c:v>26-10-18</c:v>
              </c:pt>
              <c:pt idx="160">
                <c:v>29-10-18</c:v>
              </c:pt>
              <c:pt idx="161">
                <c:v>30-10-18</c:v>
              </c:pt>
              <c:pt idx="162">
                <c:v>31-10-18</c:v>
              </c:pt>
              <c:pt idx="163">
                <c:v>05-11-18</c:v>
              </c:pt>
              <c:pt idx="164">
                <c:v>06-11-18</c:v>
              </c:pt>
              <c:pt idx="165">
                <c:v>07-11-18</c:v>
              </c:pt>
              <c:pt idx="166">
                <c:v>08-11-18</c:v>
              </c:pt>
              <c:pt idx="167">
                <c:v>09-11-18</c:v>
              </c:pt>
              <c:pt idx="168">
                <c:v>12-11-18</c:v>
              </c:pt>
              <c:pt idx="169">
                <c:v>13-11-18</c:v>
              </c:pt>
              <c:pt idx="170">
                <c:v>14-11-18</c:v>
              </c:pt>
              <c:pt idx="171">
                <c:v>15-11-18</c:v>
              </c:pt>
              <c:pt idx="172">
                <c:v>16-11-18</c:v>
              </c:pt>
              <c:pt idx="173">
                <c:v>19-11-18</c:v>
              </c:pt>
              <c:pt idx="174">
                <c:v>20-11-18</c:v>
              </c:pt>
              <c:pt idx="175">
                <c:v>21-11-18</c:v>
              </c:pt>
              <c:pt idx="176">
                <c:v>22-11-18</c:v>
              </c:pt>
              <c:pt idx="177">
                <c:v>23-11-18</c:v>
              </c:pt>
              <c:pt idx="178">
                <c:v>26-11-18</c:v>
              </c:pt>
              <c:pt idx="179">
                <c:v>27-11-18</c:v>
              </c:pt>
              <c:pt idx="180">
                <c:v>28-11-18</c:v>
              </c:pt>
              <c:pt idx="181">
                <c:v>29-11-18</c:v>
              </c:pt>
              <c:pt idx="182">
                <c:v>30-11-18</c:v>
              </c:pt>
              <c:pt idx="183">
                <c:v>03-12-18</c:v>
              </c:pt>
              <c:pt idx="184">
                <c:v>04-12-18</c:v>
              </c:pt>
              <c:pt idx="185">
                <c:v>05-12-18</c:v>
              </c:pt>
              <c:pt idx="186">
                <c:v>06-12-18</c:v>
              </c:pt>
              <c:pt idx="187">
                <c:v>07-12-18</c:v>
              </c:pt>
              <c:pt idx="188">
                <c:v>10-12-18</c:v>
              </c:pt>
              <c:pt idx="189">
                <c:v>11-12-18</c:v>
              </c:pt>
            </c:strLit>
          </c:cat>
          <c:val>
            <c:numLit>
              <c:formatCode>General</c:formatCode>
              <c:ptCount val="190"/>
              <c:pt idx="0">
                <c:v>7904.5806615776</c:v>
              </c:pt>
              <c:pt idx="1">
                <c:v>7231.5235396687003</c:v>
              </c:pt>
              <c:pt idx="2">
                <c:v>7848.1800569800498</c:v>
              </c:pt>
              <c:pt idx="3">
                <c:v>7560.85167982659</c:v>
              </c:pt>
              <c:pt idx="4">
                <c:v>7374.5055532702499</c:v>
              </c:pt>
              <c:pt idx="5">
                <c:v>7621.5168697281997</c:v>
              </c:pt>
              <c:pt idx="6">
                <c:v>7579.76155358898</c:v>
              </c:pt>
              <c:pt idx="7">
                <c:v>7240.4376400298697</c:v>
              </c:pt>
              <c:pt idx="8">
                <c:v>7412.7576736671999</c:v>
              </c:pt>
              <c:pt idx="9">
                <c:v>7618.1204754186901</c:v>
              </c:pt>
              <c:pt idx="10">
                <c:v>7447.3420338545002</c:v>
              </c:pt>
              <c:pt idx="11">
                <c:v>6773.6006688963198</c:v>
              </c:pt>
              <c:pt idx="12">
                <c:v>7721.4219917012397</c:v>
              </c:pt>
              <c:pt idx="13">
                <c:v>7691.1314441789</c:v>
              </c:pt>
              <c:pt idx="14">
                <c:v>8001.4611951400902</c:v>
              </c:pt>
              <c:pt idx="15">
                <c:v>8097.0198895027597</c:v>
              </c:pt>
              <c:pt idx="16">
                <c:v>7676.7675239536002</c:v>
              </c:pt>
              <c:pt idx="17">
                <c:v>7697.7826479891501</c:v>
              </c:pt>
              <c:pt idx="18">
                <c:v>8114.3112947658401</c:v>
              </c:pt>
              <c:pt idx="19">
                <c:v>7508.4074585635299</c:v>
              </c:pt>
              <c:pt idx="20">
                <c:v>7892.5183585313098</c:v>
              </c:pt>
              <c:pt idx="21">
                <c:v>7518.8589634664404</c:v>
              </c:pt>
              <c:pt idx="22">
                <c:v>7151.9047280483401</c:v>
              </c:pt>
              <c:pt idx="23">
                <c:v>7331.1320523303302</c:v>
              </c:pt>
              <c:pt idx="24">
                <c:v>7551.1506424457202</c:v>
              </c:pt>
              <c:pt idx="25">
                <c:v>7606.7357257368303</c:v>
              </c:pt>
              <c:pt idx="26">
                <c:v>7172.2948619631798</c:v>
              </c:pt>
              <c:pt idx="27">
                <c:v>7025.4584115071902</c:v>
              </c:pt>
              <c:pt idx="28">
                <c:v>7703.39043659043</c:v>
              </c:pt>
              <c:pt idx="29">
                <c:v>7121.4625880281601</c:v>
              </c:pt>
              <c:pt idx="30">
                <c:v>7125.0661094224897</c:v>
              </c:pt>
              <c:pt idx="31">
                <c:v>6725.2723087818604</c:v>
              </c:pt>
              <c:pt idx="32">
                <c:v>7337.2235634958897</c:v>
              </c:pt>
              <c:pt idx="33">
                <c:v>6821.9516003122499</c:v>
              </c:pt>
              <c:pt idx="34">
                <c:v>7088.4113122171902</c:v>
              </c:pt>
              <c:pt idx="35">
                <c:v>7198.7752747252698</c:v>
              </c:pt>
              <c:pt idx="36">
                <c:v>6919.5024504084004</c:v>
              </c:pt>
              <c:pt idx="37">
                <c:v>6992.5262751159098</c:v>
              </c:pt>
              <c:pt idx="38">
                <c:v>6947.8157657657603</c:v>
              </c:pt>
              <c:pt idx="39">
                <c:v>6888.1215903837201</c:v>
              </c:pt>
              <c:pt idx="40">
                <c:v>6597.0535077288896</c:v>
              </c:pt>
              <c:pt idx="41">
                <c:v>6687.1650228530098</c:v>
              </c:pt>
              <c:pt idx="42">
                <c:v>6307.4767225325804</c:v>
              </c:pt>
              <c:pt idx="43">
                <c:v>7284.2116570942298</c:v>
              </c:pt>
              <c:pt idx="44">
                <c:v>6838.9761102603297</c:v>
              </c:pt>
              <c:pt idx="45">
                <c:v>6697.9275959245597</c:v>
              </c:pt>
              <c:pt idx="46">
                <c:v>6162.9137349397497</c:v>
              </c:pt>
              <c:pt idx="47">
                <c:v>6609.3827558420599</c:v>
              </c:pt>
              <c:pt idx="48">
                <c:v>6303.1786681104404</c:v>
              </c:pt>
              <c:pt idx="49">
                <c:v>6951.7662745097996</c:v>
              </c:pt>
              <c:pt idx="50">
                <c:v>6795.0056993588196</c:v>
              </c:pt>
              <c:pt idx="51">
                <c:v>6254.9298303957403</c:v>
              </c:pt>
              <c:pt idx="52">
                <c:v>6130.1480446927299</c:v>
              </c:pt>
              <c:pt idx="53">
                <c:v>6477.6347305389199</c:v>
              </c:pt>
              <c:pt idx="54">
                <c:v>6019.0803108808204</c:v>
              </c:pt>
              <c:pt idx="55">
                <c:v>6068.5218702865704</c:v>
              </c:pt>
              <c:pt idx="56">
                <c:v>6190.7121578099805</c:v>
              </c:pt>
              <c:pt idx="57">
                <c:v>6026.5881720430098</c:v>
              </c:pt>
              <c:pt idx="58">
                <c:v>5891.0937122128098</c:v>
              </c:pt>
              <c:pt idx="59">
                <c:v>6611.1240760295595</c:v>
              </c:pt>
              <c:pt idx="60">
                <c:v>6754.3833766233702</c:v>
              </c:pt>
              <c:pt idx="61">
                <c:v>6473.1707597450004</c:v>
              </c:pt>
              <c:pt idx="62">
                <c:v>6330.1969895287903</c:v>
              </c:pt>
              <c:pt idx="63">
                <c:v>6678.3855005753703</c:v>
              </c:pt>
              <c:pt idx="64">
                <c:v>6594.5617647058798</c:v>
              </c:pt>
              <c:pt idx="65">
                <c:v>6567.0882352941098</c:v>
              </c:pt>
              <c:pt idx="66">
                <c:v>6584.3004566210002</c:v>
              </c:pt>
              <c:pt idx="67">
                <c:v>7018.3984045049201</c:v>
              </c:pt>
              <c:pt idx="68">
                <c:v>7828.8254364089698</c:v>
              </c:pt>
              <c:pt idx="69">
                <c:v>7304.8423597678902</c:v>
              </c:pt>
              <c:pt idx="70">
                <c:v>6992.8210526315697</c:v>
              </c:pt>
              <c:pt idx="71">
                <c:v>7071.3612586037298</c:v>
              </c:pt>
              <c:pt idx="72">
                <c:v>7128.4338601112004</c:v>
              </c:pt>
              <c:pt idx="73">
                <c:v>6916.9978479196498</c:v>
              </c:pt>
              <c:pt idx="74">
                <c:v>7028.9113193943704</c:v>
              </c:pt>
              <c:pt idx="75">
                <c:v>6869.3210385828597</c:v>
              </c:pt>
              <c:pt idx="76">
                <c:v>7364.9232547387801</c:v>
              </c:pt>
              <c:pt idx="77">
                <c:v>6574.9316489961602</c:v>
              </c:pt>
              <c:pt idx="78">
                <c:v>6628.9516523867796</c:v>
              </c:pt>
              <c:pt idx="79">
                <c:v>6571.1163636363599</c:v>
              </c:pt>
              <c:pt idx="80">
                <c:v>6708.58422321736</c:v>
              </c:pt>
              <c:pt idx="81">
                <c:v>6788.8556197245598</c:v>
              </c:pt>
              <c:pt idx="82">
                <c:v>6818.6565631874801</c:v>
              </c:pt>
              <c:pt idx="83">
                <c:v>6996.91006966434</c:v>
              </c:pt>
              <c:pt idx="84">
                <c:v>7076.5498449268898</c:v>
              </c:pt>
              <c:pt idx="85">
                <c:v>7712.5989632422197</c:v>
              </c:pt>
              <c:pt idx="86">
                <c:v>7803.71280552603</c:v>
              </c:pt>
              <c:pt idx="87">
                <c:v>7142.1936708860703</c:v>
              </c:pt>
              <c:pt idx="88">
                <c:v>7299.2124374863997</c:v>
              </c:pt>
              <c:pt idx="89">
                <c:v>7120.4826608506</c:v>
              </c:pt>
              <c:pt idx="90">
                <c:v>6850.4807131280304</c:v>
              </c:pt>
              <c:pt idx="91">
                <c:v>7567.6965330931998</c:v>
              </c:pt>
              <c:pt idx="92">
                <c:v>6821.0339943342697</c:v>
              </c:pt>
              <c:pt idx="93">
                <c:v>7362.5072192304597</c:v>
              </c:pt>
              <c:pt idx="94">
                <c:v>6680.4785801713497</c:v>
              </c:pt>
              <c:pt idx="95">
                <c:v>7454.1470459518496</c:v>
              </c:pt>
              <c:pt idx="96">
                <c:v>7323.7634408602098</c:v>
              </c:pt>
              <c:pt idx="97">
                <c:v>6833.7512790239998</c:v>
              </c:pt>
              <c:pt idx="98">
                <c:v>7024.2735346358704</c:v>
              </c:pt>
              <c:pt idx="99">
                <c:v>6147.64899108399</c:v>
              </c:pt>
              <c:pt idx="100">
                <c:v>6349.3209802749498</c:v>
              </c:pt>
              <c:pt idx="101">
                <c:v>6573.5170583775498</c:v>
              </c:pt>
              <c:pt idx="102">
                <c:v>6631.6418379685601</c:v>
              </c:pt>
              <c:pt idx="103">
                <c:v>6723.5582504741596</c:v>
              </c:pt>
              <c:pt idx="104">
                <c:v>6871.9705954422898</c:v>
              </c:pt>
              <c:pt idx="105">
                <c:v>7464.5749185667701</c:v>
              </c:pt>
              <c:pt idx="106">
                <c:v>7118.8726039900903</c:v>
              </c:pt>
              <c:pt idx="107">
                <c:v>7543.6054721976998</c:v>
              </c:pt>
              <c:pt idx="108">
                <c:v>7819.11780821917</c:v>
              </c:pt>
              <c:pt idx="109">
                <c:v>7605.6960985626201</c:v>
              </c:pt>
              <c:pt idx="110">
                <c:v>7821.2784011220101</c:v>
              </c:pt>
              <c:pt idx="111">
                <c:v>7967.97497033121</c:v>
              </c:pt>
              <c:pt idx="112">
                <c:v>8461.3296120569303</c:v>
              </c:pt>
              <c:pt idx="113">
                <c:v>8113.2455089820296</c:v>
              </c:pt>
              <c:pt idx="114">
                <c:v>8412.7843295638104</c:v>
              </c:pt>
              <c:pt idx="115">
                <c:v>8780.0483602001095</c:v>
              </c:pt>
              <c:pt idx="116">
                <c:v>10163.078610603199</c:v>
              </c:pt>
              <c:pt idx="117">
                <c:v>10882.2038997214</c:v>
              </c:pt>
              <c:pt idx="118">
                <c:v>11494.4890221114</c:v>
              </c:pt>
              <c:pt idx="119">
                <c:v>11922.6285362853</c:v>
              </c:pt>
              <c:pt idx="120">
                <c:v>11215.4227441285</c:v>
              </c:pt>
              <c:pt idx="121">
                <c:v>11915.048210966501</c:v>
              </c:pt>
              <c:pt idx="122">
                <c:v>11892.5472584856</c:v>
              </c:pt>
              <c:pt idx="123">
                <c:v>11789.2827115081</c:v>
              </c:pt>
              <c:pt idx="124">
                <c:v>11352.423019022801</c:v>
              </c:pt>
              <c:pt idx="125">
                <c:v>11824.995154297299</c:v>
              </c:pt>
              <c:pt idx="126">
                <c:v>11173.9605070697</c:v>
              </c:pt>
              <c:pt idx="127">
                <c:v>11601.867072290301</c:v>
              </c:pt>
              <c:pt idx="128">
                <c:v>11533.145596590901</c:v>
              </c:pt>
              <c:pt idx="129">
                <c:v>11005.526847757401</c:v>
              </c:pt>
              <c:pt idx="130">
                <c:v>11399.4977413219</c:v>
              </c:pt>
              <c:pt idx="131">
                <c:v>11796.8969072164</c:v>
              </c:pt>
              <c:pt idx="132">
                <c:v>10652.953914767</c:v>
              </c:pt>
              <c:pt idx="133">
                <c:v>11305.9291044776</c:v>
              </c:pt>
              <c:pt idx="134">
                <c:v>11887.8699861687</c:v>
              </c:pt>
              <c:pt idx="135">
                <c:v>11585.8757183908</c:v>
              </c:pt>
              <c:pt idx="136">
                <c:v>13201.225357556999</c:v>
              </c:pt>
              <c:pt idx="137">
                <c:v>13409.243704839</c:v>
              </c:pt>
              <c:pt idx="138">
                <c:v>12615.6499202551</c:v>
              </c:pt>
              <c:pt idx="139">
                <c:v>13860.3517389264</c:v>
              </c:pt>
              <c:pt idx="140">
                <c:v>13714.5674224343</c:v>
              </c:pt>
              <c:pt idx="141">
                <c:v>12870.2864663982</c:v>
              </c:pt>
              <c:pt idx="142">
                <c:v>14691.138778746999</c:v>
              </c:pt>
              <c:pt idx="143">
                <c:v>15016.000482858501</c:v>
              </c:pt>
              <c:pt idx="144">
                <c:v>14863.7041544271</c:v>
              </c:pt>
              <c:pt idx="145">
                <c:v>15367.476793248899</c:v>
              </c:pt>
              <c:pt idx="146">
                <c:v>15172.122045718699</c:v>
              </c:pt>
              <c:pt idx="147">
                <c:v>15254.8650833754</c:v>
              </c:pt>
              <c:pt idx="148">
                <c:v>14539.811934294299</c:v>
              </c:pt>
              <c:pt idx="149">
                <c:v>15178.0240452616</c:v>
              </c:pt>
              <c:pt idx="150">
                <c:v>14314.132577100299</c:v>
              </c:pt>
              <c:pt idx="151">
                <c:v>14167.3776150627</c:v>
              </c:pt>
              <c:pt idx="152">
                <c:v>14222.717179294799</c:v>
              </c:pt>
              <c:pt idx="153">
                <c:v>14725.1417359187</c:v>
              </c:pt>
              <c:pt idx="154">
                <c:v>14475.778266331599</c:v>
              </c:pt>
              <c:pt idx="155">
                <c:v>14331.561133200699</c:v>
              </c:pt>
              <c:pt idx="156">
                <c:v>14856.0836976889</c:v>
              </c:pt>
              <c:pt idx="157">
                <c:v>13945.8938961779</c:v>
              </c:pt>
              <c:pt idx="158">
                <c:v>14638.579259935999</c:v>
              </c:pt>
              <c:pt idx="159">
                <c:v>13986.522637013501</c:v>
              </c:pt>
              <c:pt idx="160">
                <c:v>12002.2056497175</c:v>
              </c:pt>
              <c:pt idx="161">
                <c:v>13625.1382550335</c:v>
              </c:pt>
              <c:pt idx="162">
                <c:v>13081.145790554399</c:v>
              </c:pt>
              <c:pt idx="163">
                <c:v>13063.836702954801</c:v>
              </c:pt>
              <c:pt idx="164">
                <c:v>13227.447516640999</c:v>
              </c:pt>
              <c:pt idx="165">
                <c:v>13737.167446211401</c:v>
              </c:pt>
              <c:pt idx="166">
                <c:v>11884.1969728528</c:v>
              </c:pt>
              <c:pt idx="167">
                <c:v>11594.130911583199</c:v>
              </c:pt>
              <c:pt idx="168">
                <c:v>12392.0421286031</c:v>
              </c:pt>
              <c:pt idx="169">
                <c:v>11168.4872554831</c:v>
              </c:pt>
              <c:pt idx="170">
                <c:v>11429.1708035338</c:v>
              </c:pt>
              <c:pt idx="171">
                <c:v>10445.8376603998</c:v>
              </c:pt>
              <c:pt idx="172">
                <c:v>11710.2690611216</c:v>
              </c:pt>
              <c:pt idx="173">
                <c:v>10302.8493852459</c:v>
              </c:pt>
              <c:pt idx="174">
                <c:v>8933.7380339680894</c:v>
              </c:pt>
              <c:pt idx="175">
                <c:v>9645.4100759921093</c:v>
              </c:pt>
              <c:pt idx="176">
                <c:v>9246.7858695652103</c:v>
              </c:pt>
              <c:pt idx="177">
                <c:v>8843.69200779727</c:v>
              </c:pt>
              <c:pt idx="178">
                <c:v>7453.7915057914997</c:v>
              </c:pt>
              <c:pt idx="179">
                <c:v>7571.36323851203</c:v>
              </c:pt>
              <c:pt idx="180">
                <c:v>7841.1240875912399</c:v>
              </c:pt>
              <c:pt idx="181">
                <c:v>7133.2929384965801</c:v>
              </c:pt>
              <c:pt idx="182">
                <c:v>6539.8380422691798</c:v>
              </c:pt>
              <c:pt idx="183">
                <c:v>7576.75435203094</c:v>
              </c:pt>
              <c:pt idx="184">
                <c:v>6339.4933029352997</c:v>
              </c:pt>
              <c:pt idx="185">
                <c:v>5550.1126871552397</c:v>
              </c:pt>
              <c:pt idx="186">
                <c:v>4976.6402920451601</c:v>
              </c:pt>
              <c:pt idx="187">
                <c:v>5347.3811349693196</c:v>
              </c:pt>
              <c:pt idx="188">
                <c:v>5941.0931480462305</c:v>
              </c:pt>
              <c:pt idx="189">
                <c:v>5492.97837058399</c:v>
              </c:pt>
            </c:numLit>
          </c:val>
          <c:smooth val="0"/>
          <c:extLst>
            <c:ext xmlns:c16="http://schemas.microsoft.com/office/drawing/2014/chart" uri="{C3380CC4-5D6E-409C-BE32-E72D297353CC}">
              <c16:uniqueId val="{00000000-4F4B-4A0C-B5F2-A1625BC931ED}"/>
            </c:ext>
          </c:extLst>
        </c:ser>
        <c:dLbls>
          <c:showLegendKey val="0"/>
          <c:showVal val="0"/>
          <c:showCatName val="0"/>
          <c:showSerName val="0"/>
          <c:showPercent val="0"/>
          <c:showBubbleSize val="0"/>
        </c:dLbls>
        <c:smooth val="0"/>
        <c:axId val="1730187583"/>
        <c:axId val="1"/>
      </c:lineChart>
      <c:catAx>
        <c:axId val="17301875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333333"/>
                </a:solidFill>
                <a:latin typeface="Calibri"/>
                <a:ea typeface="Calibri"/>
                <a:cs typeface="Calibri"/>
              </a:defRPr>
            </a:pPr>
            <a:endParaRPr lang="es-CL"/>
          </a:p>
        </c:txPr>
        <c:crossAx val="1"/>
        <c:crosses val="autoZero"/>
        <c:auto val="1"/>
        <c:lblAlgn val="ctr"/>
        <c:lblOffset val="100"/>
        <c:noMultiLvlLbl val="0"/>
      </c:catAx>
      <c:valAx>
        <c:axId val="1"/>
        <c:scaling>
          <c:orientation val="minMax"/>
          <c:min val="3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0" vert="horz"/>
          <a:lstStyle/>
          <a:p>
            <a:pPr>
              <a:defRPr sz="900" b="0" i="0" u="none" strike="noStrike" baseline="0">
                <a:solidFill>
                  <a:srgbClr val="333333"/>
                </a:solidFill>
                <a:latin typeface="Calibri"/>
                <a:ea typeface="Calibri"/>
                <a:cs typeface="Calibri"/>
              </a:defRPr>
            </a:pPr>
            <a:endParaRPr lang="es-CL"/>
          </a:p>
        </c:txPr>
        <c:crossAx val="1730187583"/>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3. Precio diario de papa en los mercados mayoristas según mercado  ($ nominales con IVA / 25 kilos)</a:t>
            </a:r>
          </a:p>
        </c:rich>
      </c:tx>
      <c:layout>
        <c:manualLayout>
          <c:xMode val="edge"/>
          <c:yMode val="edge"/>
          <c:x val="9.4180561988574968E-2"/>
          <c:y val="2.1848906166326187E-2"/>
        </c:manualLayout>
      </c:layout>
      <c:overlay val="0"/>
      <c:spPr>
        <a:noFill/>
        <a:ln w="25400">
          <a:noFill/>
        </a:ln>
      </c:spPr>
    </c:title>
    <c:autoTitleDeleted val="0"/>
    <c:plotArea>
      <c:layout>
        <c:manualLayout>
          <c:layoutTarget val="inner"/>
          <c:xMode val="edge"/>
          <c:yMode val="edge"/>
          <c:x val="6.9132764846238606E-2"/>
          <c:y val="0.11138558313259456"/>
          <c:w val="0.75837937887821805"/>
          <c:h val="0.69227600440944792"/>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mayorista3'!$C$6:$C$35</c:f>
              <c:numCache>
                <c:formatCode>#,##0</c:formatCode>
                <c:ptCount val="30"/>
                <c:pt idx="1">
                  <c:v>17538</c:v>
                </c:pt>
                <c:pt idx="5">
                  <c:v>16500</c:v>
                </c:pt>
                <c:pt idx="8">
                  <c:v>16500</c:v>
                </c:pt>
                <c:pt idx="10">
                  <c:v>17500</c:v>
                </c:pt>
                <c:pt idx="12">
                  <c:v>16500</c:v>
                </c:pt>
                <c:pt idx="13">
                  <c:v>16667</c:v>
                </c:pt>
                <c:pt idx="15">
                  <c:v>17464.5</c:v>
                </c:pt>
                <c:pt idx="16">
                  <c:v>17500.214285714286</c:v>
                </c:pt>
                <c:pt idx="17">
                  <c:v>17200</c:v>
                </c:pt>
                <c:pt idx="19">
                  <c:v>17600</c:v>
                </c:pt>
                <c:pt idx="20">
                  <c:v>16480</c:v>
                </c:pt>
                <c:pt idx="21">
                  <c:v>15625</c:v>
                </c:pt>
                <c:pt idx="22">
                  <c:v>15519.96</c:v>
                </c:pt>
                <c:pt idx="23">
                  <c:v>16529</c:v>
                </c:pt>
                <c:pt idx="24">
                  <c:v>16500.071428571428</c:v>
                </c:pt>
                <c:pt idx="28">
                  <c:v>15500</c:v>
                </c:pt>
                <c:pt idx="29">
                  <c:v>15480</c:v>
                </c:pt>
              </c:numCache>
            </c:numRef>
          </c:val>
          <c:smooth val="0"/>
          <c:extLst>
            <c:ext xmlns:c16="http://schemas.microsoft.com/office/drawing/2014/chart" uri="{C3380CC4-5D6E-409C-BE32-E72D297353CC}">
              <c16:uniqueId val="{00000000-6C2B-47E6-86F4-210078AF7F0D}"/>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mayorista3'!$D$6:$D$35</c:f>
              <c:numCache>
                <c:formatCode>#,##0</c:formatCode>
                <c:ptCount val="30"/>
                <c:pt idx="1">
                  <c:v>13900</c:v>
                </c:pt>
                <c:pt idx="2">
                  <c:v>13900</c:v>
                </c:pt>
                <c:pt idx="3">
                  <c:v>13900</c:v>
                </c:pt>
                <c:pt idx="4">
                  <c:v>13900</c:v>
                </c:pt>
                <c:pt idx="5">
                  <c:v>14900</c:v>
                </c:pt>
                <c:pt idx="6">
                  <c:v>14900</c:v>
                </c:pt>
                <c:pt idx="7">
                  <c:v>13900</c:v>
                </c:pt>
                <c:pt idx="8">
                  <c:v>13900</c:v>
                </c:pt>
                <c:pt idx="9">
                  <c:v>13900</c:v>
                </c:pt>
                <c:pt idx="10">
                  <c:v>13900</c:v>
                </c:pt>
                <c:pt idx="11">
                  <c:v>13900</c:v>
                </c:pt>
                <c:pt idx="12">
                  <c:v>13500</c:v>
                </c:pt>
                <c:pt idx="13">
                  <c:v>13500</c:v>
                </c:pt>
                <c:pt idx="14">
                  <c:v>12500</c:v>
                </c:pt>
                <c:pt idx="15">
                  <c:v>12166.666666666666</c:v>
                </c:pt>
                <c:pt idx="16">
                  <c:v>12500</c:v>
                </c:pt>
                <c:pt idx="17">
                  <c:v>12500</c:v>
                </c:pt>
                <c:pt idx="18">
                  <c:v>10250</c:v>
                </c:pt>
                <c:pt idx="19">
                  <c:v>9750</c:v>
                </c:pt>
                <c:pt idx="20">
                  <c:v>9750</c:v>
                </c:pt>
                <c:pt idx="21">
                  <c:v>9750</c:v>
                </c:pt>
                <c:pt idx="22">
                  <c:v>9750</c:v>
                </c:pt>
                <c:pt idx="23">
                  <c:v>9750</c:v>
                </c:pt>
                <c:pt idx="24">
                  <c:v>9750</c:v>
                </c:pt>
                <c:pt idx="25">
                  <c:v>9750</c:v>
                </c:pt>
                <c:pt idx="26">
                  <c:v>9750</c:v>
                </c:pt>
                <c:pt idx="27">
                  <c:v>7500</c:v>
                </c:pt>
                <c:pt idx="28">
                  <c:v>7500</c:v>
                </c:pt>
                <c:pt idx="29">
                  <c:v>7500</c:v>
                </c:pt>
              </c:numCache>
            </c:numRef>
          </c:val>
          <c:smooth val="0"/>
          <c:extLst>
            <c:ext xmlns:c16="http://schemas.microsoft.com/office/drawing/2014/chart" uri="{C3380CC4-5D6E-409C-BE32-E72D297353CC}">
              <c16:uniqueId val="{00000001-6C2B-47E6-86F4-210078AF7F0D}"/>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mayorista3'!$E$6:$E$35</c:f>
              <c:numCache>
                <c:formatCode>#,##0</c:formatCode>
                <c:ptCount val="30"/>
                <c:pt idx="1">
                  <c:v>13737.868852459016</c:v>
                </c:pt>
                <c:pt idx="2">
                  <c:v>13344.851351351352</c:v>
                </c:pt>
                <c:pt idx="3">
                  <c:v>14240.696202531646</c:v>
                </c:pt>
                <c:pt idx="4">
                  <c:v>13400.125</c:v>
                </c:pt>
                <c:pt idx="5">
                  <c:v>13500</c:v>
                </c:pt>
                <c:pt idx="6">
                  <c:v>12941.110599078342</c:v>
                </c:pt>
                <c:pt idx="7">
                  <c:v>13263.818181818182</c:v>
                </c:pt>
                <c:pt idx="8">
                  <c:v>11854.375</c:v>
                </c:pt>
                <c:pt idx="9">
                  <c:v>11100.2</c:v>
                </c:pt>
                <c:pt idx="10">
                  <c:v>10946.468085106382</c:v>
                </c:pt>
                <c:pt idx="11">
                  <c:v>10397.614457831325</c:v>
                </c:pt>
                <c:pt idx="13">
                  <c:v>7336.7894736842109</c:v>
                </c:pt>
                <c:pt idx="14">
                  <c:v>8007.828125</c:v>
                </c:pt>
                <c:pt idx="15">
                  <c:v>7612.4929577464791</c:v>
                </c:pt>
                <c:pt idx="16">
                  <c:v>7371.0693069306926</c:v>
                </c:pt>
                <c:pt idx="17">
                  <c:v>7499.7464788732395</c:v>
                </c:pt>
                <c:pt idx="18">
                  <c:v>7149.6082474226805</c:v>
                </c:pt>
                <c:pt idx="19">
                  <c:v>7187.5</c:v>
                </c:pt>
                <c:pt idx="20">
                  <c:v>6978</c:v>
                </c:pt>
                <c:pt idx="21">
                  <c:v>6028</c:v>
                </c:pt>
                <c:pt idx="22">
                  <c:v>6000</c:v>
                </c:pt>
                <c:pt idx="23">
                  <c:v>6014</c:v>
                </c:pt>
                <c:pt idx="24">
                  <c:v>6017</c:v>
                </c:pt>
                <c:pt idx="25">
                  <c:v>5865</c:v>
                </c:pt>
                <c:pt idx="26">
                  <c:v>5834</c:v>
                </c:pt>
                <c:pt idx="27">
                  <c:v>5911.2903225806449</c:v>
                </c:pt>
                <c:pt idx="28">
                  <c:v>5618.7777777777774</c:v>
                </c:pt>
                <c:pt idx="29">
                  <c:v>5279</c:v>
                </c:pt>
              </c:numCache>
            </c:numRef>
          </c:val>
          <c:smooth val="0"/>
          <c:extLst>
            <c:ext xmlns:c16="http://schemas.microsoft.com/office/drawing/2014/chart" uri="{C3380CC4-5D6E-409C-BE32-E72D297353CC}">
              <c16:uniqueId val="{00000002-6C2B-47E6-86F4-210078AF7F0D}"/>
            </c:ext>
          </c:extLst>
        </c:ser>
        <c:ser>
          <c:idx val="3"/>
          <c:order val="3"/>
          <c:tx>
            <c:strRef>
              <c:f>'precio mayorista3'!$F$5</c:f>
              <c:strCache>
                <c:ptCount val="1"/>
                <c:pt idx="0">
                  <c:v>Central Lo Valledor de Santiago</c:v>
                </c:pt>
              </c:strCache>
            </c:strRef>
          </c:tx>
          <c:spPr>
            <a:ln w="28575" cap="rnd">
              <a:solidFill>
                <a:schemeClr val="accent4"/>
              </a:solidFill>
              <a:round/>
            </a:ln>
            <a:effectLst/>
          </c:spPr>
          <c:marker>
            <c:symbol val="circle"/>
            <c:size val="5"/>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mayorista3'!$F$6:$F$35</c:f>
              <c:numCache>
                <c:formatCode>#,##0</c:formatCode>
                <c:ptCount val="30"/>
                <c:pt idx="0">
                  <c:v>11948.666666666666</c:v>
                </c:pt>
                <c:pt idx="1">
                  <c:v>13163.442231075696</c:v>
                </c:pt>
                <c:pt idx="2">
                  <c:v>12822.781818181818</c:v>
                </c:pt>
                <c:pt idx="3">
                  <c:v>12412.6</c:v>
                </c:pt>
                <c:pt idx="4">
                  <c:v>13021.425531914894</c:v>
                </c:pt>
                <c:pt idx="5">
                  <c:v>13258.145161290322</c:v>
                </c:pt>
                <c:pt idx="6">
                  <c:v>10335.589041095891</c:v>
                </c:pt>
                <c:pt idx="7">
                  <c:v>10720.258064516129</c:v>
                </c:pt>
                <c:pt idx="8">
                  <c:v>10937.75</c:v>
                </c:pt>
                <c:pt idx="9">
                  <c:v>10704.341666666667</c:v>
                </c:pt>
                <c:pt idx="10">
                  <c:v>10139.365217391305</c:v>
                </c:pt>
                <c:pt idx="11">
                  <c:v>10252.504854368932</c:v>
                </c:pt>
                <c:pt idx="12">
                  <c:v>9972.1549295774639</c:v>
                </c:pt>
                <c:pt idx="13">
                  <c:v>8917.7468354430384</c:v>
                </c:pt>
                <c:pt idx="14">
                  <c:v>8171.5725190839694</c:v>
                </c:pt>
                <c:pt idx="15">
                  <c:v>7342.136842105263</c:v>
                </c:pt>
                <c:pt idx="16">
                  <c:v>7118.2363636363634</c:v>
                </c:pt>
                <c:pt idx="17">
                  <c:v>7006.8888888888887</c:v>
                </c:pt>
                <c:pt idx="18">
                  <c:v>7433.52</c:v>
                </c:pt>
                <c:pt idx="19">
                  <c:v>6874.0359281437122</c:v>
                </c:pt>
                <c:pt idx="20">
                  <c:v>6892.4461538461537</c:v>
                </c:pt>
                <c:pt idx="21">
                  <c:v>6664.5677419354843</c:v>
                </c:pt>
                <c:pt idx="22">
                  <c:v>4892.7337662337659</c:v>
                </c:pt>
                <c:pt idx="23">
                  <c:v>5560.08</c:v>
                </c:pt>
                <c:pt idx="24">
                  <c:v>4955.7470588235292</c:v>
                </c:pt>
                <c:pt idx="25">
                  <c:v>4880.16</c:v>
                </c:pt>
                <c:pt idx="26">
                  <c:v>4656.0167597765367</c:v>
                </c:pt>
                <c:pt idx="27">
                  <c:v>4826.6000000000004</c:v>
                </c:pt>
                <c:pt idx="28">
                  <c:v>5128.8453608247419</c:v>
                </c:pt>
                <c:pt idx="29">
                  <c:v>4101.5279187817259</c:v>
                </c:pt>
              </c:numCache>
            </c:numRef>
          </c:val>
          <c:smooth val="0"/>
          <c:extLst>
            <c:ext xmlns:c16="http://schemas.microsoft.com/office/drawing/2014/chart" uri="{C3380CC4-5D6E-409C-BE32-E72D297353CC}">
              <c16:uniqueId val="{00000003-6C2B-47E6-86F4-210078AF7F0D}"/>
            </c:ext>
          </c:extLst>
        </c:ser>
        <c:ser>
          <c:idx val="4"/>
          <c:order val="4"/>
          <c:tx>
            <c:strRef>
              <c:f>'precio mayorista3'!$G$5</c:f>
              <c:strCache>
                <c:ptCount val="1"/>
                <c:pt idx="0">
                  <c:v>Vega Central Mapocho de Santiago</c:v>
                </c:pt>
              </c:strCache>
            </c:strRef>
          </c:tx>
          <c:spPr>
            <a:ln w="28575" cap="rnd">
              <a:solidFill>
                <a:schemeClr val="accent5"/>
              </a:solidFill>
              <a:round/>
            </a:ln>
            <a:effectLst/>
          </c:spPr>
          <c:marker>
            <c:symbol val="circle"/>
            <c:size val="5"/>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mayorista3'!$G$6:$G$35</c:f>
              <c:numCache>
                <c:formatCode>#,##0</c:formatCode>
                <c:ptCount val="30"/>
                <c:pt idx="1">
                  <c:v>15286.639344262296</c:v>
                </c:pt>
                <c:pt idx="2">
                  <c:v>15437.239583333334</c:v>
                </c:pt>
                <c:pt idx="3">
                  <c:v>15375</c:v>
                </c:pt>
                <c:pt idx="4">
                  <c:v>14761.666666666666</c:v>
                </c:pt>
                <c:pt idx="5">
                  <c:v>14759.76</c:v>
                </c:pt>
                <c:pt idx="6">
                  <c:v>14298.701298701299</c:v>
                </c:pt>
                <c:pt idx="7">
                  <c:v>14886.272727272728</c:v>
                </c:pt>
                <c:pt idx="9">
                  <c:v>13330.522935779816</c:v>
                </c:pt>
                <c:pt idx="10">
                  <c:v>12865.556701030928</c:v>
                </c:pt>
                <c:pt idx="11">
                  <c:v>12179.2</c:v>
                </c:pt>
                <c:pt idx="12">
                  <c:v>12702.84375</c:v>
                </c:pt>
                <c:pt idx="14">
                  <c:v>9333.254901960785</c:v>
                </c:pt>
                <c:pt idx="15">
                  <c:v>10918.367346938776</c:v>
                </c:pt>
                <c:pt idx="16">
                  <c:v>9565</c:v>
                </c:pt>
                <c:pt idx="17">
                  <c:v>9553.5</c:v>
                </c:pt>
                <c:pt idx="18">
                  <c:v>12000</c:v>
                </c:pt>
                <c:pt idx="19">
                  <c:v>9517.2241379310344</c:v>
                </c:pt>
                <c:pt idx="20">
                  <c:v>8471.9622641509432</c:v>
                </c:pt>
                <c:pt idx="21">
                  <c:v>7483.5</c:v>
                </c:pt>
                <c:pt idx="22">
                  <c:v>8562.5</c:v>
                </c:pt>
                <c:pt idx="23">
                  <c:v>8894.4736842105267</c:v>
                </c:pt>
                <c:pt idx="24">
                  <c:v>7743.4871794871797</c:v>
                </c:pt>
                <c:pt idx="25">
                  <c:v>7526.7162162162158</c:v>
                </c:pt>
                <c:pt idx="26">
                  <c:v>8000</c:v>
                </c:pt>
                <c:pt idx="27">
                  <c:v>7166.833333333333</c:v>
                </c:pt>
                <c:pt idx="28">
                  <c:v>9663.2022471910113</c:v>
                </c:pt>
                <c:pt idx="29">
                  <c:v>7657.304761904762</c:v>
                </c:pt>
              </c:numCache>
            </c:numRef>
          </c:val>
          <c:smooth val="0"/>
          <c:extLst>
            <c:ext xmlns:c16="http://schemas.microsoft.com/office/drawing/2014/chart" uri="{C3380CC4-5D6E-409C-BE32-E72D297353CC}">
              <c16:uniqueId val="{00000004-6C2B-47E6-86F4-210078AF7F0D}"/>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mayorista3'!$H$6:$H$35</c:f>
              <c:numCache>
                <c:formatCode>#,##0</c:formatCode>
                <c:ptCount val="30"/>
                <c:pt idx="0">
                  <c:v>12666.666666666666</c:v>
                </c:pt>
                <c:pt idx="1">
                  <c:v>13000</c:v>
                </c:pt>
                <c:pt idx="2">
                  <c:v>13000</c:v>
                </c:pt>
                <c:pt idx="4">
                  <c:v>13000</c:v>
                </c:pt>
                <c:pt idx="5">
                  <c:v>12000</c:v>
                </c:pt>
                <c:pt idx="6">
                  <c:v>11231</c:v>
                </c:pt>
                <c:pt idx="7">
                  <c:v>10000</c:v>
                </c:pt>
                <c:pt idx="8">
                  <c:v>9000</c:v>
                </c:pt>
                <c:pt idx="9">
                  <c:v>9000</c:v>
                </c:pt>
                <c:pt idx="10">
                  <c:v>8500</c:v>
                </c:pt>
                <c:pt idx="11">
                  <c:v>7909</c:v>
                </c:pt>
                <c:pt idx="12">
                  <c:v>8143</c:v>
                </c:pt>
                <c:pt idx="13">
                  <c:v>6500</c:v>
                </c:pt>
                <c:pt idx="14">
                  <c:v>6750</c:v>
                </c:pt>
                <c:pt idx="15">
                  <c:v>6500</c:v>
                </c:pt>
                <c:pt idx="16">
                  <c:v>6500</c:v>
                </c:pt>
                <c:pt idx="17">
                  <c:v>6166.666666666667</c:v>
                </c:pt>
                <c:pt idx="18">
                  <c:v>5000</c:v>
                </c:pt>
                <c:pt idx="19">
                  <c:v>5192.3076923076924</c:v>
                </c:pt>
                <c:pt idx="20">
                  <c:v>4500</c:v>
                </c:pt>
                <c:pt idx="21">
                  <c:v>4666.666666666667</c:v>
                </c:pt>
                <c:pt idx="22">
                  <c:v>4250</c:v>
                </c:pt>
                <c:pt idx="23">
                  <c:v>4000</c:v>
                </c:pt>
                <c:pt idx="24">
                  <c:v>4000</c:v>
                </c:pt>
                <c:pt idx="25">
                  <c:v>4000</c:v>
                </c:pt>
                <c:pt idx="26">
                  <c:v>4000</c:v>
                </c:pt>
                <c:pt idx="27">
                  <c:v>4000</c:v>
                </c:pt>
                <c:pt idx="28">
                  <c:v>3500</c:v>
                </c:pt>
                <c:pt idx="29">
                  <c:v>3500</c:v>
                </c:pt>
              </c:numCache>
            </c:numRef>
          </c:val>
          <c:smooth val="0"/>
          <c:extLst>
            <c:ext xmlns:c16="http://schemas.microsoft.com/office/drawing/2014/chart" uri="{C3380CC4-5D6E-409C-BE32-E72D297353CC}">
              <c16:uniqueId val="{00000005-6C2B-47E6-86F4-210078AF7F0D}"/>
            </c:ext>
          </c:extLst>
        </c:ser>
        <c:ser>
          <c:idx val="6"/>
          <c:order val="6"/>
          <c:tx>
            <c:strRef>
              <c:f>'precio mayorista3'!$I$5</c:f>
              <c:strCache>
                <c:ptCount val="1"/>
                <c:pt idx="0">
                  <c:v>Terminal Hortofrutícola de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mayorista3'!$I$6:$I$35</c:f>
              <c:numCache>
                <c:formatCode>#,##0</c:formatCode>
                <c:ptCount val="30"/>
                <c:pt idx="0">
                  <c:v>11500</c:v>
                </c:pt>
                <c:pt idx="1">
                  <c:v>10750</c:v>
                </c:pt>
                <c:pt idx="2">
                  <c:v>11500</c:v>
                </c:pt>
                <c:pt idx="3">
                  <c:v>12708</c:v>
                </c:pt>
                <c:pt idx="5">
                  <c:v>12727</c:v>
                </c:pt>
                <c:pt idx="6">
                  <c:v>12750</c:v>
                </c:pt>
                <c:pt idx="7">
                  <c:v>12499.727272727272</c:v>
                </c:pt>
                <c:pt idx="8">
                  <c:v>11353</c:v>
                </c:pt>
                <c:pt idx="9">
                  <c:v>10786</c:v>
                </c:pt>
                <c:pt idx="10">
                  <c:v>10222</c:v>
                </c:pt>
                <c:pt idx="11">
                  <c:v>10357</c:v>
                </c:pt>
                <c:pt idx="13">
                  <c:v>9696</c:v>
                </c:pt>
                <c:pt idx="14">
                  <c:v>8214</c:v>
                </c:pt>
                <c:pt idx="15">
                  <c:v>7571</c:v>
                </c:pt>
                <c:pt idx="16">
                  <c:v>7333</c:v>
                </c:pt>
                <c:pt idx="17">
                  <c:v>7286</c:v>
                </c:pt>
                <c:pt idx="18">
                  <c:v>6292</c:v>
                </c:pt>
                <c:pt idx="19">
                  <c:v>5936</c:v>
                </c:pt>
                <c:pt idx="20">
                  <c:v>5737</c:v>
                </c:pt>
                <c:pt idx="21">
                  <c:v>5268</c:v>
                </c:pt>
                <c:pt idx="22">
                  <c:v>5214</c:v>
                </c:pt>
                <c:pt idx="23">
                  <c:v>4914</c:v>
                </c:pt>
                <c:pt idx="24">
                  <c:v>4333</c:v>
                </c:pt>
                <c:pt idx="25">
                  <c:v>4192</c:v>
                </c:pt>
                <c:pt idx="26">
                  <c:v>4222</c:v>
                </c:pt>
                <c:pt idx="27">
                  <c:v>3920</c:v>
                </c:pt>
                <c:pt idx="28">
                  <c:v>4120</c:v>
                </c:pt>
                <c:pt idx="29">
                  <c:v>4188</c:v>
                </c:pt>
              </c:numCache>
            </c:numRef>
          </c:val>
          <c:smooth val="0"/>
          <c:extLst>
            <c:ext xmlns:c16="http://schemas.microsoft.com/office/drawing/2014/chart" uri="{C3380CC4-5D6E-409C-BE32-E72D297353CC}">
              <c16:uniqueId val="{00000006-6C2B-47E6-86F4-210078AF7F0D}"/>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mayorista3'!$J$6:$J$35</c:f>
              <c:numCache>
                <c:formatCode>#,##0</c:formatCode>
                <c:ptCount val="30"/>
                <c:pt idx="1">
                  <c:v>12444</c:v>
                </c:pt>
                <c:pt idx="4">
                  <c:v>12750</c:v>
                </c:pt>
                <c:pt idx="6">
                  <c:v>14500</c:v>
                </c:pt>
                <c:pt idx="9">
                  <c:v>10531.135416666666</c:v>
                </c:pt>
                <c:pt idx="10">
                  <c:v>10533</c:v>
                </c:pt>
                <c:pt idx="11">
                  <c:v>10471</c:v>
                </c:pt>
                <c:pt idx="12">
                  <c:v>11115</c:v>
                </c:pt>
                <c:pt idx="14">
                  <c:v>10500</c:v>
                </c:pt>
                <c:pt idx="16">
                  <c:v>8500</c:v>
                </c:pt>
                <c:pt idx="17">
                  <c:v>9250</c:v>
                </c:pt>
                <c:pt idx="19">
                  <c:v>7557.2911392405067</c:v>
                </c:pt>
                <c:pt idx="20">
                  <c:v>7235</c:v>
                </c:pt>
                <c:pt idx="24">
                  <c:v>5750</c:v>
                </c:pt>
                <c:pt idx="26">
                  <c:v>5750</c:v>
                </c:pt>
                <c:pt idx="27">
                  <c:v>4967</c:v>
                </c:pt>
                <c:pt idx="29">
                  <c:v>5731</c:v>
                </c:pt>
              </c:numCache>
            </c:numRef>
          </c:val>
          <c:smooth val="0"/>
          <c:extLst>
            <c:ext xmlns:c16="http://schemas.microsoft.com/office/drawing/2014/chart" uri="{C3380CC4-5D6E-409C-BE32-E72D297353CC}">
              <c16:uniqueId val="{00000007-6C2B-47E6-86F4-210078AF7F0D}"/>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mayorista3'!$K$6:$K$35</c:f>
              <c:numCache>
                <c:formatCode>#,##0</c:formatCode>
                <c:ptCount val="30"/>
                <c:pt idx="0">
                  <c:v>12242.181818181818</c:v>
                </c:pt>
                <c:pt idx="1">
                  <c:v>12000</c:v>
                </c:pt>
                <c:pt idx="7">
                  <c:v>12000</c:v>
                </c:pt>
                <c:pt idx="9">
                  <c:v>17000</c:v>
                </c:pt>
                <c:pt idx="10">
                  <c:v>17000</c:v>
                </c:pt>
                <c:pt idx="11">
                  <c:v>17000</c:v>
                </c:pt>
                <c:pt idx="12">
                  <c:v>17000</c:v>
                </c:pt>
                <c:pt idx="14">
                  <c:v>14400</c:v>
                </c:pt>
                <c:pt idx="15">
                  <c:v>13765.95744680851</c:v>
                </c:pt>
                <c:pt idx="16">
                  <c:v>13316.6</c:v>
                </c:pt>
                <c:pt idx="17">
                  <c:v>12000</c:v>
                </c:pt>
                <c:pt idx="18">
                  <c:v>12000</c:v>
                </c:pt>
                <c:pt idx="19">
                  <c:v>12000</c:v>
                </c:pt>
                <c:pt idx="20">
                  <c:v>7357</c:v>
                </c:pt>
                <c:pt idx="22">
                  <c:v>9535.8762886597942</c:v>
                </c:pt>
                <c:pt idx="24">
                  <c:v>7390.2439024390242</c:v>
                </c:pt>
                <c:pt idx="26">
                  <c:v>8000</c:v>
                </c:pt>
                <c:pt idx="27">
                  <c:v>8000</c:v>
                </c:pt>
              </c:numCache>
            </c:numRef>
          </c:val>
          <c:smooth val="0"/>
          <c:extLst>
            <c:ext xmlns:c16="http://schemas.microsoft.com/office/drawing/2014/chart" uri="{C3380CC4-5D6E-409C-BE32-E72D297353CC}">
              <c16:uniqueId val="{00000008-6C2B-47E6-86F4-210078AF7F0D}"/>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43402</c:v>
                </c:pt>
                <c:pt idx="1">
                  <c:v>43403</c:v>
                </c:pt>
                <c:pt idx="2">
                  <c:v>43404</c:v>
                </c:pt>
                <c:pt idx="3">
                  <c:v>43409</c:v>
                </c:pt>
                <c:pt idx="4">
                  <c:v>43410</c:v>
                </c:pt>
                <c:pt idx="5">
                  <c:v>43411</c:v>
                </c:pt>
                <c:pt idx="6">
                  <c:v>43412</c:v>
                </c:pt>
                <c:pt idx="7">
                  <c:v>43413</c:v>
                </c:pt>
                <c:pt idx="8">
                  <c:v>43416</c:v>
                </c:pt>
                <c:pt idx="9">
                  <c:v>43417</c:v>
                </c:pt>
                <c:pt idx="10">
                  <c:v>43418</c:v>
                </c:pt>
                <c:pt idx="11">
                  <c:v>43419</c:v>
                </c:pt>
                <c:pt idx="12">
                  <c:v>43420</c:v>
                </c:pt>
                <c:pt idx="13">
                  <c:v>43423</c:v>
                </c:pt>
                <c:pt idx="14">
                  <c:v>43424</c:v>
                </c:pt>
                <c:pt idx="15">
                  <c:v>43425</c:v>
                </c:pt>
                <c:pt idx="16">
                  <c:v>43426</c:v>
                </c:pt>
                <c:pt idx="17">
                  <c:v>43427</c:v>
                </c:pt>
                <c:pt idx="18">
                  <c:v>43430</c:v>
                </c:pt>
                <c:pt idx="19">
                  <c:v>43431</c:v>
                </c:pt>
                <c:pt idx="20">
                  <c:v>43432</c:v>
                </c:pt>
                <c:pt idx="21">
                  <c:v>43433</c:v>
                </c:pt>
                <c:pt idx="22">
                  <c:v>43434</c:v>
                </c:pt>
                <c:pt idx="23">
                  <c:v>43437</c:v>
                </c:pt>
                <c:pt idx="24">
                  <c:v>43438</c:v>
                </c:pt>
                <c:pt idx="25">
                  <c:v>43439</c:v>
                </c:pt>
                <c:pt idx="26">
                  <c:v>43440</c:v>
                </c:pt>
                <c:pt idx="27">
                  <c:v>43441</c:v>
                </c:pt>
                <c:pt idx="28">
                  <c:v>43444</c:v>
                </c:pt>
                <c:pt idx="29">
                  <c:v>43445</c:v>
                </c:pt>
              </c:numCache>
            </c:numRef>
          </c:cat>
          <c:val>
            <c:numRef>
              <c:f>'precio mayorista3'!$L$6:$L$35</c:f>
              <c:numCache>
                <c:formatCode>#,##0</c:formatCode>
                <c:ptCount val="30"/>
                <c:pt idx="1">
                  <c:v>14000</c:v>
                </c:pt>
                <c:pt idx="2">
                  <c:v>13000</c:v>
                </c:pt>
                <c:pt idx="4">
                  <c:v>17300</c:v>
                </c:pt>
                <c:pt idx="5">
                  <c:v>23000</c:v>
                </c:pt>
                <c:pt idx="7">
                  <c:v>17932</c:v>
                </c:pt>
                <c:pt idx="9">
                  <c:v>16500</c:v>
                </c:pt>
                <c:pt idx="10">
                  <c:v>20000</c:v>
                </c:pt>
                <c:pt idx="11">
                  <c:v>16000</c:v>
                </c:pt>
                <c:pt idx="12">
                  <c:v>16889</c:v>
                </c:pt>
                <c:pt idx="14">
                  <c:v>15250</c:v>
                </c:pt>
                <c:pt idx="16">
                  <c:v>16000</c:v>
                </c:pt>
                <c:pt idx="17">
                  <c:v>14100</c:v>
                </c:pt>
                <c:pt idx="19">
                  <c:v>12000</c:v>
                </c:pt>
                <c:pt idx="21">
                  <c:v>10000</c:v>
                </c:pt>
                <c:pt idx="22">
                  <c:v>10000</c:v>
                </c:pt>
                <c:pt idx="24">
                  <c:v>10125</c:v>
                </c:pt>
                <c:pt idx="25">
                  <c:v>10000</c:v>
                </c:pt>
                <c:pt idx="27">
                  <c:v>10000</c:v>
                </c:pt>
                <c:pt idx="29">
                  <c:v>9000</c:v>
                </c:pt>
              </c:numCache>
            </c:numRef>
          </c:val>
          <c:smooth val="0"/>
          <c:extLst>
            <c:ext xmlns:c16="http://schemas.microsoft.com/office/drawing/2014/chart" uri="{C3380CC4-5D6E-409C-BE32-E72D297353CC}">
              <c16:uniqueId val="{00000009-6C2B-47E6-86F4-210078AF7F0D}"/>
            </c:ext>
          </c:extLst>
        </c:ser>
        <c:dLbls>
          <c:showLegendKey val="0"/>
          <c:showVal val="0"/>
          <c:showCatName val="0"/>
          <c:showSerName val="0"/>
          <c:showPercent val="0"/>
          <c:showBubbleSize val="0"/>
        </c:dLbls>
        <c:marker val="1"/>
        <c:smooth val="0"/>
        <c:axId val="1730196735"/>
        <c:axId val="1"/>
      </c:lineChart>
      <c:dateAx>
        <c:axId val="1730196735"/>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1"/>
        <c:crosses val="autoZero"/>
        <c:auto val="1"/>
        <c:lblOffset val="100"/>
        <c:baseTimeUnit val="days"/>
      </c:dateAx>
      <c:valAx>
        <c:axId val="1"/>
        <c:scaling>
          <c:orientation val="minMax"/>
          <c:min val="3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 $ / saco de 25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30196735"/>
        <c:crosses val="autoZero"/>
        <c:crossBetween val="between"/>
      </c:valAx>
      <c:spPr>
        <a:noFill/>
        <a:ln w="25400">
          <a:noFill/>
        </a:ln>
      </c:spPr>
    </c:plotArea>
    <c:legend>
      <c:legendPos val="r"/>
      <c:layout>
        <c:manualLayout>
          <c:xMode val="edge"/>
          <c:yMode val="edge"/>
          <c:x val="0.84028325396227732"/>
          <c:y val="2.4692128845684745E-2"/>
          <c:w val="0.15097011108793004"/>
          <c:h val="0.96475674847068249"/>
        </c:manualLayout>
      </c:layout>
      <c:overlay val="0"/>
      <c:spPr>
        <a:noFill/>
        <a:ln w="25400">
          <a:noFill/>
        </a:ln>
      </c:spPr>
      <c:txPr>
        <a:bodyPr/>
        <a:lstStyle/>
        <a:p>
          <a:pPr>
            <a:defRPr sz="75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4. Precio promedio mensual de papa en supermercados, ferias libres y mercados mayoristas de Santiago</a:t>
            </a:r>
          </a:p>
        </c:rich>
      </c:tx>
      <c:overlay val="0"/>
      <c:spPr>
        <a:noFill/>
        <a:ln w="25400">
          <a:noFill/>
        </a:ln>
      </c:spPr>
    </c:title>
    <c:autoTitleDeleted val="0"/>
    <c:plotArea>
      <c:layout>
        <c:manualLayout>
          <c:layoutTarget val="inner"/>
          <c:xMode val="edge"/>
          <c:yMode val="edge"/>
          <c:x val="7.9560384362946907E-2"/>
          <c:y val="0.10915488967683146"/>
          <c:w val="0.89511068041407305"/>
          <c:h val="0.70045119809664103"/>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minorista'!$C$25:$C$45</c:f>
              <c:numCache>
                <c:formatCode>mmm\-yy</c:formatCode>
                <c:ptCount val="21"/>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numCache>
            </c:numRef>
          </c:cat>
          <c:val>
            <c:numRef>
              <c:f>'precio minorista'!$D$25:$D$45</c:f>
              <c:numCache>
                <c:formatCode>#,##0</c:formatCode>
                <c:ptCount val="21"/>
                <c:pt idx="0">
                  <c:v>1108.8571428571429</c:v>
                </c:pt>
                <c:pt idx="1">
                  <c:v>1076.375</c:v>
                </c:pt>
                <c:pt idx="2">
                  <c:v>1066.125</c:v>
                </c:pt>
                <c:pt idx="3">
                  <c:v>969.2</c:v>
                </c:pt>
                <c:pt idx="4">
                  <c:v>905</c:v>
                </c:pt>
                <c:pt idx="5">
                  <c:v>920.25</c:v>
                </c:pt>
                <c:pt idx="6">
                  <c:v>953</c:v>
                </c:pt>
                <c:pt idx="7">
                  <c:v>912.125</c:v>
                </c:pt>
                <c:pt idx="8">
                  <c:v>945.5</c:v>
                </c:pt>
                <c:pt idx="9">
                  <c:v>1023.3</c:v>
                </c:pt>
                <c:pt idx="10">
                  <c:v>1074.25</c:v>
                </c:pt>
                <c:pt idx="11">
                  <c:v>1099</c:v>
                </c:pt>
                <c:pt idx="12">
                  <c:v>1110.9000000000001</c:v>
                </c:pt>
                <c:pt idx="13">
                  <c:v>1104.875</c:v>
                </c:pt>
                <c:pt idx="14">
                  <c:v>1082</c:v>
                </c:pt>
                <c:pt idx="15">
                  <c:v>1050.9000000000001</c:v>
                </c:pt>
                <c:pt idx="16">
                  <c:v>968</c:v>
                </c:pt>
                <c:pt idx="17">
                  <c:v>978.2</c:v>
                </c:pt>
                <c:pt idx="18">
                  <c:v>1032.5</c:v>
                </c:pt>
                <c:pt idx="19">
                  <c:v>1395.375</c:v>
                </c:pt>
                <c:pt idx="20">
                  <c:v>1643.7</c:v>
                </c:pt>
              </c:numCache>
            </c:numRef>
          </c:val>
          <c:smooth val="0"/>
          <c:extLst>
            <c:ext xmlns:c16="http://schemas.microsoft.com/office/drawing/2014/chart" uri="{C3380CC4-5D6E-409C-BE32-E72D297353CC}">
              <c16:uniqueId val="{00000000-A34A-424C-BAB4-381056045FBE}"/>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minorista'!$C$25:$C$45</c:f>
              <c:numCache>
                <c:formatCode>mmm\-yy</c:formatCode>
                <c:ptCount val="21"/>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numCache>
            </c:numRef>
          </c:cat>
          <c:val>
            <c:numRef>
              <c:f>'precio minorista'!$E$25:$E$45</c:f>
              <c:numCache>
                <c:formatCode>#,##0</c:formatCode>
                <c:ptCount val="21"/>
                <c:pt idx="0">
                  <c:v>407</c:v>
                </c:pt>
                <c:pt idx="1">
                  <c:v>385.625</c:v>
                </c:pt>
                <c:pt idx="2">
                  <c:v>365</c:v>
                </c:pt>
                <c:pt idx="3">
                  <c:v>374.8</c:v>
                </c:pt>
                <c:pt idx="4">
                  <c:v>372.75</c:v>
                </c:pt>
                <c:pt idx="5">
                  <c:v>337.125</c:v>
                </c:pt>
                <c:pt idx="6">
                  <c:v>369.6</c:v>
                </c:pt>
                <c:pt idx="7">
                  <c:v>389.375</c:v>
                </c:pt>
                <c:pt idx="8">
                  <c:v>426.75</c:v>
                </c:pt>
                <c:pt idx="9">
                  <c:v>469.5</c:v>
                </c:pt>
                <c:pt idx="10">
                  <c:v>497.25</c:v>
                </c:pt>
                <c:pt idx="11">
                  <c:v>465.5</c:v>
                </c:pt>
                <c:pt idx="12">
                  <c:v>483.7</c:v>
                </c:pt>
                <c:pt idx="13">
                  <c:v>484.375</c:v>
                </c:pt>
                <c:pt idx="14">
                  <c:v>511.625</c:v>
                </c:pt>
                <c:pt idx="15">
                  <c:v>494</c:v>
                </c:pt>
                <c:pt idx="16">
                  <c:v>496.5</c:v>
                </c:pt>
                <c:pt idx="17">
                  <c:v>552</c:v>
                </c:pt>
                <c:pt idx="18">
                  <c:v>711</c:v>
                </c:pt>
                <c:pt idx="19">
                  <c:v>827.25</c:v>
                </c:pt>
                <c:pt idx="20">
                  <c:v>662.4</c:v>
                </c:pt>
              </c:numCache>
            </c:numRef>
          </c:val>
          <c:smooth val="0"/>
          <c:extLst>
            <c:ext xmlns:c16="http://schemas.microsoft.com/office/drawing/2014/chart" uri="{C3380CC4-5D6E-409C-BE32-E72D297353CC}">
              <c16:uniqueId val="{00000001-A34A-424C-BAB4-381056045FBE}"/>
            </c:ext>
          </c:extLst>
        </c:ser>
        <c:ser>
          <c:idx val="2"/>
          <c:order val="2"/>
          <c:tx>
            <c:strRef>
              <c:f>'precio minorista'!$F$24</c:f>
              <c:strCache>
                <c:ptCount val="1"/>
                <c:pt idx="0">
                  <c:v>Mayorista</c:v>
                </c:pt>
              </c:strCache>
            </c:strRef>
          </c:tx>
          <c:spPr>
            <a:ln>
              <a:solidFill>
                <a:schemeClr val="accent3">
                  <a:lumMod val="75000"/>
                </a:schemeClr>
              </a:solidFill>
            </a:ln>
          </c:spPr>
          <c:marker>
            <c:symbol val="circle"/>
            <c:size val="5"/>
            <c:spPr>
              <a:solidFill>
                <a:schemeClr val="accent3">
                  <a:lumMod val="75000"/>
                </a:schemeClr>
              </a:solidFill>
              <a:ln>
                <a:noFill/>
              </a:ln>
            </c:spPr>
          </c:marker>
          <c:cat>
            <c:numRef>
              <c:f>'precio minorista'!$C$25:$C$45</c:f>
              <c:numCache>
                <c:formatCode>mmm\-yy</c:formatCode>
                <c:ptCount val="21"/>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numCache>
            </c:numRef>
          </c:cat>
          <c:val>
            <c:numRef>
              <c:f>'precio minorista'!$F$25:$F$45</c:f>
              <c:numCache>
                <c:formatCode>#,##0</c:formatCode>
                <c:ptCount val="21"/>
                <c:pt idx="0">
                  <c:v>173.07884036209697</c:v>
                </c:pt>
                <c:pt idx="1">
                  <c:v>164.94906596667934</c:v>
                </c:pt>
                <c:pt idx="2">
                  <c:v>168.24184474672663</c:v>
                </c:pt>
                <c:pt idx="3">
                  <c:v>144.30786211548005</c:v>
                </c:pt>
                <c:pt idx="4">
                  <c:v>153.24722365285405</c:v>
                </c:pt>
                <c:pt idx="5">
                  <c:v>145.56473346602601</c:v>
                </c:pt>
                <c:pt idx="6">
                  <c:v>165.63338176908732</c:v>
                </c:pt>
                <c:pt idx="7">
                  <c:v>170.61140008511157</c:v>
                </c:pt>
                <c:pt idx="8">
                  <c:v>265.80554582763341</c:v>
                </c:pt>
                <c:pt idx="9">
                  <c:v>306.40637434905051</c:v>
                </c:pt>
                <c:pt idx="10">
                  <c:v>294.74526160609918</c:v>
                </c:pt>
                <c:pt idx="11">
                  <c:v>281.30063313532338</c:v>
                </c:pt>
                <c:pt idx="12">
                  <c:v>293.34749336134939</c:v>
                </c:pt>
                <c:pt idx="13">
                  <c:v>269.08175335526931</c:v>
                </c:pt>
                <c:pt idx="14">
                  <c:v>244.69677265643614</c:v>
                </c:pt>
                <c:pt idx="15">
                  <c:v>265.42502975009916</c:v>
                </c:pt>
                <c:pt idx="16">
                  <c:v>271.91517434075263</c:v>
                </c:pt>
                <c:pt idx="17">
                  <c:v>372.33596281957091</c:v>
                </c:pt>
                <c:pt idx="18">
                  <c:v>475.1665607385533</c:v>
                </c:pt>
                <c:pt idx="19" formatCode="0">
                  <c:v>575.49080451004954</c:v>
                </c:pt>
                <c:pt idx="20" formatCode="0">
                  <c:v>357.89514013028332</c:v>
                </c:pt>
              </c:numCache>
            </c:numRef>
          </c:val>
          <c:smooth val="0"/>
          <c:extLst>
            <c:ext xmlns:c16="http://schemas.microsoft.com/office/drawing/2014/chart" uri="{C3380CC4-5D6E-409C-BE32-E72D297353CC}">
              <c16:uniqueId val="{00000002-A34A-424C-BAB4-381056045FBE}"/>
            </c:ext>
          </c:extLst>
        </c:ser>
        <c:dLbls>
          <c:showLegendKey val="0"/>
          <c:showVal val="0"/>
          <c:showCatName val="0"/>
          <c:showSerName val="0"/>
          <c:showPercent val="0"/>
          <c:showBubbleSize val="0"/>
        </c:dLbls>
        <c:marker val="1"/>
        <c:smooth val="0"/>
        <c:axId val="1730197983"/>
        <c:axId val="1"/>
      </c:lineChart>
      <c:dateAx>
        <c:axId val="1730197983"/>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Offset val="100"/>
        <c:baseTimeUnit val="months"/>
        <c:majorUnit val="2"/>
        <c:majorTimeUnit val="months"/>
      </c:date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30197983"/>
        <c:crosses val="autoZero"/>
        <c:crossBetween val="between"/>
      </c:valAx>
      <c:spPr>
        <a:noFill/>
        <a:ln w="25400">
          <a:noFill/>
        </a:ln>
      </c:spPr>
    </c:plotArea>
    <c:legend>
      <c:legendPos val="r"/>
      <c:layout>
        <c:manualLayout>
          <c:xMode val="edge"/>
          <c:yMode val="edge"/>
          <c:x val="0.2558828767391626"/>
          <c:y val="0.90865028405160986"/>
          <c:w val="0.51872855284537733"/>
          <c:h val="8.1037122107069565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 kilo con IVA)</a:t>
            </a:r>
          </a:p>
        </c:rich>
      </c:tx>
      <c:overlay val="0"/>
      <c:spPr>
        <a:noFill/>
        <a:ln w="25400">
          <a:noFill/>
        </a:ln>
      </c:spPr>
    </c:title>
    <c:autoTitleDeleted val="0"/>
    <c:plotArea>
      <c:layout>
        <c:manualLayout>
          <c:layoutTarget val="inner"/>
          <c:xMode val="edge"/>
          <c:yMode val="edge"/>
          <c:x val="0.129155156076802"/>
          <c:y val="0.129118657465114"/>
          <c:w val="0.84518138754611405"/>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regiones'!$C$7:$C$25</c:f>
              <c:numCache>
                <c:formatCode>#,##0</c:formatCode>
                <c:ptCount val="19"/>
                <c:pt idx="0">
                  <c:v>965</c:v>
                </c:pt>
                <c:pt idx="1">
                  <c:v>890</c:v>
                </c:pt>
                <c:pt idx="2">
                  <c:v>725</c:v>
                </c:pt>
                <c:pt idx="3">
                  <c:v>956.5</c:v>
                </c:pt>
                <c:pt idx="4">
                  <c:v>1023.5</c:v>
                </c:pt>
                <c:pt idx="5">
                  <c:v>890</c:v>
                </c:pt>
                <c:pt idx="6">
                  <c:v>990</c:v>
                </c:pt>
                <c:pt idx="7">
                  <c:v>990</c:v>
                </c:pt>
                <c:pt idx="8">
                  <c:v>1190</c:v>
                </c:pt>
                <c:pt idx="9">
                  <c:v>1423</c:v>
                </c:pt>
                <c:pt idx="10">
                  <c:v>1200</c:v>
                </c:pt>
                <c:pt idx="11">
                  <c:v>1540</c:v>
                </c:pt>
                <c:pt idx="12">
                  <c:v>1572</c:v>
                </c:pt>
                <c:pt idx="13">
                  <c:v>1590</c:v>
                </c:pt>
                <c:pt idx="14">
                  <c:v>1615</c:v>
                </c:pt>
                <c:pt idx="15">
                  <c:v>1466.5</c:v>
                </c:pt>
                <c:pt idx="16">
                  <c:v>1605</c:v>
                </c:pt>
                <c:pt idx="17">
                  <c:v>1661.5</c:v>
                </c:pt>
                <c:pt idx="18">
                  <c:v>1565</c:v>
                </c:pt>
              </c:numCache>
            </c:numRef>
          </c:val>
          <c:smooth val="0"/>
          <c:extLst>
            <c:ext xmlns:c16="http://schemas.microsoft.com/office/drawing/2014/chart" uri="{C3380CC4-5D6E-409C-BE32-E72D297353CC}">
              <c16:uniqueId val="{00000000-E27C-402D-B874-2975BAACF50A}"/>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regiones'!$D$7:$D$25</c:f>
              <c:numCache>
                <c:formatCode>#,##0</c:formatCode>
                <c:ptCount val="19"/>
                <c:pt idx="0">
                  <c:v>1001</c:v>
                </c:pt>
                <c:pt idx="1">
                  <c:v>953</c:v>
                </c:pt>
                <c:pt idx="2">
                  <c:v>1010</c:v>
                </c:pt>
                <c:pt idx="3">
                  <c:v>1023</c:v>
                </c:pt>
                <c:pt idx="4">
                  <c:v>1039</c:v>
                </c:pt>
                <c:pt idx="5">
                  <c:v>1032</c:v>
                </c:pt>
                <c:pt idx="6">
                  <c:v>1118</c:v>
                </c:pt>
                <c:pt idx="7">
                  <c:v>1390</c:v>
                </c:pt>
                <c:pt idx="8">
                  <c:v>1251</c:v>
                </c:pt>
                <c:pt idx="9">
                  <c:v>1313</c:v>
                </c:pt>
                <c:pt idx="10">
                  <c:v>1305</c:v>
                </c:pt>
                <c:pt idx="11">
                  <c:v>1321</c:v>
                </c:pt>
                <c:pt idx="12">
                  <c:v>1643</c:v>
                </c:pt>
                <c:pt idx="13">
                  <c:v>1597</c:v>
                </c:pt>
                <c:pt idx="14">
                  <c:v>1609</c:v>
                </c:pt>
                <c:pt idx="15">
                  <c:v>1657</c:v>
                </c:pt>
                <c:pt idx="16">
                  <c:v>1671</c:v>
                </c:pt>
                <c:pt idx="17">
                  <c:v>1621</c:v>
                </c:pt>
                <c:pt idx="18">
                  <c:v>1547</c:v>
                </c:pt>
              </c:numCache>
            </c:numRef>
          </c:val>
          <c:smooth val="0"/>
          <c:extLst>
            <c:ext xmlns:c16="http://schemas.microsoft.com/office/drawing/2014/chart" uri="{C3380CC4-5D6E-409C-BE32-E72D297353CC}">
              <c16:uniqueId val="{00000001-E27C-402D-B874-2975BAACF50A}"/>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regiones'!$E$7:$E$25</c:f>
              <c:numCache>
                <c:formatCode>#,##0</c:formatCode>
                <c:ptCount val="19"/>
                <c:pt idx="0">
                  <c:v>965.5</c:v>
                </c:pt>
                <c:pt idx="1">
                  <c:v>984</c:v>
                </c:pt>
                <c:pt idx="2">
                  <c:v>949</c:v>
                </c:pt>
                <c:pt idx="3">
                  <c:v>987.5</c:v>
                </c:pt>
                <c:pt idx="4">
                  <c:v>999</c:v>
                </c:pt>
                <c:pt idx="5">
                  <c:v>993.5</c:v>
                </c:pt>
                <c:pt idx="6">
                  <c:v>999</c:v>
                </c:pt>
                <c:pt idx="7">
                  <c:v>940</c:v>
                </c:pt>
                <c:pt idx="8">
                  <c:v>1044</c:v>
                </c:pt>
                <c:pt idx="9">
                  <c:v>1218.5</c:v>
                </c:pt>
                <c:pt idx="10">
                  <c:v>1294</c:v>
                </c:pt>
                <c:pt idx="11">
                  <c:v>1502</c:v>
                </c:pt>
                <c:pt idx="12">
                  <c:v>1411</c:v>
                </c:pt>
                <c:pt idx="13">
                  <c:v>1604</c:v>
                </c:pt>
                <c:pt idx="14">
                  <c:v>1644.5</c:v>
                </c:pt>
                <c:pt idx="15">
                  <c:v>1649</c:v>
                </c:pt>
                <c:pt idx="16">
                  <c:v>1684</c:v>
                </c:pt>
                <c:pt idx="17">
                  <c:v>1686</c:v>
                </c:pt>
                <c:pt idx="18">
                  <c:v>1655.5</c:v>
                </c:pt>
              </c:numCache>
            </c:numRef>
          </c:val>
          <c:smooth val="0"/>
          <c:extLst>
            <c:ext xmlns:c16="http://schemas.microsoft.com/office/drawing/2014/chart" uri="{C3380CC4-5D6E-409C-BE32-E72D297353CC}">
              <c16:uniqueId val="{00000002-E27C-402D-B874-2975BAACF50A}"/>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regiones'!$F$7:$F$25</c:f>
              <c:numCache>
                <c:formatCode>#,##0</c:formatCode>
                <c:ptCount val="19"/>
                <c:pt idx="0">
                  <c:v>976.5</c:v>
                </c:pt>
                <c:pt idx="1">
                  <c:v>952</c:v>
                </c:pt>
                <c:pt idx="2">
                  <c:v>1030.5</c:v>
                </c:pt>
                <c:pt idx="3">
                  <c:v>964.5</c:v>
                </c:pt>
                <c:pt idx="4">
                  <c:v>967.5</c:v>
                </c:pt>
                <c:pt idx="5">
                  <c:v>966</c:v>
                </c:pt>
                <c:pt idx="6">
                  <c:v>1027</c:v>
                </c:pt>
                <c:pt idx="7">
                  <c:v>1036</c:v>
                </c:pt>
                <c:pt idx="8">
                  <c:v>1101</c:v>
                </c:pt>
                <c:pt idx="9">
                  <c:v>1300</c:v>
                </c:pt>
                <c:pt idx="10">
                  <c:v>1341.5</c:v>
                </c:pt>
                <c:pt idx="11">
                  <c:v>1436.5</c:v>
                </c:pt>
                <c:pt idx="12">
                  <c:v>1503.5</c:v>
                </c:pt>
                <c:pt idx="13">
                  <c:v>1616.5</c:v>
                </c:pt>
                <c:pt idx="14">
                  <c:v>1630.5</c:v>
                </c:pt>
                <c:pt idx="15">
                  <c:v>1609.5</c:v>
                </c:pt>
                <c:pt idx="16">
                  <c:v>1678.5</c:v>
                </c:pt>
                <c:pt idx="17">
                  <c:v>1683.5</c:v>
                </c:pt>
                <c:pt idx="18">
                  <c:v>1607</c:v>
                </c:pt>
              </c:numCache>
            </c:numRef>
          </c:val>
          <c:smooth val="0"/>
          <c:extLst>
            <c:ext xmlns:c16="http://schemas.microsoft.com/office/drawing/2014/chart" uri="{C3380CC4-5D6E-409C-BE32-E72D297353CC}">
              <c16:uniqueId val="{00000003-E27C-402D-B874-2975BAACF50A}"/>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regiones'!$G$7:$G$25</c:f>
              <c:numCache>
                <c:formatCode>#,##0</c:formatCode>
                <c:ptCount val="19"/>
                <c:pt idx="0">
                  <c:v>1010.5</c:v>
                </c:pt>
                <c:pt idx="1">
                  <c:v>1040</c:v>
                </c:pt>
                <c:pt idx="2">
                  <c:v>1030</c:v>
                </c:pt>
                <c:pt idx="3">
                  <c:v>1018</c:v>
                </c:pt>
                <c:pt idx="4">
                  <c:v>994</c:v>
                </c:pt>
                <c:pt idx="5">
                  <c:v>1019.5</c:v>
                </c:pt>
                <c:pt idx="6">
                  <c:v>1087</c:v>
                </c:pt>
                <c:pt idx="7">
                  <c:v>1190</c:v>
                </c:pt>
                <c:pt idx="8">
                  <c:v>1109.5</c:v>
                </c:pt>
                <c:pt idx="9">
                  <c:v>1229</c:v>
                </c:pt>
                <c:pt idx="10">
                  <c:v>1467.5</c:v>
                </c:pt>
                <c:pt idx="11">
                  <c:v>1284.5</c:v>
                </c:pt>
                <c:pt idx="12">
                  <c:v>1592.5</c:v>
                </c:pt>
                <c:pt idx="13">
                  <c:v>1623</c:v>
                </c:pt>
                <c:pt idx="14">
                  <c:v>1668</c:v>
                </c:pt>
                <c:pt idx="15">
                  <c:v>1687.5</c:v>
                </c:pt>
                <c:pt idx="16">
                  <c:v>1690</c:v>
                </c:pt>
                <c:pt idx="17">
                  <c:v>1677.5</c:v>
                </c:pt>
                <c:pt idx="18">
                  <c:v>1600</c:v>
                </c:pt>
              </c:numCache>
            </c:numRef>
          </c:val>
          <c:smooth val="0"/>
          <c:extLst>
            <c:ext xmlns:c16="http://schemas.microsoft.com/office/drawing/2014/chart" uri="{C3380CC4-5D6E-409C-BE32-E72D297353CC}">
              <c16:uniqueId val="{00000004-E27C-402D-B874-2975BAACF50A}"/>
            </c:ext>
          </c:extLst>
        </c:ser>
        <c:ser>
          <c:idx val="5"/>
          <c:order val="5"/>
          <c:tx>
            <c:strRef>
              <c:f>'precio minorista regiones'!$H$6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regiones'!$H$7:$H$25</c:f>
              <c:numCache>
                <c:formatCode>#,##0</c:formatCode>
                <c:ptCount val="19"/>
                <c:pt idx="5">
                  <c:v>977.5</c:v>
                </c:pt>
                <c:pt idx="6">
                  <c:v>1196.5</c:v>
                </c:pt>
                <c:pt idx="7">
                  <c:v>965</c:v>
                </c:pt>
                <c:pt idx="8">
                  <c:v>1218</c:v>
                </c:pt>
                <c:pt idx="9">
                  <c:v>1363</c:v>
                </c:pt>
                <c:pt idx="10">
                  <c:v>1335</c:v>
                </c:pt>
                <c:pt idx="11">
                  <c:v>1402.5</c:v>
                </c:pt>
                <c:pt idx="12">
                  <c:v>1341</c:v>
                </c:pt>
                <c:pt idx="13">
                  <c:v>1350</c:v>
                </c:pt>
                <c:pt idx="14">
                  <c:v>1537</c:v>
                </c:pt>
                <c:pt idx="15">
                  <c:v>1467</c:v>
                </c:pt>
                <c:pt idx="16">
                  <c:v>1494.5</c:v>
                </c:pt>
                <c:pt idx="17">
                  <c:v>1545</c:v>
                </c:pt>
                <c:pt idx="18">
                  <c:v>1425</c:v>
                </c:pt>
              </c:numCache>
            </c:numRef>
          </c:val>
          <c:smooth val="0"/>
          <c:extLst>
            <c:ext xmlns:c16="http://schemas.microsoft.com/office/drawing/2014/chart" uri="{C3380CC4-5D6E-409C-BE32-E72D297353CC}">
              <c16:uniqueId val="{00000005-E27C-402D-B874-2975BAACF50A}"/>
            </c:ext>
          </c:extLst>
        </c:ser>
        <c:ser>
          <c:idx val="6"/>
          <c:order val="6"/>
          <c:tx>
            <c:strRef>
              <c:f>'precio minorista regiones'!$I$6</c:f>
              <c:strCache>
                <c:ptCount val="1"/>
                <c:pt idx="0">
                  <c:v>Bío Bío</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regiones'!$I$7:$I$25</c:f>
              <c:numCache>
                <c:formatCode>#,##0</c:formatCode>
                <c:ptCount val="19"/>
                <c:pt idx="0">
                  <c:v>977.5</c:v>
                </c:pt>
                <c:pt idx="1">
                  <c:v>1001</c:v>
                </c:pt>
                <c:pt idx="2">
                  <c:v>1008.5</c:v>
                </c:pt>
                <c:pt idx="3">
                  <c:v>1029</c:v>
                </c:pt>
                <c:pt idx="4">
                  <c:v>1019.5</c:v>
                </c:pt>
                <c:pt idx="5">
                  <c:v>1007</c:v>
                </c:pt>
                <c:pt idx="6">
                  <c:v>1018.5</c:v>
                </c:pt>
                <c:pt idx="7">
                  <c:v>990</c:v>
                </c:pt>
                <c:pt idx="8">
                  <c:v>1042</c:v>
                </c:pt>
                <c:pt idx="9">
                  <c:v>1012.5</c:v>
                </c:pt>
                <c:pt idx="10">
                  <c:v>1205.5</c:v>
                </c:pt>
                <c:pt idx="11">
                  <c:v>1440</c:v>
                </c:pt>
                <c:pt idx="12">
                  <c:v>1434.5</c:v>
                </c:pt>
                <c:pt idx="13">
                  <c:v>1577</c:v>
                </c:pt>
                <c:pt idx="14">
                  <c:v>1473.5</c:v>
                </c:pt>
                <c:pt idx="15">
                  <c:v>1612.5</c:v>
                </c:pt>
                <c:pt idx="16">
                  <c:v>1544.5</c:v>
                </c:pt>
                <c:pt idx="17">
                  <c:v>1592.5</c:v>
                </c:pt>
                <c:pt idx="18">
                  <c:v>1594</c:v>
                </c:pt>
              </c:numCache>
            </c:numRef>
          </c:val>
          <c:smooth val="0"/>
          <c:extLst>
            <c:ext xmlns:c16="http://schemas.microsoft.com/office/drawing/2014/chart" uri="{C3380CC4-5D6E-409C-BE32-E72D297353CC}">
              <c16:uniqueId val="{00000006-E27C-402D-B874-2975BAACF50A}"/>
            </c:ext>
          </c:extLst>
        </c:ser>
        <c:ser>
          <c:idx val="7"/>
          <c:order val="7"/>
          <c:tx>
            <c:strRef>
              <c:f>'precio minorista regiones'!$J$6</c:f>
              <c:strCache>
                <c:ptCount val="1"/>
                <c:pt idx="0">
                  <c:v>La Araucanía</c:v>
                </c:pt>
              </c:strCache>
            </c:strRef>
          </c:tx>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regiones'!$J$7:$J$25</c:f>
              <c:numCache>
                <c:formatCode>#,##0</c:formatCode>
                <c:ptCount val="19"/>
                <c:pt idx="0">
                  <c:v>941</c:v>
                </c:pt>
                <c:pt idx="1">
                  <c:v>927.5</c:v>
                </c:pt>
                <c:pt idx="2">
                  <c:v>949.5</c:v>
                </c:pt>
                <c:pt idx="3">
                  <c:v>961</c:v>
                </c:pt>
                <c:pt idx="4">
                  <c:v>958</c:v>
                </c:pt>
                <c:pt idx="5">
                  <c:v>947</c:v>
                </c:pt>
                <c:pt idx="6">
                  <c:v>965</c:v>
                </c:pt>
                <c:pt idx="7">
                  <c:v>990</c:v>
                </c:pt>
                <c:pt idx="8">
                  <c:v>1164.5</c:v>
                </c:pt>
                <c:pt idx="9">
                  <c:v>1113.5</c:v>
                </c:pt>
                <c:pt idx="10">
                  <c:v>1238.5</c:v>
                </c:pt>
                <c:pt idx="11">
                  <c:v>1251</c:v>
                </c:pt>
                <c:pt idx="12">
                  <c:v>1329</c:v>
                </c:pt>
                <c:pt idx="13">
                  <c:v>1510</c:v>
                </c:pt>
                <c:pt idx="14">
                  <c:v>1338.5</c:v>
                </c:pt>
                <c:pt idx="15">
                  <c:v>1576</c:v>
                </c:pt>
                <c:pt idx="16">
                  <c:v>1457</c:v>
                </c:pt>
                <c:pt idx="17">
                  <c:v>1482</c:v>
                </c:pt>
                <c:pt idx="18">
                  <c:v>1628</c:v>
                </c:pt>
              </c:numCache>
            </c:numRef>
          </c:val>
          <c:smooth val="0"/>
          <c:extLst>
            <c:ext xmlns:c16="http://schemas.microsoft.com/office/drawing/2014/chart" uri="{C3380CC4-5D6E-409C-BE32-E72D297353CC}">
              <c16:uniqueId val="{00000007-E27C-402D-B874-2975BAACF50A}"/>
            </c:ext>
          </c:extLst>
        </c:ser>
        <c:ser>
          <c:idx val="8"/>
          <c:order val="8"/>
          <c:tx>
            <c:strRef>
              <c:f>'precio minorista regiones'!$K$6</c:f>
              <c:strCache>
                <c:ptCount val="1"/>
                <c:pt idx="0">
                  <c:v>Los Lagos</c:v>
                </c:pt>
              </c:strCache>
            </c:strRef>
          </c:tx>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regiones'!$K$7:$K$25</c:f>
              <c:numCache>
                <c:formatCode>#,##0</c:formatCode>
                <c:ptCount val="19"/>
                <c:pt idx="0">
                  <c:v>968</c:v>
                </c:pt>
                <c:pt idx="1">
                  <c:v>990</c:v>
                </c:pt>
                <c:pt idx="2">
                  <c:v>981</c:v>
                </c:pt>
                <c:pt idx="3">
                  <c:v>1021</c:v>
                </c:pt>
                <c:pt idx="4">
                  <c:v>991</c:v>
                </c:pt>
                <c:pt idx="5">
                  <c:v>1029.5</c:v>
                </c:pt>
                <c:pt idx="6">
                  <c:v>1124</c:v>
                </c:pt>
                <c:pt idx="7">
                  <c:v>1205</c:v>
                </c:pt>
                <c:pt idx="8">
                  <c:v>1184.5</c:v>
                </c:pt>
                <c:pt idx="9">
                  <c:v>1332</c:v>
                </c:pt>
                <c:pt idx="10">
                  <c:v>1271</c:v>
                </c:pt>
                <c:pt idx="11">
                  <c:v>1404</c:v>
                </c:pt>
                <c:pt idx="12">
                  <c:v>1581.5</c:v>
                </c:pt>
                <c:pt idx="13">
                  <c:v>1618</c:v>
                </c:pt>
                <c:pt idx="14">
                  <c:v>1642</c:v>
                </c:pt>
                <c:pt idx="15">
                  <c:v>1531</c:v>
                </c:pt>
                <c:pt idx="16">
                  <c:v>1631</c:v>
                </c:pt>
                <c:pt idx="17">
                  <c:v>1663.5</c:v>
                </c:pt>
                <c:pt idx="18">
                  <c:v>1756.5</c:v>
                </c:pt>
              </c:numCache>
            </c:numRef>
          </c:val>
          <c:smooth val="0"/>
          <c:extLst>
            <c:ext xmlns:c16="http://schemas.microsoft.com/office/drawing/2014/chart" uri="{C3380CC4-5D6E-409C-BE32-E72D297353CC}">
              <c16:uniqueId val="{00000008-E27C-402D-B874-2975BAACF50A}"/>
            </c:ext>
          </c:extLst>
        </c:ser>
        <c:dLbls>
          <c:showLegendKey val="0"/>
          <c:showVal val="0"/>
          <c:showCatName val="0"/>
          <c:showSerName val="0"/>
          <c:showPercent val="0"/>
          <c:showBubbleSize val="0"/>
        </c:dLbls>
        <c:marker val="1"/>
        <c:smooth val="0"/>
        <c:axId val="1730200063"/>
        <c:axId val="1"/>
      </c:lineChart>
      <c:dateAx>
        <c:axId val="1730200063"/>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1"/>
        <c:crosses val="autoZero"/>
        <c:auto val="1"/>
        <c:lblOffset val="100"/>
        <c:baseTimeUnit val="days"/>
      </c:dateAx>
      <c:valAx>
        <c:axId val="1"/>
        <c:scaling>
          <c:orientation val="minMax"/>
          <c:min val="7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s-CL"/>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1730200063"/>
        <c:crosses val="autoZero"/>
        <c:crossBetween val="between"/>
      </c:valAx>
      <c:spPr>
        <a:noFill/>
        <a:ln w="25400">
          <a:noFill/>
        </a:ln>
      </c:spPr>
    </c:plotArea>
    <c:legend>
      <c:legendPos val="r"/>
      <c:layout>
        <c:manualLayout>
          <c:xMode val="edge"/>
          <c:yMode val="edge"/>
          <c:x val="9.5508606354901562E-2"/>
          <c:y val="0.88642362575479361"/>
          <c:w val="0.82774125507581353"/>
          <c:h val="8.2751572657488642E-2"/>
        </c:manualLayout>
      </c:layout>
      <c:overlay val="0"/>
      <c:spPr>
        <a:noFill/>
        <a:ln w="25400">
          <a:noFill/>
        </a:ln>
      </c:spPr>
      <c:txPr>
        <a:bodyPr/>
        <a:lstStyle/>
        <a:p>
          <a:pPr>
            <a:defRPr sz="101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cs typeface="Calibri"/>
              </a:rPr>
              <a:t>($/ kilo con IVA)</a:t>
            </a:r>
          </a:p>
        </c:rich>
      </c:tx>
      <c:overlay val="0"/>
      <c:spPr>
        <a:noFill/>
        <a:ln w="25400">
          <a:noFill/>
        </a:ln>
      </c:spPr>
    </c:title>
    <c:autoTitleDeleted val="0"/>
    <c:plotArea>
      <c:layout>
        <c:manualLayout>
          <c:layoutTarget val="inner"/>
          <c:xMode val="edge"/>
          <c:yMode val="edge"/>
          <c:x val="0.106221377754941"/>
          <c:y val="0.12781118576394199"/>
          <c:w val="0.86811516115349296"/>
          <c:h val="0.67641835376507187"/>
        </c:manualLayout>
      </c:layout>
      <c:lineChart>
        <c:grouping val="standard"/>
        <c:varyColors val="0"/>
        <c:ser>
          <c:idx val="0"/>
          <c:order val="0"/>
          <c:tx>
            <c:strRef>
              <c:f>'precio minorista regiones'!$L$6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63B3-4FD5-8939-8811D28A552E}"/>
              </c:ext>
            </c:extLst>
          </c:dPt>
          <c:dPt>
            <c:idx val="1"/>
            <c:bubble3D val="0"/>
            <c:extLst>
              <c:ext xmlns:c16="http://schemas.microsoft.com/office/drawing/2014/chart" uri="{C3380CC4-5D6E-409C-BE32-E72D297353CC}">
                <c16:uniqueId val="{00000003-63B3-4FD5-8939-8811D28A552E}"/>
              </c:ext>
            </c:extLst>
          </c:dPt>
          <c:dPt>
            <c:idx val="2"/>
            <c:bubble3D val="0"/>
            <c:extLst>
              <c:ext xmlns:c16="http://schemas.microsoft.com/office/drawing/2014/chart" uri="{C3380CC4-5D6E-409C-BE32-E72D297353CC}">
                <c16:uniqueId val="{00000005-63B3-4FD5-8939-8811D28A552E}"/>
              </c:ext>
            </c:extLst>
          </c:dPt>
          <c:dPt>
            <c:idx val="3"/>
            <c:bubble3D val="0"/>
            <c:extLst>
              <c:ext xmlns:c16="http://schemas.microsoft.com/office/drawing/2014/chart" uri="{C3380CC4-5D6E-409C-BE32-E72D297353CC}">
                <c16:uniqueId val="{00000007-63B3-4FD5-8939-8811D28A552E}"/>
              </c:ext>
            </c:extLst>
          </c:dPt>
          <c:dPt>
            <c:idx val="4"/>
            <c:bubble3D val="0"/>
            <c:extLst>
              <c:ext xmlns:c16="http://schemas.microsoft.com/office/drawing/2014/chart" uri="{C3380CC4-5D6E-409C-BE32-E72D297353CC}">
                <c16:uniqueId val="{00000009-63B3-4FD5-8939-8811D28A552E}"/>
              </c:ext>
            </c:extLst>
          </c:dPt>
          <c:dPt>
            <c:idx val="5"/>
            <c:bubble3D val="0"/>
            <c:extLst>
              <c:ext xmlns:c16="http://schemas.microsoft.com/office/drawing/2014/chart" uri="{C3380CC4-5D6E-409C-BE32-E72D297353CC}">
                <c16:uniqueId val="{0000000B-63B3-4FD5-8939-8811D28A552E}"/>
              </c:ext>
            </c:extLst>
          </c:dPt>
          <c:dPt>
            <c:idx val="6"/>
            <c:bubble3D val="0"/>
            <c:extLst>
              <c:ext xmlns:c16="http://schemas.microsoft.com/office/drawing/2014/chart" uri="{C3380CC4-5D6E-409C-BE32-E72D297353CC}">
                <c16:uniqueId val="{0000000D-63B3-4FD5-8939-8811D28A552E}"/>
              </c:ext>
            </c:extLst>
          </c:dPt>
          <c:dPt>
            <c:idx val="7"/>
            <c:bubble3D val="0"/>
            <c:extLst>
              <c:ext xmlns:c16="http://schemas.microsoft.com/office/drawing/2014/chart" uri="{C3380CC4-5D6E-409C-BE32-E72D297353CC}">
                <c16:uniqueId val="{0000000F-63B3-4FD5-8939-8811D28A552E}"/>
              </c:ext>
            </c:extLst>
          </c:dPt>
          <c:dPt>
            <c:idx val="8"/>
            <c:bubble3D val="0"/>
            <c:extLst>
              <c:ext xmlns:c16="http://schemas.microsoft.com/office/drawing/2014/chart" uri="{C3380CC4-5D6E-409C-BE32-E72D297353CC}">
                <c16:uniqueId val="{00000011-63B3-4FD5-8939-8811D28A552E}"/>
              </c:ext>
            </c:extLst>
          </c:dPt>
          <c:dPt>
            <c:idx val="9"/>
            <c:bubble3D val="0"/>
            <c:extLst>
              <c:ext xmlns:c16="http://schemas.microsoft.com/office/drawing/2014/chart" uri="{C3380CC4-5D6E-409C-BE32-E72D297353CC}">
                <c16:uniqueId val="{00000013-63B3-4FD5-8939-8811D28A552E}"/>
              </c:ext>
            </c:extLst>
          </c:dPt>
          <c:dPt>
            <c:idx val="10"/>
            <c:bubble3D val="0"/>
            <c:extLst>
              <c:ext xmlns:c16="http://schemas.microsoft.com/office/drawing/2014/chart" uri="{C3380CC4-5D6E-409C-BE32-E72D297353CC}">
                <c16:uniqueId val="{00000015-63B3-4FD5-8939-8811D28A552E}"/>
              </c:ext>
            </c:extLst>
          </c:dPt>
          <c:dPt>
            <c:idx val="11"/>
            <c:bubble3D val="0"/>
            <c:extLst>
              <c:ext xmlns:c16="http://schemas.microsoft.com/office/drawing/2014/chart" uri="{C3380CC4-5D6E-409C-BE32-E72D297353CC}">
                <c16:uniqueId val="{00000017-63B3-4FD5-8939-8811D28A552E}"/>
              </c:ext>
            </c:extLst>
          </c:dPt>
          <c:dPt>
            <c:idx val="12"/>
            <c:bubble3D val="0"/>
            <c:extLst>
              <c:ext xmlns:c16="http://schemas.microsoft.com/office/drawing/2014/chart" uri="{C3380CC4-5D6E-409C-BE32-E72D297353CC}">
                <c16:uniqueId val="{00000019-63B3-4FD5-8939-8811D28A552E}"/>
              </c:ext>
            </c:extLst>
          </c:dPt>
          <c:dPt>
            <c:idx val="16"/>
            <c:bubble3D val="0"/>
            <c:extLst>
              <c:ext xmlns:c16="http://schemas.microsoft.com/office/drawing/2014/chart" uri="{C3380CC4-5D6E-409C-BE32-E72D297353CC}">
                <c16:uniqueId val="{0000001B-63B3-4FD5-8939-8811D28A552E}"/>
              </c:ext>
            </c:extLst>
          </c:dPt>
          <c:dPt>
            <c:idx val="17"/>
            <c:bubble3D val="0"/>
            <c:extLst>
              <c:ext xmlns:c16="http://schemas.microsoft.com/office/drawing/2014/chart" uri="{C3380CC4-5D6E-409C-BE32-E72D297353CC}">
                <c16:uniqueId val="{0000001D-63B3-4FD5-8939-8811D28A552E}"/>
              </c:ext>
            </c:extLst>
          </c:dPt>
          <c:dPt>
            <c:idx val="18"/>
            <c:bubble3D val="0"/>
            <c:extLst>
              <c:ext xmlns:c16="http://schemas.microsoft.com/office/drawing/2014/chart" uri="{C3380CC4-5D6E-409C-BE32-E72D297353CC}">
                <c16:uniqueId val="{0000001F-63B3-4FD5-8939-8811D28A552E}"/>
              </c:ext>
            </c:extLst>
          </c:dPt>
          <c:dPt>
            <c:idx val="19"/>
            <c:bubble3D val="0"/>
            <c:spPr>
              <a:ln w="28575" cap="rnd">
                <a:solidFill>
                  <a:schemeClr val="accent1"/>
                </a:solidFill>
                <a:round/>
              </a:ln>
              <a:effectLst/>
            </c:spPr>
            <c:extLst>
              <c:ext xmlns:c16="http://schemas.microsoft.com/office/drawing/2014/chart" uri="{C3380CC4-5D6E-409C-BE32-E72D297353CC}">
                <c16:uniqueId val="{00000021-63B3-4FD5-8939-8811D28A552E}"/>
              </c:ext>
            </c:extLst>
          </c:dPt>
          <c:dPt>
            <c:idx val="20"/>
            <c:bubble3D val="0"/>
            <c:spPr>
              <a:ln w="28575" cap="rnd">
                <a:solidFill>
                  <a:schemeClr val="accent1"/>
                </a:solidFill>
                <a:round/>
              </a:ln>
              <a:effectLst/>
            </c:spPr>
            <c:extLst>
              <c:ext xmlns:c16="http://schemas.microsoft.com/office/drawing/2014/chart" uri="{C3380CC4-5D6E-409C-BE32-E72D297353CC}">
                <c16:uniqueId val="{00000023-63B3-4FD5-8939-8811D28A552E}"/>
              </c:ext>
            </c:extLst>
          </c:dPt>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regiones'!$L$7:$L$25</c:f>
              <c:numCache>
                <c:formatCode>#,##0</c:formatCode>
                <c:ptCount val="19"/>
                <c:pt idx="0">
                  <c:v>523.5</c:v>
                </c:pt>
                <c:pt idx="2">
                  <c:v>522.5</c:v>
                </c:pt>
                <c:pt idx="3">
                  <c:v>611</c:v>
                </c:pt>
                <c:pt idx="4">
                  <c:v>640</c:v>
                </c:pt>
                <c:pt idx="5">
                  <c:v>758</c:v>
                </c:pt>
                <c:pt idx="6">
                  <c:v>764</c:v>
                </c:pt>
                <c:pt idx="7">
                  <c:v>733.5</c:v>
                </c:pt>
                <c:pt idx="8">
                  <c:v>764</c:v>
                </c:pt>
                <c:pt idx="9">
                  <c:v>817</c:v>
                </c:pt>
                <c:pt idx="10">
                  <c:v>880</c:v>
                </c:pt>
                <c:pt idx="11">
                  <c:v>815.5</c:v>
                </c:pt>
                <c:pt idx="12">
                  <c:v>842</c:v>
                </c:pt>
                <c:pt idx="13">
                  <c:v>838</c:v>
                </c:pt>
                <c:pt idx="14">
                  <c:v>825</c:v>
                </c:pt>
                <c:pt idx="15">
                  <c:v>825</c:v>
                </c:pt>
                <c:pt idx="16">
                  <c:v>820</c:v>
                </c:pt>
                <c:pt idx="17">
                  <c:v>810</c:v>
                </c:pt>
                <c:pt idx="18">
                  <c:v>740</c:v>
                </c:pt>
              </c:numCache>
            </c:numRef>
          </c:val>
          <c:smooth val="0"/>
          <c:extLst>
            <c:ext xmlns:c16="http://schemas.microsoft.com/office/drawing/2014/chart" uri="{C3380CC4-5D6E-409C-BE32-E72D297353CC}">
              <c16:uniqueId val="{00000024-63B3-4FD5-8939-8811D28A552E}"/>
            </c:ext>
          </c:extLst>
        </c:ser>
        <c:ser>
          <c:idx val="1"/>
          <c:order val="1"/>
          <c:tx>
            <c:strRef>
              <c:f>'precio minorista regiones'!$M$6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regiones'!$M$7:$M$25</c:f>
              <c:numCache>
                <c:formatCode>#,##0</c:formatCode>
                <c:ptCount val="19"/>
                <c:pt idx="0">
                  <c:v>496</c:v>
                </c:pt>
                <c:pt idx="1">
                  <c:v>475</c:v>
                </c:pt>
                <c:pt idx="2">
                  <c:v>520</c:v>
                </c:pt>
                <c:pt idx="3">
                  <c:v>564</c:v>
                </c:pt>
                <c:pt idx="4">
                  <c:v>656.5</c:v>
                </c:pt>
                <c:pt idx="5">
                  <c:v>709.5</c:v>
                </c:pt>
                <c:pt idx="6">
                  <c:v>703</c:v>
                </c:pt>
                <c:pt idx="7">
                  <c:v>731.5</c:v>
                </c:pt>
                <c:pt idx="8">
                  <c:v>755</c:v>
                </c:pt>
                <c:pt idx="9">
                  <c:v>851</c:v>
                </c:pt>
                <c:pt idx="10">
                  <c:v>898</c:v>
                </c:pt>
                <c:pt idx="11">
                  <c:v>825</c:v>
                </c:pt>
                <c:pt idx="12">
                  <c:v>760</c:v>
                </c:pt>
                <c:pt idx="13">
                  <c:v>734</c:v>
                </c:pt>
                <c:pt idx="14">
                  <c:v>738.5</c:v>
                </c:pt>
                <c:pt idx="15">
                  <c:v>743</c:v>
                </c:pt>
                <c:pt idx="16">
                  <c:v>742.5</c:v>
                </c:pt>
                <c:pt idx="17">
                  <c:v>664.5</c:v>
                </c:pt>
                <c:pt idx="18">
                  <c:v>658.5</c:v>
                </c:pt>
              </c:numCache>
            </c:numRef>
          </c:val>
          <c:smooth val="0"/>
          <c:extLst>
            <c:ext xmlns:c16="http://schemas.microsoft.com/office/drawing/2014/chart" uri="{C3380CC4-5D6E-409C-BE32-E72D297353CC}">
              <c16:uniqueId val="{00000025-63B3-4FD5-8939-8811D28A552E}"/>
            </c:ext>
          </c:extLst>
        </c:ser>
        <c:ser>
          <c:idx val="2"/>
          <c:order val="2"/>
          <c:tx>
            <c:strRef>
              <c:f>'precio minorista regiones'!$N$6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regiones'!$N$7:$N$25</c:f>
              <c:numCache>
                <c:formatCode>#,##0</c:formatCode>
                <c:ptCount val="19"/>
                <c:pt idx="0">
                  <c:v>431</c:v>
                </c:pt>
                <c:pt idx="2">
                  <c:v>375</c:v>
                </c:pt>
                <c:pt idx="3">
                  <c:v>522</c:v>
                </c:pt>
                <c:pt idx="4">
                  <c:v>609</c:v>
                </c:pt>
                <c:pt idx="5">
                  <c:v>663.5</c:v>
                </c:pt>
                <c:pt idx="6">
                  <c:v>654</c:v>
                </c:pt>
                <c:pt idx="8">
                  <c:v>708</c:v>
                </c:pt>
                <c:pt idx="9">
                  <c:v>775</c:v>
                </c:pt>
                <c:pt idx="10">
                  <c:v>787.5</c:v>
                </c:pt>
                <c:pt idx="11">
                  <c:v>791</c:v>
                </c:pt>
                <c:pt idx="12">
                  <c:v>791</c:v>
                </c:pt>
                <c:pt idx="14">
                  <c:v>762.5</c:v>
                </c:pt>
                <c:pt idx="15">
                  <c:v>684.5</c:v>
                </c:pt>
                <c:pt idx="16">
                  <c:v>556.5</c:v>
                </c:pt>
                <c:pt idx="17">
                  <c:v>494</c:v>
                </c:pt>
                <c:pt idx="18">
                  <c:v>413</c:v>
                </c:pt>
              </c:numCache>
            </c:numRef>
          </c:val>
          <c:smooth val="0"/>
          <c:extLst>
            <c:ext xmlns:c16="http://schemas.microsoft.com/office/drawing/2014/chart" uri="{C3380CC4-5D6E-409C-BE32-E72D297353CC}">
              <c16:uniqueId val="{00000026-63B3-4FD5-8939-8811D28A552E}"/>
            </c:ext>
          </c:extLst>
        </c:ser>
        <c:ser>
          <c:idx val="3"/>
          <c:order val="3"/>
          <c:tx>
            <c:strRef>
              <c:f>'precio minorista regiones'!$O$6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regiones'!$O$7:$O$25</c:f>
              <c:numCache>
                <c:formatCode>#,##0</c:formatCode>
                <c:ptCount val="19"/>
                <c:pt idx="0">
                  <c:v>482.5</c:v>
                </c:pt>
                <c:pt idx="1">
                  <c:v>524.5</c:v>
                </c:pt>
                <c:pt idx="2">
                  <c:v>525</c:v>
                </c:pt>
                <c:pt idx="3">
                  <c:v>564.5</c:v>
                </c:pt>
                <c:pt idx="4">
                  <c:v>663.5</c:v>
                </c:pt>
                <c:pt idx="5">
                  <c:v>680</c:v>
                </c:pt>
                <c:pt idx="6">
                  <c:v>670</c:v>
                </c:pt>
                <c:pt idx="7">
                  <c:v>757.5</c:v>
                </c:pt>
                <c:pt idx="8">
                  <c:v>736.5</c:v>
                </c:pt>
                <c:pt idx="9">
                  <c:v>820.5</c:v>
                </c:pt>
                <c:pt idx="10">
                  <c:v>840.5</c:v>
                </c:pt>
                <c:pt idx="11">
                  <c:v>829.5</c:v>
                </c:pt>
                <c:pt idx="12">
                  <c:v>818.5</c:v>
                </c:pt>
                <c:pt idx="13">
                  <c:v>778</c:v>
                </c:pt>
                <c:pt idx="14">
                  <c:v>729.5</c:v>
                </c:pt>
                <c:pt idx="15">
                  <c:v>700</c:v>
                </c:pt>
                <c:pt idx="16">
                  <c:v>597</c:v>
                </c:pt>
                <c:pt idx="17">
                  <c:v>507.5</c:v>
                </c:pt>
                <c:pt idx="18">
                  <c:v>426</c:v>
                </c:pt>
              </c:numCache>
            </c:numRef>
          </c:val>
          <c:smooth val="0"/>
          <c:extLst>
            <c:ext xmlns:c16="http://schemas.microsoft.com/office/drawing/2014/chart" uri="{C3380CC4-5D6E-409C-BE32-E72D297353CC}">
              <c16:uniqueId val="{00000027-63B3-4FD5-8939-8811D28A552E}"/>
            </c:ext>
          </c:extLst>
        </c:ser>
        <c:ser>
          <c:idx val="4"/>
          <c:order val="4"/>
          <c:tx>
            <c:strRef>
              <c:f>'precio minorista regiones'!$P$6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regiones'!$P$7:$P$25</c:f>
              <c:numCache>
                <c:formatCode>#,##0</c:formatCode>
                <c:ptCount val="19"/>
                <c:pt idx="0">
                  <c:v>502</c:v>
                </c:pt>
                <c:pt idx="2">
                  <c:v>506.5</c:v>
                </c:pt>
                <c:pt idx="3">
                  <c:v>564</c:v>
                </c:pt>
                <c:pt idx="4">
                  <c:v>527</c:v>
                </c:pt>
                <c:pt idx="5">
                  <c:v>544</c:v>
                </c:pt>
                <c:pt idx="6">
                  <c:v>554.5</c:v>
                </c:pt>
                <c:pt idx="8">
                  <c:v>601.5</c:v>
                </c:pt>
                <c:pt idx="9">
                  <c:v>627</c:v>
                </c:pt>
                <c:pt idx="10">
                  <c:v>644</c:v>
                </c:pt>
                <c:pt idx="11">
                  <c:v>824</c:v>
                </c:pt>
                <c:pt idx="12">
                  <c:v>862.5</c:v>
                </c:pt>
                <c:pt idx="13">
                  <c:v>800</c:v>
                </c:pt>
                <c:pt idx="14">
                  <c:v>637.5</c:v>
                </c:pt>
                <c:pt idx="15">
                  <c:v>571</c:v>
                </c:pt>
                <c:pt idx="16">
                  <c:v>546</c:v>
                </c:pt>
                <c:pt idx="17">
                  <c:v>466.5</c:v>
                </c:pt>
                <c:pt idx="18">
                  <c:v>435.5</c:v>
                </c:pt>
              </c:numCache>
            </c:numRef>
          </c:val>
          <c:smooth val="0"/>
          <c:extLst>
            <c:ext xmlns:c16="http://schemas.microsoft.com/office/drawing/2014/chart" uri="{C3380CC4-5D6E-409C-BE32-E72D297353CC}">
              <c16:uniqueId val="{00000028-63B3-4FD5-8939-8811D28A552E}"/>
            </c:ext>
          </c:extLst>
        </c:ser>
        <c:ser>
          <c:idx val="5"/>
          <c:order val="5"/>
          <c:tx>
            <c:strRef>
              <c:f>'precio minorista regiones'!$Q$6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regiones'!$Q$7:$Q$25</c:f>
              <c:numCache>
                <c:formatCode>#,##0</c:formatCode>
                <c:ptCount val="19"/>
                <c:pt idx="5">
                  <c:v>650</c:v>
                </c:pt>
                <c:pt idx="6">
                  <c:v>669</c:v>
                </c:pt>
                <c:pt idx="7">
                  <c:v>575</c:v>
                </c:pt>
                <c:pt idx="8">
                  <c:v>644</c:v>
                </c:pt>
                <c:pt idx="9">
                  <c:v>637.5</c:v>
                </c:pt>
                <c:pt idx="10">
                  <c:v>675</c:v>
                </c:pt>
                <c:pt idx="11">
                  <c:v>700</c:v>
                </c:pt>
                <c:pt idx="12">
                  <c:v>744</c:v>
                </c:pt>
                <c:pt idx="13">
                  <c:v>775</c:v>
                </c:pt>
                <c:pt idx="14">
                  <c:v>792</c:v>
                </c:pt>
                <c:pt idx="15">
                  <c:v>544</c:v>
                </c:pt>
                <c:pt idx="16">
                  <c:v>534</c:v>
                </c:pt>
                <c:pt idx="17">
                  <c:v>419</c:v>
                </c:pt>
                <c:pt idx="18">
                  <c:v>325</c:v>
                </c:pt>
              </c:numCache>
            </c:numRef>
          </c:val>
          <c:smooth val="0"/>
          <c:extLst>
            <c:ext xmlns:c16="http://schemas.microsoft.com/office/drawing/2014/chart" uri="{C3380CC4-5D6E-409C-BE32-E72D297353CC}">
              <c16:uniqueId val="{00000029-63B3-4FD5-8939-8811D28A552E}"/>
            </c:ext>
          </c:extLst>
        </c:ser>
        <c:ser>
          <c:idx val="6"/>
          <c:order val="6"/>
          <c:tx>
            <c:strRef>
              <c:f>'precio minorista regiones'!$R$6</c:f>
              <c:strCache>
                <c:ptCount val="1"/>
                <c:pt idx="0">
                  <c:v>Bío Bío</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regiones'!$R$7:$R$25</c:f>
              <c:numCache>
                <c:formatCode>#,##0</c:formatCode>
                <c:ptCount val="19"/>
                <c:pt idx="0">
                  <c:v>382</c:v>
                </c:pt>
                <c:pt idx="2">
                  <c:v>382</c:v>
                </c:pt>
                <c:pt idx="3">
                  <c:v>388.5</c:v>
                </c:pt>
                <c:pt idx="4">
                  <c:v>499.5</c:v>
                </c:pt>
                <c:pt idx="5">
                  <c:v>541.5</c:v>
                </c:pt>
                <c:pt idx="6">
                  <c:v>548</c:v>
                </c:pt>
                <c:pt idx="8">
                  <c:v>504</c:v>
                </c:pt>
                <c:pt idx="9">
                  <c:v>523</c:v>
                </c:pt>
                <c:pt idx="10">
                  <c:v>526</c:v>
                </c:pt>
                <c:pt idx="11">
                  <c:v>581</c:v>
                </c:pt>
                <c:pt idx="12">
                  <c:v>622.5</c:v>
                </c:pt>
                <c:pt idx="13">
                  <c:v>600</c:v>
                </c:pt>
                <c:pt idx="14">
                  <c:v>611</c:v>
                </c:pt>
                <c:pt idx="15">
                  <c:v>631</c:v>
                </c:pt>
                <c:pt idx="16">
                  <c:v>607</c:v>
                </c:pt>
                <c:pt idx="17">
                  <c:v>618</c:v>
                </c:pt>
                <c:pt idx="18">
                  <c:v>513</c:v>
                </c:pt>
              </c:numCache>
            </c:numRef>
          </c:val>
          <c:smooth val="0"/>
          <c:extLst>
            <c:ext xmlns:c16="http://schemas.microsoft.com/office/drawing/2014/chart" uri="{C3380CC4-5D6E-409C-BE32-E72D297353CC}">
              <c16:uniqueId val="{0000002A-63B3-4FD5-8939-8811D28A552E}"/>
            </c:ext>
          </c:extLst>
        </c:ser>
        <c:ser>
          <c:idx val="7"/>
          <c:order val="7"/>
          <c:tx>
            <c:strRef>
              <c:f>'precio minorista regiones'!$S$6</c:f>
              <c:strCache>
                <c:ptCount val="1"/>
                <c:pt idx="0">
                  <c:v>La Araucanía</c:v>
                </c:pt>
              </c:strCache>
            </c:strRef>
          </c:tx>
          <c:marker>
            <c:symbol val="circle"/>
            <c:size val="5"/>
          </c:marker>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regiones'!$S$7:$S$25</c:f>
              <c:numCache>
                <c:formatCode>#,##0</c:formatCode>
                <c:ptCount val="19"/>
                <c:pt idx="0">
                  <c:v>449</c:v>
                </c:pt>
                <c:pt idx="1">
                  <c:v>390</c:v>
                </c:pt>
                <c:pt idx="2">
                  <c:v>428.5</c:v>
                </c:pt>
                <c:pt idx="3">
                  <c:v>411</c:v>
                </c:pt>
                <c:pt idx="4">
                  <c:v>573</c:v>
                </c:pt>
                <c:pt idx="5">
                  <c:v>528</c:v>
                </c:pt>
                <c:pt idx="6">
                  <c:v>538</c:v>
                </c:pt>
                <c:pt idx="8">
                  <c:v>660</c:v>
                </c:pt>
                <c:pt idx="9">
                  <c:v>646</c:v>
                </c:pt>
                <c:pt idx="10">
                  <c:v>639</c:v>
                </c:pt>
                <c:pt idx="11">
                  <c:v>656</c:v>
                </c:pt>
                <c:pt idx="12">
                  <c:v>670</c:v>
                </c:pt>
                <c:pt idx="13">
                  <c:v>566</c:v>
                </c:pt>
                <c:pt idx="14">
                  <c:v>726</c:v>
                </c:pt>
                <c:pt idx="15">
                  <c:v>894</c:v>
                </c:pt>
                <c:pt idx="16">
                  <c:v>694</c:v>
                </c:pt>
                <c:pt idx="17">
                  <c:v>669</c:v>
                </c:pt>
                <c:pt idx="18">
                  <c:v>619</c:v>
                </c:pt>
              </c:numCache>
            </c:numRef>
          </c:val>
          <c:smooth val="0"/>
          <c:extLst>
            <c:ext xmlns:c16="http://schemas.microsoft.com/office/drawing/2014/chart" uri="{C3380CC4-5D6E-409C-BE32-E72D297353CC}">
              <c16:uniqueId val="{0000002B-63B3-4FD5-8939-8811D28A552E}"/>
            </c:ext>
          </c:extLst>
        </c:ser>
        <c:ser>
          <c:idx val="8"/>
          <c:order val="8"/>
          <c:tx>
            <c:strRef>
              <c:f>'precio minorista regiones'!$T$6</c:f>
              <c:strCache>
                <c:ptCount val="1"/>
                <c:pt idx="0">
                  <c:v>Los Lagos</c:v>
                </c:pt>
              </c:strCache>
            </c:strRef>
          </c:tx>
          <c:cat>
            <c:numRef>
              <c:f>'precio minorista regiones'!$B$7:$B$25</c:f>
              <c:numCache>
                <c:formatCode>dd/mm/yy;@</c:formatCode>
                <c:ptCount val="19"/>
                <c:pt idx="0">
                  <c:v>43315</c:v>
                </c:pt>
                <c:pt idx="1">
                  <c:v>43322</c:v>
                </c:pt>
                <c:pt idx="2">
                  <c:v>43329</c:v>
                </c:pt>
                <c:pt idx="3">
                  <c:v>43336</c:v>
                </c:pt>
                <c:pt idx="4">
                  <c:v>43343</c:v>
                </c:pt>
                <c:pt idx="5">
                  <c:v>43350</c:v>
                </c:pt>
                <c:pt idx="6">
                  <c:v>43357</c:v>
                </c:pt>
                <c:pt idx="7">
                  <c:v>43364</c:v>
                </c:pt>
                <c:pt idx="8">
                  <c:v>43371</c:v>
                </c:pt>
                <c:pt idx="9">
                  <c:v>43378</c:v>
                </c:pt>
                <c:pt idx="10">
                  <c:v>43385</c:v>
                </c:pt>
                <c:pt idx="11">
                  <c:v>43392</c:v>
                </c:pt>
                <c:pt idx="12">
                  <c:v>43399</c:v>
                </c:pt>
                <c:pt idx="13">
                  <c:v>43406</c:v>
                </c:pt>
                <c:pt idx="14">
                  <c:v>43413</c:v>
                </c:pt>
                <c:pt idx="15">
                  <c:v>43420</c:v>
                </c:pt>
                <c:pt idx="16">
                  <c:v>43427</c:v>
                </c:pt>
                <c:pt idx="17">
                  <c:v>43434</c:v>
                </c:pt>
                <c:pt idx="18">
                  <c:v>43441</c:v>
                </c:pt>
              </c:numCache>
            </c:numRef>
          </c:cat>
          <c:val>
            <c:numRef>
              <c:f>'precio minorista regiones'!$T$7:$T$25</c:f>
              <c:numCache>
                <c:formatCode>#,##0</c:formatCode>
                <c:ptCount val="19"/>
                <c:pt idx="0">
                  <c:v>512.5</c:v>
                </c:pt>
                <c:pt idx="3">
                  <c:v>512.5</c:v>
                </c:pt>
                <c:pt idx="4">
                  <c:v>575</c:v>
                </c:pt>
                <c:pt idx="5">
                  <c:v>712.5</c:v>
                </c:pt>
                <c:pt idx="6">
                  <c:v>644</c:v>
                </c:pt>
                <c:pt idx="7">
                  <c:v>650</c:v>
                </c:pt>
                <c:pt idx="8">
                  <c:v>669</c:v>
                </c:pt>
                <c:pt idx="9">
                  <c:v>856.5</c:v>
                </c:pt>
                <c:pt idx="10">
                  <c:v>862.5</c:v>
                </c:pt>
                <c:pt idx="11">
                  <c:v>916.5</c:v>
                </c:pt>
                <c:pt idx="12">
                  <c:v>900</c:v>
                </c:pt>
                <c:pt idx="13">
                  <c:v>900</c:v>
                </c:pt>
                <c:pt idx="14">
                  <c:v>1221</c:v>
                </c:pt>
                <c:pt idx="15">
                  <c:v>950</c:v>
                </c:pt>
                <c:pt idx="16">
                  <c:v>908.5</c:v>
                </c:pt>
                <c:pt idx="17">
                  <c:v>704</c:v>
                </c:pt>
                <c:pt idx="18">
                  <c:v>716.5</c:v>
                </c:pt>
              </c:numCache>
            </c:numRef>
          </c:val>
          <c:smooth val="0"/>
          <c:extLst>
            <c:ext xmlns:c16="http://schemas.microsoft.com/office/drawing/2014/chart" uri="{C3380CC4-5D6E-409C-BE32-E72D297353CC}">
              <c16:uniqueId val="{0000002C-63B3-4FD5-8939-8811D28A552E}"/>
            </c:ext>
          </c:extLst>
        </c:ser>
        <c:dLbls>
          <c:showLegendKey val="0"/>
          <c:showVal val="0"/>
          <c:showCatName val="0"/>
          <c:showSerName val="0"/>
          <c:showPercent val="0"/>
          <c:showBubbleSize val="0"/>
        </c:dLbls>
        <c:marker val="1"/>
        <c:smooth val="0"/>
        <c:axId val="1730200479"/>
        <c:axId val="1"/>
      </c:lineChart>
      <c:dateAx>
        <c:axId val="1730200479"/>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1"/>
        <c:crosses val="autoZero"/>
        <c:auto val="1"/>
        <c:lblOffset val="100"/>
        <c:baseTimeUnit val="days"/>
      </c:dateAx>
      <c:valAx>
        <c:axId val="1"/>
        <c:scaling>
          <c:orientation val="minMax"/>
          <c:max val="1400"/>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s-CL"/>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1730200479"/>
        <c:crosses val="autoZero"/>
        <c:crossBetween val="between"/>
      </c:valAx>
      <c:spPr>
        <a:noFill/>
        <a:ln w="25400">
          <a:noFill/>
        </a:ln>
      </c:spPr>
    </c:plotArea>
    <c:legend>
      <c:legendPos val="r"/>
      <c:layout>
        <c:manualLayout>
          <c:xMode val="edge"/>
          <c:yMode val="edge"/>
          <c:x val="0.13308410620654279"/>
          <c:y val="0.88922876381097971"/>
          <c:w val="0.77949262206689351"/>
          <c:h val="8.8361848769860751E-2"/>
        </c:manualLayout>
      </c:layout>
      <c:overlay val="0"/>
      <c:spPr>
        <a:noFill/>
        <a:ln w="25400">
          <a:noFill/>
        </a:ln>
      </c:spPr>
      <c:txPr>
        <a:bodyPr/>
        <a:lstStyle/>
        <a:p>
          <a:pPr>
            <a:defRPr sz="101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7. Evolución de la superficie y producción de papa</a:t>
            </a:r>
          </a:p>
        </c:rich>
      </c:tx>
      <c:overlay val="0"/>
      <c:spPr>
        <a:noFill/>
        <a:ln w="25400">
          <a:noFill/>
        </a:ln>
      </c:spPr>
    </c:title>
    <c:autoTitleDeleted val="0"/>
    <c:plotArea>
      <c:layout>
        <c:manualLayout>
          <c:layoutTarget val="inner"/>
          <c:xMode val="edge"/>
          <c:yMode val="edge"/>
          <c:x val="0.131161293746204"/>
          <c:y val="0.10935149322550899"/>
          <c:w val="0.720505608957838"/>
          <c:h val="0.62971961838103574"/>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rend'!$C$7:$C$24</c:f>
              <c:strCache>
                <c:ptCount val="18"/>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pt idx="15">
                  <c:v>2016/17</c:v>
                </c:pt>
                <c:pt idx="16">
                  <c:v>2017/18</c:v>
                </c:pt>
                <c:pt idx="17">
                  <c:v>2018/19*</c:v>
                </c:pt>
              </c:strCache>
            </c:strRef>
          </c:cat>
          <c:val>
            <c:numRef>
              <c:f>'sup, prod y rend'!$D$7:$D$24</c:f>
              <c:numCache>
                <c:formatCode>#,##0</c:formatCode>
                <c:ptCount val="18"/>
                <c:pt idx="0">
                  <c:v>61360</c:v>
                </c:pt>
                <c:pt idx="1">
                  <c:v>56000</c:v>
                </c:pt>
                <c:pt idx="2">
                  <c:v>59560</c:v>
                </c:pt>
                <c:pt idx="3">
                  <c:v>55620</c:v>
                </c:pt>
                <c:pt idx="4">
                  <c:v>63200</c:v>
                </c:pt>
                <c:pt idx="5">
                  <c:v>54145</c:v>
                </c:pt>
                <c:pt idx="6">
                  <c:v>55976</c:v>
                </c:pt>
                <c:pt idx="7">
                  <c:v>45078</c:v>
                </c:pt>
                <c:pt idx="8">
                  <c:v>50771</c:v>
                </c:pt>
                <c:pt idx="9">
                  <c:v>53653</c:v>
                </c:pt>
                <c:pt idx="10">
                  <c:v>41534</c:v>
                </c:pt>
                <c:pt idx="11">
                  <c:v>49576</c:v>
                </c:pt>
                <c:pt idx="12">
                  <c:v>48965</c:v>
                </c:pt>
                <c:pt idx="13">
                  <c:v>50526.337967409301</c:v>
                </c:pt>
                <c:pt idx="14">
                  <c:v>53485</c:v>
                </c:pt>
                <c:pt idx="15">
                  <c:v>54082</c:v>
                </c:pt>
                <c:pt idx="16">
                  <c:v>41268</c:v>
                </c:pt>
                <c:pt idx="17">
                  <c:v>43117</c:v>
                </c:pt>
              </c:numCache>
            </c:numRef>
          </c:val>
          <c:smooth val="0"/>
          <c:extLst>
            <c:ext xmlns:c16="http://schemas.microsoft.com/office/drawing/2014/chart" uri="{C3380CC4-5D6E-409C-BE32-E72D297353CC}">
              <c16:uniqueId val="{00000000-3AA4-4B03-93E4-FFA58824ED47}"/>
            </c:ext>
          </c:extLst>
        </c:ser>
        <c:dLbls>
          <c:showLegendKey val="0"/>
          <c:showVal val="0"/>
          <c:showCatName val="0"/>
          <c:showSerName val="0"/>
          <c:showPercent val="0"/>
          <c:showBubbleSize val="0"/>
        </c:dLbls>
        <c:marker val="1"/>
        <c:smooth val="0"/>
        <c:axId val="1730178847"/>
        <c:axId val="1"/>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strRef>
              <c:f>'sup, prod y rend'!$C$7:$C$24</c:f>
              <c:strCache>
                <c:ptCount val="18"/>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pt idx="15">
                  <c:v>2016/17</c:v>
                </c:pt>
                <c:pt idx="16">
                  <c:v>2017/18</c:v>
                </c:pt>
                <c:pt idx="17">
                  <c:v>2018/19*</c:v>
                </c:pt>
              </c:strCache>
            </c:strRef>
          </c:cat>
          <c:val>
            <c:numRef>
              <c:f>'sup, prod y rend'!$E$7:$E$24</c:f>
              <c:numCache>
                <c:formatCode>#,##0</c:formatCode>
                <c:ptCount val="18"/>
                <c:pt idx="0">
                  <c:v>1303267.5</c:v>
                </c:pt>
                <c:pt idx="1">
                  <c:v>1093728.3999999999</c:v>
                </c:pt>
                <c:pt idx="2">
                  <c:v>1144170</c:v>
                </c:pt>
                <c:pt idx="3">
                  <c:v>1115735.7</c:v>
                </c:pt>
                <c:pt idx="4">
                  <c:v>1391378.2</c:v>
                </c:pt>
                <c:pt idx="5">
                  <c:v>834859.9</c:v>
                </c:pt>
                <c:pt idx="6">
                  <c:v>965939.5</c:v>
                </c:pt>
                <c:pt idx="7">
                  <c:v>924548.1</c:v>
                </c:pt>
                <c:pt idx="8">
                  <c:v>1081349.2</c:v>
                </c:pt>
                <c:pt idx="9">
                  <c:v>1676444</c:v>
                </c:pt>
                <c:pt idx="10">
                  <c:v>1093452</c:v>
                </c:pt>
                <c:pt idx="11">
                  <c:v>1159022.1000000001</c:v>
                </c:pt>
                <c:pt idx="12">
                  <c:v>1061324.9400000002</c:v>
                </c:pt>
                <c:pt idx="13">
                  <c:v>960502</c:v>
                </c:pt>
                <c:pt idx="14">
                  <c:v>1166024.8999999999</c:v>
                </c:pt>
                <c:pt idx="15">
                  <c:v>1426478.7500000002</c:v>
                </c:pt>
                <c:pt idx="16">
                  <c:v>1183356.6000000001</c:v>
                </c:pt>
                <c:pt idx="17">
                  <c:v>1186820.0103988377</c:v>
                </c:pt>
              </c:numCache>
            </c:numRef>
          </c:val>
          <c:smooth val="0"/>
          <c:extLst>
            <c:ext xmlns:c16="http://schemas.microsoft.com/office/drawing/2014/chart" uri="{C3380CC4-5D6E-409C-BE32-E72D297353CC}">
              <c16:uniqueId val="{00000001-3AA4-4B03-93E4-FFA58824ED47}"/>
            </c:ext>
          </c:extLst>
        </c:ser>
        <c:dLbls>
          <c:showLegendKey val="0"/>
          <c:showVal val="0"/>
          <c:showCatName val="0"/>
          <c:showSerName val="0"/>
          <c:showPercent val="0"/>
          <c:showBubbleSize val="0"/>
        </c:dLbls>
        <c:marker val="1"/>
        <c:smooth val="0"/>
        <c:axId val="3"/>
        <c:axId val="4"/>
      </c:lineChart>
      <c:catAx>
        <c:axId val="173017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s-CL"/>
                  <a:t>Superficie (ha)</a:t>
                </a:r>
              </a:p>
            </c:rich>
          </c:tx>
          <c:layout>
            <c:manualLayout>
              <c:xMode val="edge"/>
              <c:yMode val="edge"/>
              <c:x val="6.3479762398121293E-3"/>
              <c:y val="0.3211075189908566"/>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173017884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in val="700000"/>
        </c:scaling>
        <c:delete val="0"/>
        <c:axPos val="r"/>
        <c:title>
          <c:tx>
            <c:rich>
              <a:bodyPr/>
              <a:lstStyle/>
              <a:p>
                <a:pPr>
                  <a:defRPr sz="1000" b="0" i="0" u="none" strike="noStrike" baseline="0">
                    <a:solidFill>
                      <a:srgbClr val="FF0000"/>
                    </a:solidFill>
                    <a:latin typeface="Arial"/>
                    <a:ea typeface="Arial"/>
                    <a:cs typeface="Arial"/>
                  </a:defRPr>
                </a:pPr>
                <a:r>
                  <a:rPr lang="es-CL"/>
                  <a:t>Producción (ton)</a:t>
                </a:r>
              </a:p>
            </c:rich>
          </c:tx>
          <c:layout>
            <c:manualLayout>
              <c:xMode val="edge"/>
              <c:yMode val="edge"/>
              <c:x val="0.95788990192015477"/>
              <c:y val="0.28807975829217825"/>
            </c:manualLayout>
          </c:layout>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rgbClr val="993366"/>
                </a:solidFill>
                <a:latin typeface="Arial"/>
                <a:ea typeface="Arial"/>
                <a:cs typeface="Arial"/>
              </a:defRPr>
            </a:pPr>
            <a:endParaRPr lang="es-CL"/>
          </a:p>
        </c:txPr>
        <c:crossAx val="3"/>
        <c:crosses val="max"/>
        <c:crossBetween val="between"/>
      </c:valAx>
      <c:spPr>
        <a:noFill/>
        <a:ln w="25400">
          <a:noFill/>
        </a:ln>
      </c:spPr>
    </c:plotArea>
    <c:legend>
      <c:legendPos val="r"/>
      <c:legendEntry>
        <c:idx val="0"/>
        <c:txPr>
          <a:bodyPr/>
          <a:lstStyle/>
          <a:p>
            <a:pPr>
              <a:defRPr sz="845" b="0" i="0" u="none" strike="noStrike" baseline="0">
                <a:solidFill>
                  <a:srgbClr val="333399"/>
                </a:solidFill>
                <a:latin typeface="Arial"/>
                <a:ea typeface="Arial"/>
                <a:cs typeface="Arial"/>
              </a:defRPr>
            </a:pPr>
            <a:endParaRPr lang="es-CL"/>
          </a:p>
        </c:txPr>
      </c:legendEntry>
      <c:legendEntry>
        <c:idx val="1"/>
        <c:txPr>
          <a:bodyPr/>
          <a:lstStyle/>
          <a:p>
            <a:pPr>
              <a:defRPr sz="845" b="0" i="0" u="none" strike="noStrike" baseline="0">
                <a:solidFill>
                  <a:srgbClr val="993366"/>
                </a:solidFill>
                <a:latin typeface="Arial"/>
                <a:ea typeface="Arial"/>
                <a:cs typeface="Arial"/>
              </a:defRPr>
            </a:pPr>
            <a:endParaRPr lang="es-CL"/>
          </a:p>
        </c:txPr>
      </c:legendEntry>
      <c:layout>
        <c:manualLayout>
          <c:xMode val="edge"/>
          <c:yMode val="edge"/>
          <c:x val="0.177115107293881"/>
          <c:y val="0.86928476021610135"/>
          <c:w val="0.58815582799477473"/>
          <c:h val="7.244039668467511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0.10334840464506199"/>
          <c:y val="0.114303600248727"/>
          <c:w val="0.87667883094277299"/>
          <c:h val="0.72217062929245601"/>
        </c:manualLayout>
      </c:layout>
      <c:barChart>
        <c:barDir val="col"/>
        <c:grouping val="clustered"/>
        <c:varyColors val="0"/>
        <c:ser>
          <c:idx val="0"/>
          <c:order val="0"/>
          <c:tx>
            <c:strRef>
              <c:f>'sup región'!$B$22</c:f>
              <c:strCache>
                <c:ptCount val="1"/>
                <c:pt idx="0">
                  <c:v>2015/16</c:v>
                </c:pt>
              </c:strCache>
            </c:strRef>
          </c:tx>
          <c:spPr>
            <a:solidFill>
              <a:srgbClr val="4F81B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región'!$C$22:$L$22</c:f>
              <c:numCache>
                <c:formatCode>#,##0</c:formatCode>
                <c:ptCount val="10"/>
                <c:pt idx="0">
                  <c:v>2244</c:v>
                </c:pt>
                <c:pt idx="1">
                  <c:v>776</c:v>
                </c:pt>
                <c:pt idx="2">
                  <c:v>4449</c:v>
                </c:pt>
                <c:pt idx="3">
                  <c:v>2251</c:v>
                </c:pt>
                <c:pt idx="4">
                  <c:v>5243</c:v>
                </c:pt>
                <c:pt idx="5">
                  <c:v>0</c:v>
                </c:pt>
                <c:pt idx="6">
                  <c:v>8946</c:v>
                </c:pt>
                <c:pt idx="7">
                  <c:v>14976</c:v>
                </c:pt>
                <c:pt idx="8">
                  <c:v>3369</c:v>
                </c:pt>
                <c:pt idx="9">
                  <c:v>10544</c:v>
                </c:pt>
              </c:numCache>
            </c:numRef>
          </c:val>
          <c:extLst>
            <c:ext xmlns:c16="http://schemas.microsoft.com/office/drawing/2014/chart" uri="{C3380CC4-5D6E-409C-BE32-E72D297353CC}">
              <c16:uniqueId val="{00000000-E49A-475E-A462-D1B210C94A4A}"/>
            </c:ext>
          </c:extLst>
        </c:ser>
        <c:ser>
          <c:idx val="1"/>
          <c:order val="1"/>
          <c:tx>
            <c:strRef>
              <c:f>'sup región'!$B$23</c:f>
              <c:strCache>
                <c:ptCount val="1"/>
                <c:pt idx="0">
                  <c:v>2016/17</c:v>
                </c:pt>
              </c:strCache>
            </c:strRef>
          </c:tx>
          <c:spPr>
            <a:solidFill>
              <a:srgbClr val="C0504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región'!$C$23:$L$23</c:f>
              <c:numCache>
                <c:formatCode>#,##0</c:formatCode>
                <c:ptCount val="10"/>
                <c:pt idx="0">
                  <c:v>2193</c:v>
                </c:pt>
                <c:pt idx="1">
                  <c:v>1721</c:v>
                </c:pt>
                <c:pt idx="2">
                  <c:v>5339</c:v>
                </c:pt>
                <c:pt idx="3">
                  <c:v>1195</c:v>
                </c:pt>
                <c:pt idx="4">
                  <c:v>4168</c:v>
                </c:pt>
                <c:pt idx="5">
                  <c:v>0</c:v>
                </c:pt>
                <c:pt idx="6">
                  <c:v>9892</c:v>
                </c:pt>
                <c:pt idx="7">
                  <c:v>13886</c:v>
                </c:pt>
                <c:pt idx="8">
                  <c:v>3979</c:v>
                </c:pt>
                <c:pt idx="9">
                  <c:v>11022</c:v>
                </c:pt>
              </c:numCache>
            </c:numRef>
          </c:val>
          <c:extLst>
            <c:ext xmlns:c16="http://schemas.microsoft.com/office/drawing/2014/chart" uri="{C3380CC4-5D6E-409C-BE32-E72D297353CC}">
              <c16:uniqueId val="{00000001-E49A-475E-A462-D1B210C94A4A}"/>
            </c:ext>
          </c:extLst>
        </c:ser>
        <c:ser>
          <c:idx val="2"/>
          <c:order val="2"/>
          <c:tx>
            <c:strRef>
              <c:f>'sup región'!$B$24</c:f>
              <c:strCache>
                <c:ptCount val="1"/>
                <c:pt idx="0">
                  <c:v>2017/18</c:v>
                </c:pt>
              </c:strCache>
            </c:strRef>
          </c:tx>
          <c:spPr>
            <a:solidFill>
              <a:srgbClr val="9BBB59"/>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región'!$C$24:$L$24</c:f>
              <c:numCache>
                <c:formatCode>#,##0</c:formatCode>
                <c:ptCount val="10"/>
                <c:pt idx="0">
                  <c:v>2137</c:v>
                </c:pt>
                <c:pt idx="1">
                  <c:v>625</c:v>
                </c:pt>
                <c:pt idx="2">
                  <c:v>3197</c:v>
                </c:pt>
                <c:pt idx="3">
                  <c:v>725</c:v>
                </c:pt>
                <c:pt idx="4">
                  <c:v>3920</c:v>
                </c:pt>
                <c:pt idx="5">
                  <c:v>3015</c:v>
                </c:pt>
                <c:pt idx="6">
                  <c:v>4409</c:v>
                </c:pt>
                <c:pt idx="7">
                  <c:v>12486</c:v>
                </c:pt>
                <c:pt idx="8">
                  <c:v>2935</c:v>
                </c:pt>
                <c:pt idx="9">
                  <c:v>7132</c:v>
                </c:pt>
              </c:numCache>
            </c:numRef>
          </c:val>
          <c:extLst>
            <c:ext xmlns:c16="http://schemas.microsoft.com/office/drawing/2014/chart" uri="{C3380CC4-5D6E-409C-BE32-E72D297353CC}">
              <c16:uniqueId val="{00000002-E49A-475E-A462-D1B210C94A4A}"/>
            </c:ext>
          </c:extLst>
        </c:ser>
        <c:dLbls>
          <c:showLegendKey val="0"/>
          <c:showVal val="0"/>
          <c:showCatName val="0"/>
          <c:showSerName val="0"/>
          <c:showPercent val="0"/>
          <c:showBubbleSize val="0"/>
        </c:dLbls>
        <c:gapWidth val="219"/>
        <c:overlap val="-27"/>
        <c:axId val="1730175935"/>
        <c:axId val="1"/>
      </c:barChart>
      <c:catAx>
        <c:axId val="173017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30175935"/>
        <c:crosses val="autoZero"/>
        <c:crossBetween val="between"/>
      </c:valAx>
      <c:spPr>
        <a:noFill/>
        <a:ln w="25400">
          <a:noFill/>
        </a:ln>
      </c:spPr>
    </c:plotArea>
    <c:legend>
      <c:legendPos val="r"/>
      <c:layout>
        <c:manualLayout>
          <c:xMode val="edge"/>
          <c:yMode val="edge"/>
          <c:x val="0.38767737170753441"/>
          <c:y val="0.91234485960092448"/>
          <c:w val="0.22908208328172486"/>
          <c:h val="6.1569285003743375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CL"/>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15541801924935"/>
          <c:y val="0.11055863269329699"/>
          <c:w val="0.86616551434980504"/>
          <c:h val="0.72773309617785797"/>
        </c:manualLayout>
      </c:layout>
      <c:barChart>
        <c:barDir val="col"/>
        <c:grouping val="clustered"/>
        <c:varyColors val="0"/>
        <c:ser>
          <c:idx val="0"/>
          <c:order val="0"/>
          <c:tx>
            <c:strRef>
              <c:f>'prod región'!$B$22</c:f>
              <c:strCache>
                <c:ptCount val="1"/>
                <c:pt idx="0">
                  <c:v>2015/16</c:v>
                </c:pt>
              </c:strCache>
            </c:strRef>
          </c:tx>
          <c:spPr>
            <a:solidFill>
              <a:srgbClr val="4F81B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región'!$C$22:$L$22</c:f>
              <c:numCache>
                <c:formatCode>#,##0</c:formatCode>
                <c:ptCount val="10"/>
                <c:pt idx="0">
                  <c:v>54372.1</c:v>
                </c:pt>
                <c:pt idx="1">
                  <c:v>13820.6</c:v>
                </c:pt>
                <c:pt idx="2">
                  <c:v>76522.8</c:v>
                </c:pt>
                <c:pt idx="3">
                  <c:v>30906.2</c:v>
                </c:pt>
                <c:pt idx="4">
                  <c:v>88711.6</c:v>
                </c:pt>
                <c:pt idx="5">
                  <c:v>0</c:v>
                </c:pt>
                <c:pt idx="6">
                  <c:v>132490.29999999999</c:v>
                </c:pt>
                <c:pt idx="7">
                  <c:v>338757.1</c:v>
                </c:pt>
                <c:pt idx="8">
                  <c:v>74118</c:v>
                </c:pt>
                <c:pt idx="9">
                  <c:v>350060.79999999999</c:v>
                </c:pt>
              </c:numCache>
            </c:numRef>
          </c:val>
          <c:extLst>
            <c:ext xmlns:c16="http://schemas.microsoft.com/office/drawing/2014/chart" uri="{C3380CC4-5D6E-409C-BE32-E72D297353CC}">
              <c16:uniqueId val="{00000000-4CE8-47A7-93BA-E3409F79EA1F}"/>
            </c:ext>
          </c:extLst>
        </c:ser>
        <c:ser>
          <c:idx val="1"/>
          <c:order val="1"/>
          <c:tx>
            <c:strRef>
              <c:f>'prod región'!$B$23</c:f>
              <c:strCache>
                <c:ptCount val="1"/>
                <c:pt idx="0">
                  <c:v>2016/17</c:v>
                </c:pt>
              </c:strCache>
            </c:strRef>
          </c:tx>
          <c:spPr>
            <a:solidFill>
              <a:srgbClr val="C0504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región'!$C$23:$L$23</c:f>
              <c:numCache>
                <c:formatCode>#,##0</c:formatCode>
                <c:ptCount val="10"/>
                <c:pt idx="0">
                  <c:v>54517.979999999996</c:v>
                </c:pt>
                <c:pt idx="1">
                  <c:v>23887.480000000003</c:v>
                </c:pt>
                <c:pt idx="2">
                  <c:v>90763</c:v>
                </c:pt>
                <c:pt idx="3">
                  <c:v>18426.900000000001</c:v>
                </c:pt>
                <c:pt idx="4">
                  <c:v>92237.84</c:v>
                </c:pt>
                <c:pt idx="5">
                  <c:v>0</c:v>
                </c:pt>
                <c:pt idx="6">
                  <c:v>170637</c:v>
                </c:pt>
                <c:pt idx="7">
                  <c:v>369923.04</c:v>
                </c:pt>
                <c:pt idx="8">
                  <c:v>126094.50999999998</c:v>
                </c:pt>
                <c:pt idx="9">
                  <c:v>473725.56000000006</c:v>
                </c:pt>
              </c:numCache>
            </c:numRef>
          </c:val>
          <c:extLst>
            <c:ext xmlns:c16="http://schemas.microsoft.com/office/drawing/2014/chart" uri="{C3380CC4-5D6E-409C-BE32-E72D297353CC}">
              <c16:uniqueId val="{00000001-4CE8-47A7-93BA-E3409F79EA1F}"/>
            </c:ext>
          </c:extLst>
        </c:ser>
        <c:ser>
          <c:idx val="2"/>
          <c:order val="2"/>
          <c:tx>
            <c:strRef>
              <c:f>'prod región'!$B$24</c:f>
              <c:strCache>
                <c:ptCount val="1"/>
                <c:pt idx="0">
                  <c:v>2017/18</c:v>
                </c:pt>
              </c:strCache>
            </c:strRef>
          </c:tx>
          <c:spPr>
            <a:solidFill>
              <a:srgbClr val="9BBB59"/>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región'!$C$24:$L$24</c:f>
              <c:numCache>
                <c:formatCode>#,##0</c:formatCode>
                <c:ptCount val="10"/>
                <c:pt idx="0">
                  <c:v>60645.8</c:v>
                </c:pt>
                <c:pt idx="1">
                  <c:v>10162.5</c:v>
                </c:pt>
                <c:pt idx="2">
                  <c:v>60586.400000000001</c:v>
                </c:pt>
                <c:pt idx="3">
                  <c:v>10505</c:v>
                </c:pt>
                <c:pt idx="4">
                  <c:v>73415.3</c:v>
                </c:pt>
                <c:pt idx="5">
                  <c:v>62576.1</c:v>
                </c:pt>
                <c:pt idx="6">
                  <c:v>76334.600000000006</c:v>
                </c:pt>
                <c:pt idx="7">
                  <c:v>396541.3</c:v>
                </c:pt>
                <c:pt idx="8">
                  <c:v>142018.29999999999</c:v>
                </c:pt>
                <c:pt idx="9">
                  <c:v>284305.90000000002</c:v>
                </c:pt>
              </c:numCache>
            </c:numRef>
          </c:val>
          <c:extLst>
            <c:ext xmlns:c16="http://schemas.microsoft.com/office/drawing/2014/chart" uri="{C3380CC4-5D6E-409C-BE32-E72D297353CC}">
              <c16:uniqueId val="{00000002-4CE8-47A7-93BA-E3409F79EA1F}"/>
            </c:ext>
          </c:extLst>
        </c:ser>
        <c:dLbls>
          <c:showLegendKey val="0"/>
          <c:showVal val="0"/>
          <c:showCatName val="0"/>
          <c:showSerName val="0"/>
          <c:showPercent val="0"/>
          <c:showBubbleSize val="0"/>
        </c:dLbls>
        <c:gapWidth val="219"/>
        <c:overlap val="-27"/>
        <c:axId val="1730182591"/>
        <c:axId val="1"/>
      </c:barChart>
      <c:catAx>
        <c:axId val="17301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s-CL"/>
                  <a:t>Toneladas</a:t>
                </a:r>
              </a:p>
            </c:rich>
          </c:tx>
          <c:layout>
            <c:manualLayout>
              <c:xMode val="edge"/>
              <c:yMode val="edge"/>
              <c:x val="1.8986967793479338E-2"/>
              <c:y val="0.38373634330191481"/>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1730182591"/>
        <c:crosses val="autoZero"/>
        <c:crossBetween val="between"/>
      </c:valAx>
      <c:spPr>
        <a:noFill/>
        <a:ln w="25400">
          <a:noFill/>
        </a:ln>
      </c:spPr>
    </c:plotArea>
    <c:legend>
      <c:legendPos val="r"/>
      <c:layout>
        <c:manualLayout>
          <c:xMode val="edge"/>
          <c:yMode val="edge"/>
          <c:x val="0.38322587022107935"/>
          <c:y val="0.9191352619852281"/>
          <c:w val="0.23292845762164077"/>
          <c:h val="5.680049371818825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3C207.209C734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48</xdr:row>
      <xdr:rowOff>101600</xdr:rowOff>
    </xdr:from>
    <xdr:to>
      <xdr:col>2</xdr:col>
      <xdr:colOff>457200</xdr:colOff>
      <xdr:row>48</xdr:row>
      <xdr:rowOff>203200</xdr:rowOff>
    </xdr:to>
    <xdr:pic>
      <xdr:nvPicPr>
        <xdr:cNvPr id="1027" name="Picture 1" descr="LOGO_FUCOA">
          <a:extLst>
            <a:ext uri="{FF2B5EF4-FFF2-40B4-BE49-F238E27FC236}">
              <a16:creationId xmlns:a16="http://schemas.microsoft.com/office/drawing/2014/main" id="{62C25648-CA5A-4BA0-BD5B-AE8C6D4BB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9050" y="9232900"/>
          <a:ext cx="19494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107950</xdr:colOff>
      <xdr:row>0</xdr:row>
      <xdr:rowOff>158750</xdr:rowOff>
    </xdr:from>
    <xdr:to>
      <xdr:col>4</xdr:col>
      <xdr:colOff>311150</xdr:colOff>
      <xdr:row>7</xdr:row>
      <xdr:rowOff>19050</xdr:rowOff>
    </xdr:to>
    <xdr:pic>
      <xdr:nvPicPr>
        <xdr:cNvPr id="1028" name="Imagen 1">
          <a:extLst>
            <a:ext uri="{FF2B5EF4-FFF2-40B4-BE49-F238E27FC236}">
              <a16:creationId xmlns:a16="http://schemas.microsoft.com/office/drawing/2014/main" id="{B76CA449-D3F9-4660-AD13-0E6861986748}"/>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b="6387"/>
        <a:stretch>
          <a:fillRect/>
        </a:stretch>
      </xdr:blipFill>
      <xdr:spPr bwMode="auto">
        <a:xfrm>
          <a:off x="107950" y="158750"/>
          <a:ext cx="3225800" cy="114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31750</xdr:colOff>
      <xdr:row>26</xdr:row>
      <xdr:rowOff>38100</xdr:rowOff>
    </xdr:from>
    <xdr:to>
      <xdr:col>10</xdr:col>
      <xdr:colOff>431800</xdr:colOff>
      <xdr:row>54</xdr:row>
      <xdr:rowOff>95250</xdr:rowOff>
    </xdr:to>
    <xdr:graphicFrame macro="">
      <xdr:nvGraphicFramePr>
        <xdr:cNvPr id="9219" name="Gráfico 1">
          <a:extLst>
            <a:ext uri="{FF2B5EF4-FFF2-40B4-BE49-F238E27FC236}">
              <a16:creationId xmlns:a16="http://schemas.microsoft.com/office/drawing/2014/main" id="{2F1283DE-B2ED-44B2-9CF8-E74CCD4CB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495300</xdr:colOff>
      <xdr:row>26</xdr:row>
      <xdr:rowOff>38100</xdr:rowOff>
    </xdr:from>
    <xdr:to>
      <xdr:col>19</xdr:col>
      <xdr:colOff>768350</xdr:colOff>
      <xdr:row>54</xdr:row>
      <xdr:rowOff>95250</xdr:rowOff>
    </xdr:to>
    <xdr:graphicFrame macro="">
      <xdr:nvGraphicFramePr>
        <xdr:cNvPr id="9220" name="Gráfico 4">
          <a:extLst>
            <a:ext uri="{FF2B5EF4-FFF2-40B4-BE49-F238E27FC236}">
              <a16:creationId xmlns:a16="http://schemas.microsoft.com/office/drawing/2014/main" id="{92AC6A19-A06B-4B04-B3A1-AE8ED7FF9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82550</xdr:colOff>
      <xdr:row>26</xdr:row>
      <xdr:rowOff>57150</xdr:rowOff>
    </xdr:from>
    <xdr:to>
      <xdr:col>6</xdr:col>
      <xdr:colOff>1238250</xdr:colOff>
      <xdr:row>49</xdr:row>
      <xdr:rowOff>0</xdr:rowOff>
    </xdr:to>
    <xdr:graphicFrame macro="">
      <xdr:nvGraphicFramePr>
        <xdr:cNvPr id="10243" name="Gráfico 1">
          <a:extLst>
            <a:ext uri="{FF2B5EF4-FFF2-40B4-BE49-F238E27FC236}">
              <a16:creationId xmlns:a16="http://schemas.microsoft.com/office/drawing/2014/main" id="{E680D5DF-1FB3-4D59-B09F-9C0B0320A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67583</xdr:colOff>
      <xdr:row>47</xdr:row>
      <xdr:rowOff>61230</xdr:rowOff>
    </xdr:from>
    <xdr:to>
      <xdr:col>4</xdr:col>
      <xdr:colOff>9100</xdr:colOff>
      <xdr:row>49</xdr:row>
      <xdr:rowOff>0</xdr:rowOff>
    </xdr:to>
    <xdr:sp macro="" textlink="">
      <xdr:nvSpPr>
        <xdr:cNvPr id="2" name="CuadroTexto 1">
          <a:extLst>
            <a:ext uri="{FF2B5EF4-FFF2-40B4-BE49-F238E27FC236}">
              <a16:creationId xmlns:a16="http://schemas.microsoft.com/office/drawing/2014/main" id="{3141F1C0-503F-4633-803F-55BBF57E0BE0}"/>
            </a:ext>
          </a:extLst>
        </xdr:cNvPr>
        <xdr:cNvSpPr txBox="1"/>
      </xdr:nvSpPr>
      <xdr:spPr>
        <a:xfrm>
          <a:off x="156483" y="7633605"/>
          <a:ext cx="376917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25</xdr:row>
      <xdr:rowOff>57150</xdr:rowOff>
    </xdr:from>
    <xdr:to>
      <xdr:col>12</xdr:col>
      <xdr:colOff>749300</xdr:colOff>
      <xdr:row>46</xdr:row>
      <xdr:rowOff>120650</xdr:rowOff>
    </xdr:to>
    <xdr:graphicFrame macro="">
      <xdr:nvGraphicFramePr>
        <xdr:cNvPr id="11267" name="Gráfico 1">
          <a:extLst>
            <a:ext uri="{FF2B5EF4-FFF2-40B4-BE49-F238E27FC236}">
              <a16:creationId xmlns:a16="http://schemas.microsoft.com/office/drawing/2014/main" id="{AEC3E6BB-0D05-4BDD-8E37-3B3F6A566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45</xdr:row>
      <xdr:rowOff>40821</xdr:rowOff>
    </xdr:from>
    <xdr:to>
      <xdr:col>5</xdr:col>
      <xdr:colOff>257619</xdr:colOff>
      <xdr:row>46</xdr:row>
      <xdr:rowOff>136073</xdr:rowOff>
    </xdr:to>
    <xdr:sp macro="" textlink="">
      <xdr:nvSpPr>
        <xdr:cNvPr id="3" name="CuadroTexto 2">
          <a:extLst>
            <a:ext uri="{FF2B5EF4-FFF2-40B4-BE49-F238E27FC236}">
              <a16:creationId xmlns:a16="http://schemas.microsoft.com/office/drawing/2014/main" id="{EE9D6AF0-6EFF-4D64-967B-0D03B281D91E}"/>
            </a:ext>
          </a:extLst>
        </xdr:cNvPr>
        <xdr:cNvSpPr txBox="1"/>
      </xdr:nvSpPr>
      <xdr:spPr>
        <a:xfrm>
          <a:off x="0" y="7014482"/>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82550</xdr:colOff>
      <xdr:row>25</xdr:row>
      <xdr:rowOff>63500</xdr:rowOff>
    </xdr:from>
    <xdr:to>
      <xdr:col>12</xdr:col>
      <xdr:colOff>666750</xdr:colOff>
      <xdr:row>48</xdr:row>
      <xdr:rowOff>101600</xdr:rowOff>
    </xdr:to>
    <xdr:graphicFrame macro="">
      <xdr:nvGraphicFramePr>
        <xdr:cNvPr id="12291" name="Gráfico 1">
          <a:extLst>
            <a:ext uri="{FF2B5EF4-FFF2-40B4-BE49-F238E27FC236}">
              <a16:creationId xmlns:a16="http://schemas.microsoft.com/office/drawing/2014/main" id="{FDE3C630-AEAD-48D3-856E-28F571390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88447</xdr:colOff>
      <xdr:row>47</xdr:row>
      <xdr:rowOff>454</xdr:rowOff>
    </xdr:from>
    <xdr:to>
      <xdr:col>5</xdr:col>
      <xdr:colOff>420900</xdr:colOff>
      <xdr:row>48</xdr:row>
      <xdr:rowOff>95705</xdr:rowOff>
    </xdr:to>
    <xdr:sp macro="" textlink="">
      <xdr:nvSpPr>
        <xdr:cNvPr id="3" name="CuadroTexto 2">
          <a:extLst>
            <a:ext uri="{FF2B5EF4-FFF2-40B4-BE49-F238E27FC236}">
              <a16:creationId xmlns:a16="http://schemas.microsoft.com/office/drawing/2014/main" id="{F25C6FF5-634D-454F-9DA8-8A5CC7B80C63}"/>
            </a:ext>
          </a:extLst>
        </xdr:cNvPr>
        <xdr:cNvSpPr txBox="1"/>
      </xdr:nvSpPr>
      <xdr:spPr>
        <a:xfrm>
          <a:off x="183697" y="7191375"/>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82550</xdr:colOff>
      <xdr:row>25</xdr:row>
      <xdr:rowOff>6350</xdr:rowOff>
    </xdr:from>
    <xdr:to>
      <xdr:col>12</xdr:col>
      <xdr:colOff>577850</xdr:colOff>
      <xdr:row>46</xdr:row>
      <xdr:rowOff>114300</xdr:rowOff>
    </xdr:to>
    <xdr:graphicFrame macro="">
      <xdr:nvGraphicFramePr>
        <xdr:cNvPr id="13315" name="Gráfico 2">
          <a:extLst>
            <a:ext uri="{FF2B5EF4-FFF2-40B4-BE49-F238E27FC236}">
              <a16:creationId xmlns:a16="http://schemas.microsoft.com/office/drawing/2014/main" id="{D544BD37-B423-4CCF-93BD-7538CD697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34018</xdr:colOff>
      <xdr:row>45</xdr:row>
      <xdr:rowOff>7256</xdr:rowOff>
    </xdr:from>
    <xdr:to>
      <xdr:col>5</xdr:col>
      <xdr:colOff>264454</xdr:colOff>
      <xdr:row>46</xdr:row>
      <xdr:rowOff>102509</xdr:rowOff>
    </xdr:to>
    <xdr:sp macro="" textlink="">
      <xdr:nvSpPr>
        <xdr:cNvPr id="3" name="CuadroTexto 2">
          <a:extLst>
            <a:ext uri="{FF2B5EF4-FFF2-40B4-BE49-F238E27FC236}">
              <a16:creationId xmlns:a16="http://schemas.microsoft.com/office/drawing/2014/main" id="{59DB6FC9-3044-46A1-A983-FD0B6B57A7FD}"/>
            </a:ext>
          </a:extLst>
        </xdr:cNvPr>
        <xdr:cNvSpPr txBox="1"/>
      </xdr:nvSpPr>
      <xdr:spPr>
        <a:xfrm>
          <a:off x="129268" y="6932839"/>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38</xdr:row>
      <xdr:rowOff>38100</xdr:rowOff>
    </xdr:from>
    <xdr:to>
      <xdr:col>2</xdr:col>
      <xdr:colOff>501650</xdr:colOff>
      <xdr:row>38</xdr:row>
      <xdr:rowOff>127000</xdr:rowOff>
    </xdr:to>
    <xdr:pic>
      <xdr:nvPicPr>
        <xdr:cNvPr id="2050" name="Picture 1" descr="LOGO_FUCOA">
          <a:extLst>
            <a:ext uri="{FF2B5EF4-FFF2-40B4-BE49-F238E27FC236}">
              <a16:creationId xmlns:a16="http://schemas.microsoft.com/office/drawing/2014/main" id="{1E79B49A-CE82-4E19-8DD8-478E28CB04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054850"/>
          <a:ext cx="192405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37</xdr:row>
      <xdr:rowOff>139700</xdr:rowOff>
    </xdr:from>
    <xdr:to>
      <xdr:col>3</xdr:col>
      <xdr:colOff>330200</xdr:colOff>
      <xdr:row>38</xdr:row>
      <xdr:rowOff>63500</xdr:rowOff>
    </xdr:to>
    <xdr:pic>
      <xdr:nvPicPr>
        <xdr:cNvPr id="3074" name="Picture 1" descr="LOGO_FUCOA">
          <a:extLst>
            <a:ext uri="{FF2B5EF4-FFF2-40B4-BE49-F238E27FC236}">
              <a16:creationId xmlns:a16="http://schemas.microsoft.com/office/drawing/2014/main" id="{A77171E0-57DD-4847-BFE0-FCAB24D04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1750" y="7740650"/>
          <a:ext cx="201295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2769657</xdr:colOff>
      <xdr:row>5</xdr:row>
      <xdr:rowOff>113454</xdr:rowOff>
    </xdr:from>
    <xdr:to>
      <xdr:col>3</xdr:col>
      <xdr:colOff>227778</xdr:colOff>
      <xdr:row>5</xdr:row>
      <xdr:rowOff>113455</xdr:rowOff>
    </xdr:to>
    <xdr:cxnSp macro="">
      <xdr:nvCxnSpPr>
        <xdr:cNvPr id="2" name="Conector recto 1">
          <a:extLst>
            <a:ext uri="{FF2B5EF4-FFF2-40B4-BE49-F238E27FC236}">
              <a16:creationId xmlns:a16="http://schemas.microsoft.com/office/drawing/2014/main" id="{00000000-0008-0000-0300-000002000000}"/>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2709333</xdr:colOff>
      <xdr:row>6</xdr:row>
      <xdr:rowOff>96310</xdr:rowOff>
    </xdr:from>
    <xdr:to>
      <xdr:col>3</xdr:col>
      <xdr:colOff>245985</xdr:colOff>
      <xdr:row>6</xdr:row>
      <xdr:rowOff>96310</xdr:rowOff>
    </xdr:to>
    <xdr:cxnSp macro="">
      <xdr:nvCxnSpPr>
        <xdr:cNvPr id="3" name="Conector recto 2">
          <a:extLst>
            <a:ext uri="{FF2B5EF4-FFF2-40B4-BE49-F238E27FC236}">
              <a16:creationId xmlns:a16="http://schemas.microsoft.com/office/drawing/2014/main" id="{00000000-0008-0000-0300-000003000000}"/>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2276051</xdr:colOff>
      <xdr:row>7</xdr:row>
      <xdr:rowOff>99485</xdr:rowOff>
    </xdr:from>
    <xdr:to>
      <xdr:col>3</xdr:col>
      <xdr:colOff>263651</xdr:colOff>
      <xdr:row>7</xdr:row>
      <xdr:rowOff>99485</xdr:rowOff>
    </xdr:to>
    <xdr:cxnSp macro="">
      <xdr:nvCxnSpPr>
        <xdr:cNvPr id="4" name="Conector recto 3">
          <a:extLst>
            <a:ext uri="{FF2B5EF4-FFF2-40B4-BE49-F238E27FC236}">
              <a16:creationId xmlns:a16="http://schemas.microsoft.com/office/drawing/2014/main" id="{00000000-0008-0000-0300-000004000000}"/>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3881795</xdr:colOff>
      <xdr:row>18</xdr:row>
      <xdr:rowOff>83344</xdr:rowOff>
    </xdr:from>
    <xdr:to>
      <xdr:col>3</xdr:col>
      <xdr:colOff>252404</xdr:colOff>
      <xdr:row>18</xdr:row>
      <xdr:rowOff>83344</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2970742</xdr:colOff>
      <xdr:row>34</xdr:row>
      <xdr:rowOff>96520</xdr:rowOff>
    </xdr:from>
    <xdr:to>
      <xdr:col>3</xdr:col>
      <xdr:colOff>222205</xdr:colOff>
      <xdr:row>34</xdr:row>
      <xdr:rowOff>96523</xdr:rowOff>
    </xdr:to>
    <xdr:cxnSp macro="">
      <xdr:nvCxnSpPr>
        <xdr:cNvPr id="27" name="Conector recto 26">
          <a:extLst>
            <a:ext uri="{FF2B5EF4-FFF2-40B4-BE49-F238E27FC236}">
              <a16:creationId xmlns:a16="http://schemas.microsoft.com/office/drawing/2014/main" id="{00000000-0008-0000-0300-00001B000000}"/>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4547870</xdr:colOff>
      <xdr:row>35</xdr:row>
      <xdr:rowOff>96520</xdr:rowOff>
    </xdr:from>
    <xdr:to>
      <xdr:col>3</xdr:col>
      <xdr:colOff>214121</xdr:colOff>
      <xdr:row>35</xdr:row>
      <xdr:rowOff>96523</xdr:rowOff>
    </xdr:to>
    <xdr:cxnSp macro="">
      <xdr:nvCxnSpPr>
        <xdr:cNvPr id="28" name="Conector recto 27">
          <a:extLst>
            <a:ext uri="{FF2B5EF4-FFF2-40B4-BE49-F238E27FC236}">
              <a16:creationId xmlns:a16="http://schemas.microsoft.com/office/drawing/2014/main" id="{00000000-0008-0000-0300-00001C000000}"/>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4610312</xdr:colOff>
      <xdr:row>36</xdr:row>
      <xdr:rowOff>79375</xdr:rowOff>
    </xdr:from>
    <xdr:to>
      <xdr:col>3</xdr:col>
      <xdr:colOff>222283</xdr:colOff>
      <xdr:row>36</xdr:row>
      <xdr:rowOff>79378</xdr:rowOff>
    </xdr:to>
    <xdr:cxnSp macro="">
      <xdr:nvCxnSpPr>
        <xdr:cNvPr id="29" name="Conector recto 28">
          <a:extLst>
            <a:ext uri="{FF2B5EF4-FFF2-40B4-BE49-F238E27FC236}">
              <a16:creationId xmlns:a16="http://schemas.microsoft.com/office/drawing/2014/main" id="{00000000-0008-0000-0300-00001D000000}"/>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4652328</xdr:colOff>
      <xdr:row>37</xdr:row>
      <xdr:rowOff>99484</xdr:rowOff>
    </xdr:from>
    <xdr:to>
      <xdr:col>3</xdr:col>
      <xdr:colOff>234991</xdr:colOff>
      <xdr:row>37</xdr:row>
      <xdr:rowOff>99487</xdr:rowOff>
    </xdr:to>
    <xdr:cxnSp macro="">
      <xdr:nvCxnSpPr>
        <xdr:cNvPr id="30" name="Conector recto 29">
          <a:extLst>
            <a:ext uri="{FF2B5EF4-FFF2-40B4-BE49-F238E27FC236}">
              <a16:creationId xmlns:a16="http://schemas.microsoft.com/office/drawing/2014/main" id="{00000000-0008-0000-0300-00001E000000}"/>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3853180</xdr:colOff>
      <xdr:row>33</xdr:row>
      <xdr:rowOff>114512</xdr:rowOff>
    </xdr:from>
    <xdr:to>
      <xdr:col>3</xdr:col>
      <xdr:colOff>222586</xdr:colOff>
      <xdr:row>33</xdr:row>
      <xdr:rowOff>114515</xdr:rowOff>
    </xdr:to>
    <xdr:cxnSp macro="">
      <xdr:nvCxnSpPr>
        <xdr:cNvPr id="31" name="Conector recto 30">
          <a:extLst>
            <a:ext uri="{FF2B5EF4-FFF2-40B4-BE49-F238E27FC236}">
              <a16:creationId xmlns:a16="http://schemas.microsoft.com/office/drawing/2014/main" id="{00000000-0008-0000-0300-00001F000000}"/>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4466378</xdr:colOff>
      <xdr:row>32</xdr:row>
      <xdr:rowOff>134620</xdr:rowOff>
    </xdr:from>
    <xdr:to>
      <xdr:col>3</xdr:col>
      <xdr:colOff>227664</xdr:colOff>
      <xdr:row>32</xdr:row>
      <xdr:rowOff>134623</xdr:rowOff>
    </xdr:to>
    <xdr:cxnSp macro="">
      <xdr:nvCxnSpPr>
        <xdr:cNvPr id="32" name="Conector recto 31">
          <a:extLst>
            <a:ext uri="{FF2B5EF4-FFF2-40B4-BE49-F238E27FC236}">
              <a16:creationId xmlns:a16="http://schemas.microsoft.com/office/drawing/2014/main" id="{00000000-0008-0000-0300-000020000000}"/>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5862638</xdr:colOff>
      <xdr:row>31</xdr:row>
      <xdr:rowOff>117688</xdr:rowOff>
    </xdr:from>
    <xdr:to>
      <xdr:col>3</xdr:col>
      <xdr:colOff>244993</xdr:colOff>
      <xdr:row>31</xdr:row>
      <xdr:rowOff>119062</xdr:rowOff>
    </xdr:to>
    <xdr:cxnSp macro="">
      <xdr:nvCxnSpPr>
        <xdr:cNvPr id="34" name="Conector recto 33">
          <a:extLst>
            <a:ext uri="{FF2B5EF4-FFF2-40B4-BE49-F238E27FC236}">
              <a16:creationId xmlns:a16="http://schemas.microsoft.com/office/drawing/2014/main" id="{00000000-0008-0000-0300-000022000000}"/>
            </a:ext>
          </a:extLst>
        </xdr:cNvPr>
        <xdr:cNvCxnSpPr/>
      </xdr:nvCxnSpPr>
      <xdr:spPr>
        <a:xfrm flipV="1">
          <a:off x="6655594" y="4856376"/>
          <a:ext cx="247801" cy="13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4184649</xdr:colOff>
      <xdr:row>30</xdr:row>
      <xdr:rowOff>97579</xdr:rowOff>
    </xdr:from>
    <xdr:to>
      <xdr:col>3</xdr:col>
      <xdr:colOff>253691</xdr:colOff>
      <xdr:row>30</xdr:row>
      <xdr:rowOff>97582</xdr:rowOff>
    </xdr:to>
    <xdr:cxnSp macro="">
      <xdr:nvCxnSpPr>
        <xdr:cNvPr id="35" name="Conector recto 34">
          <a:extLst>
            <a:ext uri="{FF2B5EF4-FFF2-40B4-BE49-F238E27FC236}">
              <a16:creationId xmlns:a16="http://schemas.microsoft.com/office/drawing/2014/main" id="{00000000-0008-0000-0300-00002300000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3175112</xdr:colOff>
      <xdr:row>29</xdr:row>
      <xdr:rowOff>95198</xdr:rowOff>
    </xdr:from>
    <xdr:to>
      <xdr:col>3</xdr:col>
      <xdr:colOff>225575</xdr:colOff>
      <xdr:row>29</xdr:row>
      <xdr:rowOff>95201</xdr:rowOff>
    </xdr:to>
    <xdr:cxnSp macro="">
      <xdr:nvCxnSpPr>
        <xdr:cNvPr id="36" name="Conector recto 35">
          <a:extLst>
            <a:ext uri="{FF2B5EF4-FFF2-40B4-BE49-F238E27FC236}">
              <a16:creationId xmlns:a16="http://schemas.microsoft.com/office/drawing/2014/main" id="{00000000-0008-0000-0300-000024000000}"/>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4007696</xdr:colOff>
      <xdr:row>28</xdr:row>
      <xdr:rowOff>99484</xdr:rowOff>
    </xdr:from>
    <xdr:to>
      <xdr:col>3</xdr:col>
      <xdr:colOff>226163</xdr:colOff>
      <xdr:row>28</xdr:row>
      <xdr:rowOff>99487</xdr:rowOff>
    </xdr:to>
    <xdr:cxnSp macro="">
      <xdr:nvCxnSpPr>
        <xdr:cNvPr id="37" name="Conector recto 36">
          <a:extLst>
            <a:ext uri="{FF2B5EF4-FFF2-40B4-BE49-F238E27FC236}">
              <a16:creationId xmlns:a16="http://schemas.microsoft.com/office/drawing/2014/main" id="{00000000-0008-0000-0300-000025000000}"/>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2772833</xdr:colOff>
      <xdr:row>9</xdr:row>
      <xdr:rowOff>99483</xdr:rowOff>
    </xdr:from>
    <xdr:to>
      <xdr:col>3</xdr:col>
      <xdr:colOff>264759</xdr:colOff>
      <xdr:row>9</xdr:row>
      <xdr:rowOff>99484</xdr:rowOff>
    </xdr:to>
    <xdr:cxnSp macro="">
      <xdr:nvCxnSpPr>
        <xdr:cNvPr id="38" name="Conector recto 37">
          <a:extLst>
            <a:ext uri="{FF2B5EF4-FFF2-40B4-BE49-F238E27FC236}">
              <a16:creationId xmlns:a16="http://schemas.microsoft.com/office/drawing/2014/main" id="{00000000-0008-0000-0300-000026000000}"/>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4007697</xdr:colOff>
      <xdr:row>13</xdr:row>
      <xdr:rowOff>105833</xdr:rowOff>
    </xdr:from>
    <xdr:to>
      <xdr:col>3</xdr:col>
      <xdr:colOff>261829</xdr:colOff>
      <xdr:row>13</xdr:row>
      <xdr:rowOff>105836</xdr:rowOff>
    </xdr:to>
    <xdr:cxnSp macro="">
      <xdr:nvCxnSpPr>
        <xdr:cNvPr id="39" name="Conector recto 38">
          <a:extLst>
            <a:ext uri="{FF2B5EF4-FFF2-40B4-BE49-F238E27FC236}">
              <a16:creationId xmlns:a16="http://schemas.microsoft.com/office/drawing/2014/main" id="{00000000-0008-0000-0300-000027000000}"/>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4303183</xdr:colOff>
      <xdr:row>14</xdr:row>
      <xdr:rowOff>113453</xdr:rowOff>
    </xdr:from>
    <xdr:to>
      <xdr:col>3</xdr:col>
      <xdr:colOff>258537</xdr:colOff>
      <xdr:row>14</xdr:row>
      <xdr:rowOff>113456</xdr:rowOff>
    </xdr:to>
    <xdr:cxnSp macro="">
      <xdr:nvCxnSpPr>
        <xdr:cNvPr id="40" name="Conector recto 39">
          <a:extLst>
            <a:ext uri="{FF2B5EF4-FFF2-40B4-BE49-F238E27FC236}">
              <a16:creationId xmlns:a16="http://schemas.microsoft.com/office/drawing/2014/main" id="{00000000-0008-0000-0300-000028000000}"/>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4303183</xdr:colOff>
      <xdr:row>15</xdr:row>
      <xdr:rowOff>96308</xdr:rowOff>
    </xdr:from>
    <xdr:to>
      <xdr:col>3</xdr:col>
      <xdr:colOff>258537</xdr:colOff>
      <xdr:row>15</xdr:row>
      <xdr:rowOff>96311</xdr:rowOff>
    </xdr:to>
    <xdr:cxnSp macro="">
      <xdr:nvCxnSpPr>
        <xdr:cNvPr id="41" name="Conector recto 40">
          <a:extLst>
            <a:ext uri="{FF2B5EF4-FFF2-40B4-BE49-F238E27FC236}">
              <a16:creationId xmlns:a16="http://schemas.microsoft.com/office/drawing/2014/main" id="{00000000-0008-0000-0300-000029000000}"/>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4610312</xdr:colOff>
      <xdr:row>16</xdr:row>
      <xdr:rowOff>85725</xdr:rowOff>
    </xdr:from>
    <xdr:to>
      <xdr:col>3</xdr:col>
      <xdr:colOff>273306</xdr:colOff>
      <xdr:row>16</xdr:row>
      <xdr:rowOff>85728</xdr:rowOff>
    </xdr:to>
    <xdr:cxnSp macro="">
      <xdr:nvCxnSpPr>
        <xdr:cNvPr id="42" name="Conector recto 41">
          <a:extLst>
            <a:ext uri="{FF2B5EF4-FFF2-40B4-BE49-F238E27FC236}">
              <a16:creationId xmlns:a16="http://schemas.microsoft.com/office/drawing/2014/main" id="{00000000-0008-0000-0300-00002A000000}"/>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4843357</xdr:colOff>
      <xdr:row>17</xdr:row>
      <xdr:rowOff>105833</xdr:rowOff>
    </xdr:from>
    <xdr:to>
      <xdr:col>3</xdr:col>
      <xdr:colOff>261439</xdr:colOff>
      <xdr:row>17</xdr:row>
      <xdr:rowOff>105836</xdr:rowOff>
    </xdr:to>
    <xdr:cxnSp macro="">
      <xdr:nvCxnSpPr>
        <xdr:cNvPr id="43" name="Conector recto 42">
          <a:extLst>
            <a:ext uri="{FF2B5EF4-FFF2-40B4-BE49-F238E27FC236}">
              <a16:creationId xmlns:a16="http://schemas.microsoft.com/office/drawing/2014/main" id="{00000000-0008-0000-0300-00002B000000}"/>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4546811</xdr:colOff>
      <xdr:row>19</xdr:row>
      <xdr:rowOff>102870</xdr:rowOff>
    </xdr:from>
    <xdr:to>
      <xdr:col>3</xdr:col>
      <xdr:colOff>228546</xdr:colOff>
      <xdr:row>19</xdr:row>
      <xdr:rowOff>102873</xdr:rowOff>
    </xdr:to>
    <xdr:cxnSp macro="">
      <xdr:nvCxnSpPr>
        <xdr:cNvPr id="44" name="Conector recto 43">
          <a:extLst>
            <a:ext uri="{FF2B5EF4-FFF2-40B4-BE49-F238E27FC236}">
              <a16:creationId xmlns:a16="http://schemas.microsoft.com/office/drawing/2014/main" id="{00000000-0008-0000-0300-00002C000000}"/>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4610310</xdr:colOff>
      <xdr:row>20</xdr:row>
      <xdr:rowOff>102870</xdr:rowOff>
    </xdr:from>
    <xdr:to>
      <xdr:col>3</xdr:col>
      <xdr:colOff>224164</xdr:colOff>
      <xdr:row>20</xdr:row>
      <xdr:rowOff>102873</xdr:rowOff>
    </xdr:to>
    <xdr:cxnSp macro="">
      <xdr:nvCxnSpPr>
        <xdr:cNvPr id="45" name="Conector recto 44">
          <a:extLst>
            <a:ext uri="{FF2B5EF4-FFF2-40B4-BE49-F238E27FC236}">
              <a16:creationId xmlns:a16="http://schemas.microsoft.com/office/drawing/2014/main" id="{00000000-0008-0000-0300-00002D000000}"/>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4735402</xdr:colOff>
      <xdr:row>21</xdr:row>
      <xdr:rowOff>88053</xdr:rowOff>
    </xdr:from>
    <xdr:to>
      <xdr:col>3</xdr:col>
      <xdr:colOff>225455</xdr:colOff>
      <xdr:row>21</xdr:row>
      <xdr:rowOff>88056</xdr:rowOff>
    </xdr:to>
    <xdr:cxnSp macro="">
      <xdr:nvCxnSpPr>
        <xdr:cNvPr id="46" name="Conector recto 45">
          <a:extLst>
            <a:ext uri="{FF2B5EF4-FFF2-40B4-BE49-F238E27FC236}">
              <a16:creationId xmlns:a16="http://schemas.microsoft.com/office/drawing/2014/main" id="{00000000-0008-0000-0300-00002E000000}"/>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5130800</xdr:colOff>
      <xdr:row>23</xdr:row>
      <xdr:rowOff>84667</xdr:rowOff>
    </xdr:from>
    <xdr:to>
      <xdr:col>3</xdr:col>
      <xdr:colOff>207683</xdr:colOff>
      <xdr:row>23</xdr:row>
      <xdr:rowOff>84670</xdr:rowOff>
    </xdr:to>
    <xdr:cxnSp macro="">
      <xdr:nvCxnSpPr>
        <xdr:cNvPr id="49" name="Conector recto 48">
          <a:extLst>
            <a:ext uri="{FF2B5EF4-FFF2-40B4-BE49-F238E27FC236}">
              <a16:creationId xmlns:a16="http://schemas.microsoft.com/office/drawing/2014/main" id="{00000000-0008-0000-0300-000031000000}"/>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5069414</xdr:colOff>
      <xdr:row>24</xdr:row>
      <xdr:rowOff>110066</xdr:rowOff>
    </xdr:from>
    <xdr:to>
      <xdr:col>3</xdr:col>
      <xdr:colOff>194239</xdr:colOff>
      <xdr:row>24</xdr:row>
      <xdr:rowOff>110069</xdr:rowOff>
    </xdr:to>
    <xdr:cxnSp macro="">
      <xdr:nvCxnSpPr>
        <xdr:cNvPr id="50" name="Conector recto 49">
          <a:extLst>
            <a:ext uri="{FF2B5EF4-FFF2-40B4-BE49-F238E27FC236}">
              <a16:creationId xmlns:a16="http://schemas.microsoft.com/office/drawing/2014/main" id="{00000000-0008-0000-0300-000032000000}"/>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3492500</xdr:colOff>
      <xdr:row>22</xdr:row>
      <xdr:rowOff>113771</xdr:rowOff>
    </xdr:from>
    <xdr:to>
      <xdr:col>3</xdr:col>
      <xdr:colOff>206222</xdr:colOff>
      <xdr:row>22</xdr:row>
      <xdr:rowOff>113774</xdr:rowOff>
    </xdr:to>
    <xdr:cxnSp macro="">
      <xdr:nvCxnSpPr>
        <xdr:cNvPr id="33" name="Conector recto 32">
          <a:extLst>
            <a:ext uri="{FF2B5EF4-FFF2-40B4-BE49-F238E27FC236}">
              <a16:creationId xmlns:a16="http://schemas.microsoft.com/office/drawing/2014/main" id="{00000000-0008-0000-0300-000021000000}"/>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1152532</xdr:colOff>
      <xdr:row>8</xdr:row>
      <xdr:rowOff>99485</xdr:rowOff>
    </xdr:from>
    <xdr:to>
      <xdr:col>3</xdr:col>
      <xdr:colOff>278435</xdr:colOff>
      <xdr:row>8</xdr:row>
      <xdr:rowOff>100806</xdr:rowOff>
    </xdr:to>
    <xdr:cxnSp macro="">
      <xdr:nvCxnSpPr>
        <xdr:cNvPr id="47" name="Conector recto 46">
          <a:extLst>
            <a:ext uri="{FF2B5EF4-FFF2-40B4-BE49-F238E27FC236}">
              <a16:creationId xmlns:a16="http://schemas.microsoft.com/office/drawing/2014/main" id="{00000000-0008-0000-0300-00002F000000}"/>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22</xdr:row>
      <xdr:rowOff>76200</xdr:rowOff>
    </xdr:from>
    <xdr:to>
      <xdr:col>7</xdr:col>
      <xdr:colOff>101600</xdr:colOff>
      <xdr:row>41</xdr:row>
      <xdr:rowOff>38100</xdr:rowOff>
    </xdr:to>
    <xdr:graphicFrame macro="">
      <xdr:nvGraphicFramePr>
        <xdr:cNvPr id="5123" name="Gráfico 2">
          <a:extLst>
            <a:ext uri="{FF2B5EF4-FFF2-40B4-BE49-F238E27FC236}">
              <a16:creationId xmlns:a16="http://schemas.microsoft.com/office/drawing/2014/main" id="{311F3CF0-472B-427F-BF4E-1E724B17A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44603</xdr:rowOff>
    </xdr:from>
    <xdr:ext cx="1049960" cy="215900"/>
    <xdr:sp macro="" textlink="">
      <xdr:nvSpPr>
        <xdr:cNvPr id="2" name="1 CuadroTexto">
          <a:extLst>
            <a:ext uri="{FF2B5EF4-FFF2-40B4-BE49-F238E27FC236}">
              <a16:creationId xmlns:a16="http://schemas.microsoft.com/office/drawing/2014/main" id="{00000000-0008-0000-0500-000002000000}"/>
            </a:ext>
          </a:extLst>
        </xdr:cNvPr>
        <xdr:cNvSpPr txBox="1"/>
      </xdr:nvSpPr>
      <xdr:spPr>
        <a:xfrm>
          <a:off x="63501" y="6943424"/>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0</xdr:colOff>
      <xdr:row>36</xdr:row>
      <xdr:rowOff>0</xdr:rowOff>
    </xdr:from>
    <xdr:to>
      <xdr:col>12</xdr:col>
      <xdr:colOff>666750</xdr:colOff>
      <xdr:row>57</xdr:row>
      <xdr:rowOff>114300</xdr:rowOff>
    </xdr:to>
    <xdr:graphicFrame macro="">
      <xdr:nvGraphicFramePr>
        <xdr:cNvPr id="6147" name="Gráfico 4">
          <a:extLst>
            <a:ext uri="{FF2B5EF4-FFF2-40B4-BE49-F238E27FC236}">
              <a16:creationId xmlns:a16="http://schemas.microsoft.com/office/drawing/2014/main" id="{9C67C882-2837-4FA9-902D-756DBB0D3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5103</xdr:colOff>
      <xdr:row>55</xdr:row>
      <xdr:rowOff>157503</xdr:rowOff>
    </xdr:from>
    <xdr:ext cx="1023921" cy="229195"/>
    <xdr:sp macro="" textlink="">
      <xdr:nvSpPr>
        <xdr:cNvPr id="3" name="1 CuadroTexto">
          <a:extLst>
            <a:ext uri="{FF2B5EF4-FFF2-40B4-BE49-F238E27FC236}">
              <a16:creationId xmlns:a16="http://schemas.microsoft.com/office/drawing/2014/main" id="{00000000-0008-0000-0600-000003000000}"/>
            </a:ext>
          </a:extLst>
        </xdr:cNvPr>
        <xdr:cNvSpPr txBox="1"/>
      </xdr:nvSpPr>
      <xdr:spPr>
        <a:xfrm>
          <a:off x="100353" y="9625353"/>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101600</xdr:colOff>
      <xdr:row>36</xdr:row>
      <xdr:rowOff>6350</xdr:rowOff>
    </xdr:from>
    <xdr:to>
      <xdr:col>12</xdr:col>
      <xdr:colOff>857250</xdr:colOff>
      <xdr:row>58</xdr:row>
      <xdr:rowOff>114300</xdr:rowOff>
    </xdr:to>
    <xdr:graphicFrame macro="">
      <xdr:nvGraphicFramePr>
        <xdr:cNvPr id="7171" name="Gráfico 1">
          <a:extLst>
            <a:ext uri="{FF2B5EF4-FFF2-40B4-BE49-F238E27FC236}">
              <a16:creationId xmlns:a16="http://schemas.microsoft.com/office/drawing/2014/main" id="{C06D8EBC-137E-43B0-886B-BBDABDC6D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83706</xdr:colOff>
      <xdr:row>57</xdr:row>
      <xdr:rowOff>1700</xdr:rowOff>
    </xdr:from>
    <xdr:ext cx="1789464" cy="219227"/>
    <xdr:sp macro="" textlink="">
      <xdr:nvSpPr>
        <xdr:cNvPr id="3" name="1 CuadroTexto">
          <a:extLst>
            <a:ext uri="{FF2B5EF4-FFF2-40B4-BE49-F238E27FC236}">
              <a16:creationId xmlns:a16="http://schemas.microsoft.com/office/drawing/2014/main" id="{00000000-0008-0000-0700-000003000000}"/>
            </a:ext>
          </a:extLst>
        </xdr:cNvPr>
        <xdr:cNvSpPr txBox="1"/>
      </xdr:nvSpPr>
      <xdr:spPr>
        <a:xfrm>
          <a:off x="83706" y="9751218"/>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82550</xdr:colOff>
      <xdr:row>22</xdr:row>
      <xdr:rowOff>82550</xdr:rowOff>
    </xdr:from>
    <xdr:to>
      <xdr:col>9</xdr:col>
      <xdr:colOff>742950</xdr:colOff>
      <xdr:row>45</xdr:row>
      <xdr:rowOff>63500</xdr:rowOff>
    </xdr:to>
    <xdr:graphicFrame macro="">
      <xdr:nvGraphicFramePr>
        <xdr:cNvPr id="8194" name="Gráfico 1">
          <a:extLst>
            <a:ext uri="{FF2B5EF4-FFF2-40B4-BE49-F238E27FC236}">
              <a16:creationId xmlns:a16="http://schemas.microsoft.com/office/drawing/2014/main" id="{E6AF4E9A-4587-41C7-A1F8-B2228A374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0.00623</cdr:x>
      <cdr:y>0.93649</cdr:y>
    </cdr:from>
    <cdr:to>
      <cdr:x>0.24754</cdr:x>
      <cdr:y>0.99927</cdr:y>
    </cdr:to>
    <cdr:sp macro="" textlink="">
      <cdr:nvSpPr>
        <cdr:cNvPr id="2" name="1 CuadroTexto">
          <a:extLst xmlns:a="http://schemas.openxmlformats.org/drawingml/2006/main">
            <a:ext uri="{FF2B5EF4-FFF2-40B4-BE49-F238E27FC236}">
              <a16:creationId xmlns:a16="http://schemas.microsoft.com/office/drawing/2014/main" id="{939C2B11-13A5-4358-81D2-BD71AB3280CF}"/>
            </a:ext>
          </a:extLst>
        </cdr:cNvPr>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 Odepa</a:t>
          </a:r>
          <a:endParaRPr lang="es-ES" sz="1100" i="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leychile.cl/Navegar?idNorma=109249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J49"/>
  <sheetViews>
    <sheetView view="pageBreakPreview" zoomScaleNormal="80" zoomScaleSheetLayoutView="100" zoomScalePageLayoutView="40" workbookViewId="0">
      <selection activeCell="N29" sqref="N29"/>
    </sheetView>
  </sheetViews>
  <sheetFormatPr baseColWidth="10" defaultColWidth="10.81640625" defaultRowHeight="14.5"/>
  <cols>
    <col min="1" max="9" width="10.81640625" style="56" customWidth="1"/>
    <col min="10" max="16" width="10.81640625" style="56"/>
    <col min="17" max="17" width="10.81640625" style="56" customWidth="1"/>
    <col min="18" max="26" width="10.81640625" style="56"/>
    <col min="27" max="27" width="10.81640625" style="56" customWidth="1"/>
    <col min="28" max="16384" width="10.81640625" style="56"/>
  </cols>
  <sheetData>
    <row r="1" spans="1:10">
      <c r="A1" s="59"/>
    </row>
    <row r="2" spans="1:10">
      <c r="B2"/>
    </row>
    <row r="13" spans="1:10" ht="25">
      <c r="F13" s="60"/>
      <c r="G13" s="60"/>
      <c r="H13" s="61"/>
      <c r="I13" s="61"/>
      <c r="J13" s="61"/>
    </row>
    <row r="14" spans="1:10">
      <c r="E14" s="57"/>
      <c r="F14" s="57"/>
      <c r="G14" s="57"/>
    </row>
    <row r="15" spans="1:10" ht="15.5">
      <c r="E15" s="62"/>
      <c r="F15" s="63"/>
      <c r="G15" s="63"/>
      <c r="H15" s="64"/>
      <c r="I15" s="64"/>
      <c r="J15" s="64"/>
    </row>
    <row r="23" spans="4:4" ht="25">
      <c r="D23" s="60" t="s">
        <v>104</v>
      </c>
    </row>
    <row r="46" spans="4:6" ht="15.5">
      <c r="D46" s="306"/>
      <c r="E46" s="307"/>
      <c r="F46" s="307"/>
    </row>
    <row r="49" spans="4:5" ht="15.5">
      <c r="D49" s="308" t="s">
        <v>264</v>
      </c>
      <c r="E49" s="308"/>
    </row>
  </sheetData>
  <mergeCells count="2">
    <mergeCell ref="D46:F46"/>
    <mergeCell ref="D49:E49"/>
  </mergeCells>
  <printOptions horizontalCentered="1" verticalCentered="1"/>
  <pageMargins left="0.70866141732283472" right="0.70866141732283472" top="1.299212598425197" bottom="0.74803149606299213" header="0.31496062992125984" footer="0.31496062992125984"/>
  <pageSetup paperSize="119" scale="83"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pageSetUpPr fitToPage="1"/>
  </sheetPr>
  <dimension ref="A1:AG60"/>
  <sheetViews>
    <sheetView zoomScale="80" zoomScaleNormal="80" workbookViewId="0">
      <selection activeCell="AG27" sqref="AG27"/>
    </sheetView>
  </sheetViews>
  <sheetFormatPr baseColWidth="10" defaultColWidth="10.81640625" defaultRowHeight="12.5"/>
  <cols>
    <col min="1" max="1" width="1.7265625" style="33" customWidth="1"/>
    <col min="2" max="2" width="9.1796875" style="33" customWidth="1"/>
    <col min="3" max="7" width="10.26953125" style="33" customWidth="1"/>
    <col min="8" max="8" width="10.26953125" style="162" customWidth="1"/>
    <col min="9" max="16" width="10.26953125" style="33" customWidth="1"/>
    <col min="17" max="17" width="10.26953125" style="162" customWidth="1"/>
    <col min="18" max="20" width="10.26953125" style="33" customWidth="1"/>
    <col min="21" max="21" width="2.1796875" style="33" customWidth="1"/>
    <col min="22" max="22" width="14.453125" style="33" customWidth="1"/>
    <col min="23" max="23" width="10.81640625" style="108" customWidth="1"/>
    <col min="24" max="24" width="10.81640625" style="238" hidden="1" customWidth="1"/>
    <col min="25" max="25" width="9.26953125" style="238" hidden="1" customWidth="1"/>
    <col min="26" max="26" width="13" style="238" hidden="1" customWidth="1"/>
    <col min="27" max="27" width="13.1796875" style="238" hidden="1" customWidth="1"/>
    <col min="28" max="28" width="7.1796875" style="238" hidden="1" customWidth="1"/>
    <col min="29" max="29" width="8.1796875" style="238" hidden="1" customWidth="1"/>
    <col min="30" max="30" width="9.26953125" style="238" hidden="1" customWidth="1"/>
    <col min="31" max="31" width="15.7265625" style="238" hidden="1" customWidth="1"/>
    <col min="32" max="32" width="13.1796875" style="238" hidden="1" customWidth="1"/>
    <col min="33" max="33" width="10.81640625" style="108"/>
    <col min="34" max="16384" width="10.81640625" style="33"/>
  </cols>
  <sheetData>
    <row r="1" spans="1:32" ht="8.25" customHeight="1">
      <c r="A1" s="33" t="s">
        <v>197</v>
      </c>
      <c r="B1" s="162"/>
      <c r="C1" s="162"/>
    </row>
    <row r="2" spans="1:32" ht="13">
      <c r="B2" s="326" t="s">
        <v>59</v>
      </c>
      <c r="C2" s="326"/>
      <c r="D2" s="326"/>
      <c r="E2" s="326"/>
      <c r="F2" s="326"/>
      <c r="G2" s="326"/>
      <c r="H2" s="326"/>
      <c r="I2" s="326"/>
      <c r="J2" s="326"/>
      <c r="K2" s="326"/>
      <c r="L2" s="326"/>
      <c r="M2" s="326"/>
      <c r="N2" s="326"/>
      <c r="O2" s="326"/>
      <c r="P2" s="326"/>
      <c r="Q2" s="326"/>
      <c r="R2" s="326"/>
      <c r="S2" s="326"/>
      <c r="T2" s="326"/>
      <c r="U2" s="117"/>
      <c r="V2" s="40" t="s">
        <v>136</v>
      </c>
    </row>
    <row r="3" spans="1:32" ht="13">
      <c r="B3" s="326" t="s">
        <v>133</v>
      </c>
      <c r="C3" s="326"/>
      <c r="D3" s="326"/>
      <c r="E3" s="326"/>
      <c r="F3" s="326"/>
      <c r="G3" s="326"/>
      <c r="H3" s="326"/>
      <c r="I3" s="326"/>
      <c r="J3" s="326"/>
      <c r="K3" s="326"/>
      <c r="L3" s="326"/>
      <c r="M3" s="326"/>
      <c r="N3" s="326"/>
      <c r="O3" s="326"/>
      <c r="P3" s="326"/>
      <c r="Q3" s="326"/>
      <c r="R3" s="326"/>
      <c r="S3" s="326"/>
      <c r="T3" s="326"/>
      <c r="U3" s="117"/>
    </row>
    <row r="4" spans="1:32" ht="13">
      <c r="B4" s="326" t="s">
        <v>205</v>
      </c>
      <c r="C4" s="326"/>
      <c r="D4" s="326"/>
      <c r="E4" s="326"/>
      <c r="F4" s="326"/>
      <c r="G4" s="326"/>
      <c r="H4" s="326"/>
      <c r="I4" s="326"/>
      <c r="J4" s="326"/>
      <c r="K4" s="326"/>
      <c r="L4" s="326"/>
      <c r="M4" s="326"/>
      <c r="N4" s="326"/>
      <c r="O4" s="326"/>
      <c r="P4" s="326"/>
      <c r="Q4" s="326"/>
      <c r="R4" s="326"/>
      <c r="S4" s="326"/>
      <c r="T4" s="326"/>
      <c r="U4" s="117"/>
    </row>
    <row r="5" spans="1:32" ht="13">
      <c r="C5" s="338" t="s">
        <v>186</v>
      </c>
      <c r="D5" s="338"/>
      <c r="E5" s="338"/>
      <c r="F5" s="338"/>
      <c r="G5" s="338"/>
      <c r="H5" s="338"/>
      <c r="I5" s="338"/>
      <c r="J5" s="338"/>
      <c r="K5" s="338"/>
      <c r="L5" s="338" t="s">
        <v>187</v>
      </c>
      <c r="M5" s="338"/>
      <c r="N5" s="338"/>
      <c r="O5" s="338"/>
      <c r="P5" s="338"/>
      <c r="Q5" s="338"/>
      <c r="R5" s="338"/>
      <c r="S5" s="338"/>
      <c r="T5" s="338"/>
      <c r="U5" s="120"/>
      <c r="V5" s="119"/>
    </row>
    <row r="6" spans="1:32" ht="26">
      <c r="B6" s="121" t="s">
        <v>126</v>
      </c>
      <c r="C6" s="122" t="s">
        <v>145</v>
      </c>
      <c r="D6" s="123" t="s">
        <v>22</v>
      </c>
      <c r="E6" s="123" t="s">
        <v>21</v>
      </c>
      <c r="F6" s="123" t="s">
        <v>125</v>
      </c>
      <c r="G6" s="123" t="s">
        <v>18</v>
      </c>
      <c r="H6" s="123" t="s">
        <v>260</v>
      </c>
      <c r="I6" s="123" t="s">
        <v>17</v>
      </c>
      <c r="J6" s="123" t="s">
        <v>16</v>
      </c>
      <c r="K6" s="124" t="s">
        <v>14</v>
      </c>
      <c r="L6" s="122" t="s">
        <v>145</v>
      </c>
      <c r="M6" s="123" t="s">
        <v>22</v>
      </c>
      <c r="N6" s="123" t="s">
        <v>21</v>
      </c>
      <c r="O6" s="123" t="s">
        <v>125</v>
      </c>
      <c r="P6" s="123" t="s">
        <v>18</v>
      </c>
      <c r="Q6" s="123" t="s">
        <v>260</v>
      </c>
      <c r="R6" s="123" t="s">
        <v>17</v>
      </c>
      <c r="S6" s="123" t="s">
        <v>16</v>
      </c>
      <c r="T6" s="124" t="s">
        <v>14</v>
      </c>
      <c r="U6" s="93"/>
      <c r="V6" s="119"/>
      <c r="Y6" s="241" t="s">
        <v>145</v>
      </c>
      <c r="Z6" s="241" t="s">
        <v>22</v>
      </c>
      <c r="AA6" s="241" t="s">
        <v>21</v>
      </c>
      <c r="AB6" s="241" t="s">
        <v>125</v>
      </c>
      <c r="AC6" s="241" t="s">
        <v>18</v>
      </c>
      <c r="AD6" s="241" t="s">
        <v>17</v>
      </c>
      <c r="AE6" s="241" t="s">
        <v>16</v>
      </c>
      <c r="AF6" s="241" t="s">
        <v>14</v>
      </c>
    </row>
    <row r="7" spans="1:32">
      <c r="B7" s="232">
        <v>43315</v>
      </c>
      <c r="C7" s="198">
        <v>965</v>
      </c>
      <c r="D7" s="206">
        <v>1001</v>
      </c>
      <c r="E7" s="206">
        <v>965.5</v>
      </c>
      <c r="F7" s="206">
        <v>976.5</v>
      </c>
      <c r="G7" s="206">
        <v>1010.5</v>
      </c>
      <c r="H7" s="206"/>
      <c r="I7" s="206">
        <v>977.5</v>
      </c>
      <c r="J7" s="206">
        <v>941</v>
      </c>
      <c r="K7" s="233">
        <v>968</v>
      </c>
      <c r="L7" s="198">
        <v>523.5</v>
      </c>
      <c r="M7" s="206">
        <v>496</v>
      </c>
      <c r="N7" s="206">
        <v>431</v>
      </c>
      <c r="O7" s="206">
        <v>482.5</v>
      </c>
      <c r="P7" s="206">
        <v>502</v>
      </c>
      <c r="Q7" s="206"/>
      <c r="R7" s="206">
        <v>382</v>
      </c>
      <c r="S7" s="206">
        <v>449</v>
      </c>
      <c r="T7" s="233">
        <v>512.5</v>
      </c>
      <c r="U7" s="94"/>
      <c r="V7" s="119"/>
      <c r="Y7" s="234">
        <f>+IF(L7="","",((C7-L7)/L7))</f>
        <v>0.84336198662846229</v>
      </c>
      <c r="Z7" s="234">
        <f>+IF(M7="","",((D7-M7)/M7))</f>
        <v>1.0181451612903225</v>
      </c>
      <c r="AA7" s="234">
        <f>+IF(N7="","",((E7-N7)/N7))</f>
        <v>1.240139211136891</v>
      </c>
      <c r="AB7" s="234">
        <f>+IF(O7="","",((F7-O7)/O7))</f>
        <v>1.0238341968911917</v>
      </c>
      <c r="AC7" s="234">
        <f>+IF(P7="","",((G7-P7)/P7))</f>
        <v>1.0129482071713147</v>
      </c>
      <c r="AD7" s="234">
        <f t="shared" ref="AD7:AD20" si="0">+IF(R7="","",((I7-R7)/R7))</f>
        <v>1.5589005235602094</v>
      </c>
      <c r="AE7" s="234">
        <f t="shared" ref="AE7:AE20" si="1">+IF(S7="","",((J7-S7)/S7))</f>
        <v>1.0957683741648108</v>
      </c>
      <c r="AF7" s="234">
        <f t="shared" ref="AF7:AF20" si="2">+IF(T7="","",((K7-T7)/T7))</f>
        <v>0.88878048780487806</v>
      </c>
    </row>
    <row r="8" spans="1:32">
      <c r="B8" s="125">
        <v>43322</v>
      </c>
      <c r="C8" s="126">
        <v>890</v>
      </c>
      <c r="D8" s="75">
        <v>953</v>
      </c>
      <c r="E8" s="75">
        <v>984</v>
      </c>
      <c r="F8" s="75">
        <v>952</v>
      </c>
      <c r="G8" s="75">
        <v>1040</v>
      </c>
      <c r="H8" s="75"/>
      <c r="I8" s="75">
        <v>1001</v>
      </c>
      <c r="J8" s="75">
        <v>927.5</v>
      </c>
      <c r="K8" s="127">
        <v>990</v>
      </c>
      <c r="L8" s="126"/>
      <c r="M8" s="75">
        <v>475</v>
      </c>
      <c r="N8" s="75"/>
      <c r="O8" s="75">
        <v>524.5</v>
      </c>
      <c r="P8" s="75"/>
      <c r="Q8" s="75"/>
      <c r="R8" s="75"/>
      <c r="S8" s="75">
        <v>390</v>
      </c>
      <c r="T8" s="127"/>
      <c r="U8" s="94"/>
      <c r="V8" s="119"/>
      <c r="Y8" s="234" t="str">
        <f t="shared" ref="Y8:Y25" si="3">+IF(L8="","",((C8-L8)/L8))</f>
        <v/>
      </c>
      <c r="Z8" s="234">
        <f t="shared" ref="Z8:Z20" si="4">+IF(M8="","",((D8-M8)/M8))</f>
        <v>1.0063157894736843</v>
      </c>
      <c r="AA8" s="234" t="str">
        <f t="shared" ref="AA8:AA20" si="5">+IF(N8="","",((E8-N8)/N8))</f>
        <v/>
      </c>
      <c r="AB8" s="234">
        <f t="shared" ref="AB8:AB20" si="6">+IF(O8="","",((F8-O8)/O8))</f>
        <v>0.81506196377502382</v>
      </c>
      <c r="AC8" s="234" t="str">
        <f t="shared" ref="AC8:AC20" si="7">+IF(P8="","",((G8-P8)/P8))</f>
        <v/>
      </c>
      <c r="AD8" s="234" t="str">
        <f t="shared" si="0"/>
        <v/>
      </c>
      <c r="AE8" s="234">
        <f t="shared" si="1"/>
        <v>1.3782051282051282</v>
      </c>
      <c r="AF8" s="234" t="str">
        <f t="shared" si="2"/>
        <v/>
      </c>
    </row>
    <row r="9" spans="1:32">
      <c r="B9" s="125">
        <v>43329</v>
      </c>
      <c r="C9" s="126">
        <v>725</v>
      </c>
      <c r="D9" s="75">
        <v>1010</v>
      </c>
      <c r="E9" s="75">
        <v>949</v>
      </c>
      <c r="F9" s="75">
        <v>1030.5</v>
      </c>
      <c r="G9" s="75">
        <v>1030</v>
      </c>
      <c r="H9" s="75"/>
      <c r="I9" s="75">
        <v>1008.5</v>
      </c>
      <c r="J9" s="75">
        <v>949.5</v>
      </c>
      <c r="K9" s="127">
        <v>981</v>
      </c>
      <c r="L9" s="126">
        <v>522.5</v>
      </c>
      <c r="M9" s="75">
        <v>520</v>
      </c>
      <c r="N9" s="75">
        <v>375</v>
      </c>
      <c r="O9" s="75">
        <v>525</v>
      </c>
      <c r="P9" s="75">
        <v>506.5</v>
      </c>
      <c r="Q9" s="75"/>
      <c r="R9" s="75">
        <v>382</v>
      </c>
      <c r="S9" s="75">
        <v>428.5</v>
      </c>
      <c r="T9" s="127"/>
      <c r="U9" s="94"/>
      <c r="V9" s="119"/>
      <c r="Y9" s="234">
        <f t="shared" si="3"/>
        <v>0.38755980861244022</v>
      </c>
      <c r="Z9" s="234">
        <f t="shared" si="4"/>
        <v>0.94230769230769229</v>
      </c>
      <c r="AA9" s="234">
        <f t="shared" si="5"/>
        <v>1.5306666666666666</v>
      </c>
      <c r="AB9" s="234">
        <f t="shared" si="6"/>
        <v>0.96285714285714286</v>
      </c>
      <c r="AC9" s="234">
        <f t="shared" si="7"/>
        <v>1.0335636722606121</v>
      </c>
      <c r="AD9" s="234">
        <f t="shared" si="0"/>
        <v>1.6400523560209423</v>
      </c>
      <c r="AE9" s="234">
        <f t="shared" si="1"/>
        <v>1.2158693115519252</v>
      </c>
      <c r="AF9" s="234" t="str">
        <f t="shared" si="2"/>
        <v/>
      </c>
    </row>
    <row r="10" spans="1:32">
      <c r="B10" s="125">
        <v>43336</v>
      </c>
      <c r="C10" s="126">
        <v>956.5</v>
      </c>
      <c r="D10" s="75">
        <v>1023</v>
      </c>
      <c r="E10" s="75">
        <v>987.5</v>
      </c>
      <c r="F10" s="75">
        <v>964.5</v>
      </c>
      <c r="G10" s="75">
        <v>1018</v>
      </c>
      <c r="H10" s="75"/>
      <c r="I10" s="75">
        <v>1029</v>
      </c>
      <c r="J10" s="75">
        <v>961</v>
      </c>
      <c r="K10" s="127">
        <v>1021</v>
      </c>
      <c r="L10" s="126">
        <v>611</v>
      </c>
      <c r="M10" s="75">
        <v>564</v>
      </c>
      <c r="N10" s="75">
        <v>522</v>
      </c>
      <c r="O10" s="75">
        <v>564.5</v>
      </c>
      <c r="P10" s="75">
        <v>564</v>
      </c>
      <c r="Q10" s="75"/>
      <c r="R10" s="75">
        <v>388.5</v>
      </c>
      <c r="S10" s="75">
        <v>411</v>
      </c>
      <c r="T10" s="127">
        <v>512.5</v>
      </c>
      <c r="U10" s="94"/>
      <c r="V10" s="119"/>
      <c r="Y10" s="234">
        <f t="shared" si="3"/>
        <v>0.5654664484451718</v>
      </c>
      <c r="Z10" s="234">
        <f t="shared" si="4"/>
        <v>0.81382978723404253</v>
      </c>
      <c r="AA10" s="234">
        <f t="shared" si="5"/>
        <v>0.89176245210727967</v>
      </c>
      <c r="AB10" s="234">
        <f t="shared" si="6"/>
        <v>0.70859167404782997</v>
      </c>
      <c r="AC10" s="234">
        <f t="shared" si="7"/>
        <v>0.80496453900709219</v>
      </c>
      <c r="AD10" s="234">
        <f t="shared" si="0"/>
        <v>1.6486486486486487</v>
      </c>
      <c r="AE10" s="234">
        <f t="shared" si="1"/>
        <v>1.3381995133819951</v>
      </c>
      <c r="AF10" s="234">
        <f t="shared" si="2"/>
        <v>0.99219512195121951</v>
      </c>
    </row>
    <row r="11" spans="1:32">
      <c r="B11" s="125">
        <v>43343</v>
      </c>
      <c r="C11" s="126">
        <v>1023.5</v>
      </c>
      <c r="D11" s="75">
        <v>1039</v>
      </c>
      <c r="E11" s="75">
        <v>999</v>
      </c>
      <c r="F11" s="75">
        <v>967.5</v>
      </c>
      <c r="G11" s="75">
        <v>994</v>
      </c>
      <c r="H11" s="75"/>
      <c r="I11" s="75">
        <v>1019.5</v>
      </c>
      <c r="J11" s="75">
        <v>958</v>
      </c>
      <c r="K11" s="127">
        <v>991</v>
      </c>
      <c r="L11" s="126">
        <v>640</v>
      </c>
      <c r="M11" s="75">
        <v>656.5</v>
      </c>
      <c r="N11" s="75">
        <v>609</v>
      </c>
      <c r="O11" s="75">
        <v>663.5</v>
      </c>
      <c r="P11" s="75">
        <v>527</v>
      </c>
      <c r="Q11" s="75"/>
      <c r="R11" s="75">
        <v>499.5</v>
      </c>
      <c r="S11" s="75">
        <v>573</v>
      </c>
      <c r="T11" s="127">
        <v>575</v>
      </c>
      <c r="U11" s="94"/>
      <c r="V11" s="119"/>
      <c r="Y11" s="234">
        <f t="shared" si="3"/>
        <v>0.59921875000000002</v>
      </c>
      <c r="Z11" s="234">
        <f t="shared" si="4"/>
        <v>0.58263518659558267</v>
      </c>
      <c r="AA11" s="234">
        <f t="shared" si="5"/>
        <v>0.64039408866995073</v>
      </c>
      <c r="AB11" s="234">
        <f t="shared" si="6"/>
        <v>0.4581763376036172</v>
      </c>
      <c r="AC11" s="234">
        <f t="shared" si="7"/>
        <v>0.88614800759013279</v>
      </c>
      <c r="AD11" s="234">
        <f t="shared" si="0"/>
        <v>1.0410410410410411</v>
      </c>
      <c r="AE11" s="234">
        <f t="shared" si="1"/>
        <v>0.67190226876090753</v>
      </c>
      <c r="AF11" s="234">
        <f t="shared" si="2"/>
        <v>0.72347826086956524</v>
      </c>
    </row>
    <row r="12" spans="1:32">
      <c r="B12" s="125">
        <v>43350</v>
      </c>
      <c r="C12" s="126">
        <v>890</v>
      </c>
      <c r="D12" s="75">
        <v>1032</v>
      </c>
      <c r="E12" s="75">
        <v>993.5</v>
      </c>
      <c r="F12" s="75">
        <v>966</v>
      </c>
      <c r="G12" s="75">
        <v>1019.5</v>
      </c>
      <c r="H12" s="75">
        <v>977.5</v>
      </c>
      <c r="I12" s="75">
        <v>1007</v>
      </c>
      <c r="J12" s="75">
        <v>947</v>
      </c>
      <c r="K12" s="127">
        <v>1029.5</v>
      </c>
      <c r="L12" s="126">
        <v>758</v>
      </c>
      <c r="M12" s="75">
        <v>709.5</v>
      </c>
      <c r="N12" s="75">
        <v>663.5</v>
      </c>
      <c r="O12" s="75">
        <v>680</v>
      </c>
      <c r="P12" s="75">
        <v>544</v>
      </c>
      <c r="Q12" s="75">
        <v>650</v>
      </c>
      <c r="R12" s="75">
        <v>541.5</v>
      </c>
      <c r="S12" s="75">
        <v>528</v>
      </c>
      <c r="T12" s="127">
        <v>712.5</v>
      </c>
      <c r="U12" s="94"/>
      <c r="V12" s="119"/>
      <c r="Y12" s="234">
        <f t="shared" si="3"/>
        <v>0.17414248021108181</v>
      </c>
      <c r="Z12" s="234">
        <f t="shared" si="4"/>
        <v>0.45454545454545453</v>
      </c>
      <c r="AA12" s="234">
        <f t="shared" si="5"/>
        <v>0.49736247174076864</v>
      </c>
      <c r="AB12" s="234">
        <f t="shared" si="6"/>
        <v>0.42058823529411765</v>
      </c>
      <c r="AC12" s="234">
        <f t="shared" si="7"/>
        <v>0.87408088235294112</v>
      </c>
      <c r="AD12" s="234">
        <f t="shared" si="0"/>
        <v>0.85964912280701755</v>
      </c>
      <c r="AE12" s="234">
        <f t="shared" si="1"/>
        <v>0.79356060606060608</v>
      </c>
      <c r="AF12" s="234">
        <f t="shared" si="2"/>
        <v>0.44491228070175437</v>
      </c>
    </row>
    <row r="13" spans="1:32">
      <c r="B13" s="125">
        <v>43357</v>
      </c>
      <c r="C13" s="126">
        <v>990</v>
      </c>
      <c r="D13" s="75">
        <v>1118</v>
      </c>
      <c r="E13" s="75">
        <v>999</v>
      </c>
      <c r="F13" s="75">
        <v>1027</v>
      </c>
      <c r="G13" s="75">
        <v>1087</v>
      </c>
      <c r="H13" s="75">
        <v>1196.5</v>
      </c>
      <c r="I13" s="75">
        <v>1018.5</v>
      </c>
      <c r="J13" s="75">
        <v>965</v>
      </c>
      <c r="K13" s="127">
        <v>1124</v>
      </c>
      <c r="L13" s="126">
        <v>764</v>
      </c>
      <c r="M13" s="75">
        <v>703</v>
      </c>
      <c r="N13" s="75">
        <v>654</v>
      </c>
      <c r="O13" s="75">
        <v>670</v>
      </c>
      <c r="P13" s="75">
        <v>554.5</v>
      </c>
      <c r="Q13" s="75">
        <v>669</v>
      </c>
      <c r="R13" s="75">
        <v>548</v>
      </c>
      <c r="S13" s="75">
        <v>538</v>
      </c>
      <c r="T13" s="127">
        <v>644</v>
      </c>
      <c r="U13" s="94"/>
      <c r="V13" s="119"/>
      <c r="Y13" s="234">
        <f t="shared" si="3"/>
        <v>0.29581151832460734</v>
      </c>
      <c r="Z13" s="234">
        <f t="shared" si="4"/>
        <v>0.59032716927453766</v>
      </c>
      <c r="AA13" s="234">
        <f t="shared" si="5"/>
        <v>0.52752293577981646</v>
      </c>
      <c r="AB13" s="234">
        <f t="shared" si="6"/>
        <v>0.53283582089552239</v>
      </c>
      <c r="AC13" s="234">
        <f t="shared" si="7"/>
        <v>0.96032461677186653</v>
      </c>
      <c r="AD13" s="234">
        <f t="shared" si="0"/>
        <v>0.85857664233576647</v>
      </c>
      <c r="AE13" s="234">
        <f t="shared" si="1"/>
        <v>0.79368029739776946</v>
      </c>
      <c r="AF13" s="234">
        <f t="shared" si="2"/>
        <v>0.74534161490683226</v>
      </c>
    </row>
    <row r="14" spans="1:32">
      <c r="B14" s="125">
        <v>43364</v>
      </c>
      <c r="C14" s="126">
        <v>990</v>
      </c>
      <c r="D14" s="75">
        <v>1390</v>
      </c>
      <c r="E14" s="75">
        <v>940</v>
      </c>
      <c r="F14" s="75">
        <v>1036</v>
      </c>
      <c r="G14" s="75">
        <v>1190</v>
      </c>
      <c r="H14" s="75">
        <v>965</v>
      </c>
      <c r="I14" s="75">
        <v>990</v>
      </c>
      <c r="J14" s="75">
        <v>990</v>
      </c>
      <c r="K14" s="127">
        <v>1205</v>
      </c>
      <c r="L14" s="126">
        <v>733.5</v>
      </c>
      <c r="M14" s="75">
        <v>731.5</v>
      </c>
      <c r="N14" s="75"/>
      <c r="O14" s="75">
        <v>757.5</v>
      </c>
      <c r="P14" s="75"/>
      <c r="Q14" s="75">
        <v>575</v>
      </c>
      <c r="R14" s="75"/>
      <c r="S14" s="75"/>
      <c r="T14" s="127">
        <v>650</v>
      </c>
      <c r="U14" s="94"/>
      <c r="V14" s="119"/>
      <c r="Y14" s="234">
        <f t="shared" si="3"/>
        <v>0.34969325153374231</v>
      </c>
      <c r="Z14" s="234">
        <f t="shared" si="4"/>
        <v>0.9002050580997949</v>
      </c>
      <c r="AA14" s="234" t="str">
        <f t="shared" si="5"/>
        <v/>
      </c>
      <c r="AB14" s="234">
        <f t="shared" si="6"/>
        <v>0.36765676567656763</v>
      </c>
      <c r="AC14" s="234" t="str">
        <f t="shared" si="7"/>
        <v/>
      </c>
      <c r="AD14" s="234" t="str">
        <f t="shared" si="0"/>
        <v/>
      </c>
      <c r="AE14" s="234" t="str">
        <f t="shared" si="1"/>
        <v/>
      </c>
      <c r="AF14" s="234">
        <f t="shared" si="2"/>
        <v>0.85384615384615381</v>
      </c>
    </row>
    <row r="15" spans="1:32">
      <c r="B15" s="125">
        <v>43371</v>
      </c>
      <c r="C15" s="126">
        <v>1190</v>
      </c>
      <c r="D15" s="75">
        <v>1251</v>
      </c>
      <c r="E15" s="75">
        <v>1044</v>
      </c>
      <c r="F15" s="75">
        <v>1101</v>
      </c>
      <c r="G15" s="75">
        <v>1109.5</v>
      </c>
      <c r="H15" s="75">
        <v>1218</v>
      </c>
      <c r="I15" s="75">
        <v>1042</v>
      </c>
      <c r="J15" s="75">
        <v>1164.5</v>
      </c>
      <c r="K15" s="127">
        <v>1184.5</v>
      </c>
      <c r="L15" s="126">
        <v>764</v>
      </c>
      <c r="M15" s="75">
        <v>755</v>
      </c>
      <c r="N15" s="75">
        <v>708</v>
      </c>
      <c r="O15" s="75">
        <v>736.5</v>
      </c>
      <c r="P15" s="75">
        <v>601.5</v>
      </c>
      <c r="Q15" s="75">
        <v>644</v>
      </c>
      <c r="R15" s="75">
        <v>504</v>
      </c>
      <c r="S15" s="75">
        <v>660</v>
      </c>
      <c r="T15" s="127">
        <v>669</v>
      </c>
      <c r="U15" s="94"/>
      <c r="V15" s="119"/>
      <c r="Y15" s="234">
        <f t="shared" si="3"/>
        <v>0.55759162303664922</v>
      </c>
      <c r="Z15" s="234">
        <f t="shared" si="4"/>
        <v>0.65695364238410592</v>
      </c>
      <c r="AA15" s="234">
        <f t="shared" si="5"/>
        <v>0.47457627118644069</v>
      </c>
      <c r="AB15" s="234">
        <f t="shared" si="6"/>
        <v>0.49490835030549896</v>
      </c>
      <c r="AC15" s="234">
        <f t="shared" si="7"/>
        <v>0.84455527847049039</v>
      </c>
      <c r="AD15" s="234">
        <f t="shared" si="0"/>
        <v>1.0674603174603174</v>
      </c>
      <c r="AE15" s="234">
        <f t="shared" si="1"/>
        <v>0.7643939393939394</v>
      </c>
      <c r="AF15" s="234">
        <f t="shared" si="2"/>
        <v>0.77055306427503734</v>
      </c>
    </row>
    <row r="16" spans="1:32">
      <c r="B16" s="125">
        <v>43378</v>
      </c>
      <c r="C16" s="126">
        <v>1423</v>
      </c>
      <c r="D16" s="75">
        <v>1313</v>
      </c>
      <c r="E16" s="75">
        <v>1218.5</v>
      </c>
      <c r="F16" s="75">
        <v>1300</v>
      </c>
      <c r="G16" s="75">
        <v>1229</v>
      </c>
      <c r="H16" s="75">
        <v>1363</v>
      </c>
      <c r="I16" s="75">
        <v>1012.5</v>
      </c>
      <c r="J16" s="75">
        <v>1113.5</v>
      </c>
      <c r="K16" s="127">
        <v>1332</v>
      </c>
      <c r="L16" s="126">
        <v>817</v>
      </c>
      <c r="M16" s="75">
        <v>851</v>
      </c>
      <c r="N16" s="75">
        <v>775</v>
      </c>
      <c r="O16" s="75">
        <v>820.5</v>
      </c>
      <c r="P16" s="75">
        <v>627</v>
      </c>
      <c r="Q16" s="75">
        <v>637.5</v>
      </c>
      <c r="R16" s="75">
        <v>523</v>
      </c>
      <c r="S16" s="75">
        <v>646</v>
      </c>
      <c r="T16" s="127">
        <v>856.5</v>
      </c>
      <c r="U16" s="94"/>
      <c r="V16" s="119"/>
      <c r="Y16" s="234">
        <f t="shared" si="3"/>
        <v>0.74173806609547122</v>
      </c>
      <c r="Z16" s="234">
        <f t="shared" si="4"/>
        <v>0.54289071680376033</v>
      </c>
      <c r="AA16" s="234">
        <f t="shared" si="5"/>
        <v>0.57225806451612904</v>
      </c>
      <c r="AB16" s="234">
        <f t="shared" si="6"/>
        <v>0.58439975624619134</v>
      </c>
      <c r="AC16" s="234">
        <f t="shared" si="7"/>
        <v>0.96012759170653905</v>
      </c>
      <c r="AD16" s="234">
        <f t="shared" si="0"/>
        <v>0.93594646271510518</v>
      </c>
      <c r="AE16" s="234">
        <f t="shared" si="1"/>
        <v>0.72368421052631582</v>
      </c>
      <c r="AF16" s="234">
        <f t="shared" si="2"/>
        <v>0.55516637478108577</v>
      </c>
    </row>
    <row r="17" spans="2:33">
      <c r="B17" s="125">
        <v>43385</v>
      </c>
      <c r="C17" s="126">
        <v>1200</v>
      </c>
      <c r="D17" s="75">
        <v>1305</v>
      </c>
      <c r="E17" s="75">
        <v>1294</v>
      </c>
      <c r="F17" s="75">
        <v>1341.5</v>
      </c>
      <c r="G17" s="75">
        <v>1467.5</v>
      </c>
      <c r="H17" s="75">
        <v>1335</v>
      </c>
      <c r="I17" s="75">
        <v>1205.5</v>
      </c>
      <c r="J17" s="75">
        <v>1238.5</v>
      </c>
      <c r="K17" s="127">
        <v>1271</v>
      </c>
      <c r="L17" s="126">
        <v>880</v>
      </c>
      <c r="M17" s="75">
        <v>898</v>
      </c>
      <c r="N17" s="75">
        <v>787.5</v>
      </c>
      <c r="O17" s="75">
        <v>840.5</v>
      </c>
      <c r="P17" s="75">
        <v>644</v>
      </c>
      <c r="Q17" s="75">
        <v>675</v>
      </c>
      <c r="R17" s="75">
        <v>526</v>
      </c>
      <c r="S17" s="75">
        <v>639</v>
      </c>
      <c r="T17" s="127">
        <v>862.5</v>
      </c>
      <c r="U17" s="94"/>
      <c r="V17" s="119"/>
      <c r="Y17" s="234">
        <f t="shared" si="3"/>
        <v>0.36363636363636365</v>
      </c>
      <c r="Z17" s="234">
        <f t="shared" si="4"/>
        <v>0.4532293986636971</v>
      </c>
      <c r="AA17" s="234">
        <f t="shared" si="5"/>
        <v>0.64317460317460318</v>
      </c>
      <c r="AB17" s="234">
        <f t="shared" si="6"/>
        <v>0.59607376561570491</v>
      </c>
      <c r="AC17" s="234">
        <f t="shared" si="7"/>
        <v>1.2787267080745341</v>
      </c>
      <c r="AD17" s="234">
        <f t="shared" si="0"/>
        <v>1.2918250950570342</v>
      </c>
      <c r="AE17" s="234">
        <f t="shared" si="1"/>
        <v>0.93818466353677621</v>
      </c>
      <c r="AF17" s="234">
        <f t="shared" si="2"/>
        <v>0.47362318840579709</v>
      </c>
    </row>
    <row r="18" spans="2:33">
      <c r="B18" s="125">
        <v>43392</v>
      </c>
      <c r="C18" s="126">
        <v>1540</v>
      </c>
      <c r="D18" s="75">
        <v>1321</v>
      </c>
      <c r="E18" s="75">
        <v>1502</v>
      </c>
      <c r="F18" s="75">
        <v>1436.5</v>
      </c>
      <c r="G18" s="75">
        <v>1284.5</v>
      </c>
      <c r="H18" s="75">
        <v>1402.5</v>
      </c>
      <c r="I18" s="75">
        <v>1440</v>
      </c>
      <c r="J18" s="75">
        <v>1251</v>
      </c>
      <c r="K18" s="127">
        <v>1404</v>
      </c>
      <c r="L18" s="126">
        <v>815.5</v>
      </c>
      <c r="M18" s="75">
        <v>825</v>
      </c>
      <c r="N18" s="75">
        <v>791</v>
      </c>
      <c r="O18" s="75">
        <v>829.5</v>
      </c>
      <c r="P18" s="75">
        <v>824</v>
      </c>
      <c r="Q18" s="75">
        <v>700</v>
      </c>
      <c r="R18" s="75">
        <v>581</v>
      </c>
      <c r="S18" s="75">
        <v>656</v>
      </c>
      <c r="T18" s="127">
        <v>916.5</v>
      </c>
      <c r="U18" s="94"/>
      <c r="V18" s="119"/>
      <c r="Y18" s="234">
        <f t="shared" si="3"/>
        <v>0.88841201716738194</v>
      </c>
      <c r="Z18" s="234">
        <f t="shared" si="4"/>
        <v>0.6012121212121212</v>
      </c>
      <c r="AA18" s="234">
        <f t="shared" si="5"/>
        <v>0.89886219974715553</v>
      </c>
      <c r="AB18" s="234">
        <f t="shared" si="6"/>
        <v>0.73176612417118747</v>
      </c>
      <c r="AC18" s="234">
        <f t="shared" si="7"/>
        <v>0.55885922330097082</v>
      </c>
      <c r="AD18" s="234">
        <f t="shared" si="0"/>
        <v>1.4784853700516352</v>
      </c>
      <c r="AE18" s="234">
        <f t="shared" si="1"/>
        <v>0.90701219512195119</v>
      </c>
      <c r="AF18" s="234">
        <f t="shared" si="2"/>
        <v>0.53191489361702127</v>
      </c>
    </row>
    <row r="19" spans="2:33">
      <c r="B19" s="125">
        <v>43399</v>
      </c>
      <c r="C19" s="126">
        <v>1572</v>
      </c>
      <c r="D19" s="75">
        <v>1643</v>
      </c>
      <c r="E19" s="75">
        <v>1411</v>
      </c>
      <c r="F19" s="75">
        <v>1503.5</v>
      </c>
      <c r="G19" s="75">
        <v>1592.5</v>
      </c>
      <c r="H19" s="75">
        <v>1341</v>
      </c>
      <c r="I19" s="75">
        <v>1434.5</v>
      </c>
      <c r="J19" s="75">
        <v>1329</v>
      </c>
      <c r="K19" s="127">
        <v>1581.5</v>
      </c>
      <c r="L19" s="126">
        <v>842</v>
      </c>
      <c r="M19" s="75">
        <v>760</v>
      </c>
      <c r="N19" s="75">
        <v>791</v>
      </c>
      <c r="O19" s="75">
        <v>818.5</v>
      </c>
      <c r="P19" s="75">
        <v>862.5</v>
      </c>
      <c r="Q19" s="75">
        <v>744</v>
      </c>
      <c r="R19" s="75">
        <v>622.5</v>
      </c>
      <c r="S19" s="75">
        <v>670</v>
      </c>
      <c r="T19" s="127">
        <v>900</v>
      </c>
      <c r="U19" s="94"/>
      <c r="V19" s="119"/>
      <c r="Y19" s="234">
        <f t="shared" si="3"/>
        <v>0.8669833729216152</v>
      </c>
      <c r="Z19" s="234">
        <f t="shared" si="4"/>
        <v>1.1618421052631578</v>
      </c>
      <c r="AA19" s="234">
        <f t="shared" si="5"/>
        <v>0.78381795195954485</v>
      </c>
      <c r="AB19" s="234">
        <f t="shared" si="6"/>
        <v>0.8368967623701894</v>
      </c>
      <c r="AC19" s="234">
        <f t="shared" si="7"/>
        <v>0.84637681159420286</v>
      </c>
      <c r="AD19" s="234">
        <f t="shared" si="0"/>
        <v>1.3044176706827308</v>
      </c>
      <c r="AE19" s="234">
        <f t="shared" si="1"/>
        <v>0.9835820895522388</v>
      </c>
      <c r="AF19" s="234">
        <f t="shared" si="2"/>
        <v>0.75722222222222224</v>
      </c>
    </row>
    <row r="20" spans="2:33">
      <c r="B20" s="125">
        <v>43406</v>
      </c>
      <c r="C20" s="126">
        <v>1590</v>
      </c>
      <c r="D20" s="75">
        <v>1597</v>
      </c>
      <c r="E20" s="75">
        <v>1604</v>
      </c>
      <c r="F20" s="75">
        <v>1616.5</v>
      </c>
      <c r="G20" s="75">
        <v>1623</v>
      </c>
      <c r="H20" s="75">
        <v>1350</v>
      </c>
      <c r="I20" s="75">
        <v>1577</v>
      </c>
      <c r="J20" s="75">
        <v>1510</v>
      </c>
      <c r="K20" s="127">
        <v>1618</v>
      </c>
      <c r="L20" s="126">
        <v>838</v>
      </c>
      <c r="M20" s="75">
        <v>734</v>
      </c>
      <c r="N20" s="75"/>
      <c r="O20" s="75">
        <v>778</v>
      </c>
      <c r="P20" s="75">
        <v>800</v>
      </c>
      <c r="Q20" s="75">
        <v>775</v>
      </c>
      <c r="R20" s="75">
        <v>600</v>
      </c>
      <c r="S20" s="75">
        <v>566</v>
      </c>
      <c r="T20" s="127">
        <v>900</v>
      </c>
      <c r="U20" s="94"/>
      <c r="V20" s="119"/>
      <c r="Y20" s="234">
        <f t="shared" si="3"/>
        <v>0.89737470167064437</v>
      </c>
      <c r="Z20" s="234">
        <f t="shared" si="4"/>
        <v>1.1757493188010899</v>
      </c>
      <c r="AA20" s="234" t="str">
        <f t="shared" si="5"/>
        <v/>
      </c>
      <c r="AB20" s="234">
        <f t="shared" si="6"/>
        <v>1.0777634961439588</v>
      </c>
      <c r="AC20" s="234">
        <f t="shared" si="7"/>
        <v>1.0287500000000001</v>
      </c>
      <c r="AD20" s="234">
        <f t="shared" si="0"/>
        <v>1.6283333333333334</v>
      </c>
      <c r="AE20" s="234">
        <f t="shared" si="1"/>
        <v>1.667844522968198</v>
      </c>
      <c r="AF20" s="234">
        <f t="shared" si="2"/>
        <v>0.79777777777777781</v>
      </c>
    </row>
    <row r="21" spans="2:33" s="162" customFormat="1">
      <c r="B21" s="125">
        <v>43413</v>
      </c>
      <c r="C21" s="126">
        <v>1615</v>
      </c>
      <c r="D21" s="75">
        <v>1609</v>
      </c>
      <c r="E21" s="75">
        <v>1644.5</v>
      </c>
      <c r="F21" s="75">
        <v>1630.5</v>
      </c>
      <c r="G21" s="75">
        <v>1668</v>
      </c>
      <c r="H21" s="75">
        <v>1537</v>
      </c>
      <c r="I21" s="75">
        <v>1473.5</v>
      </c>
      <c r="J21" s="75">
        <v>1338.5</v>
      </c>
      <c r="K21" s="127">
        <v>1642</v>
      </c>
      <c r="L21" s="126">
        <v>825</v>
      </c>
      <c r="M21" s="75">
        <v>738.5</v>
      </c>
      <c r="N21" s="75">
        <v>762.5</v>
      </c>
      <c r="O21" s="75">
        <v>729.5</v>
      </c>
      <c r="P21" s="75">
        <v>637.5</v>
      </c>
      <c r="Q21" s="75">
        <v>792</v>
      </c>
      <c r="R21" s="75">
        <v>611</v>
      </c>
      <c r="S21" s="75">
        <v>726</v>
      </c>
      <c r="T21" s="127">
        <v>1221</v>
      </c>
      <c r="U21" s="94"/>
      <c r="V21" s="119"/>
      <c r="W21" s="108"/>
      <c r="X21" s="238"/>
      <c r="Y21" s="234"/>
      <c r="Z21" s="234"/>
      <c r="AA21" s="234"/>
      <c r="AB21" s="234"/>
      <c r="AC21" s="234"/>
      <c r="AD21" s="234"/>
      <c r="AE21" s="234"/>
      <c r="AF21" s="234"/>
      <c r="AG21" s="108"/>
    </row>
    <row r="22" spans="2:33" s="162" customFormat="1">
      <c r="B22" s="125">
        <v>43420</v>
      </c>
      <c r="C22" s="126">
        <v>1466.5</v>
      </c>
      <c r="D22" s="75">
        <v>1657</v>
      </c>
      <c r="E22" s="75">
        <v>1649</v>
      </c>
      <c r="F22" s="75">
        <v>1609.5</v>
      </c>
      <c r="G22" s="75">
        <v>1687.5</v>
      </c>
      <c r="H22" s="75">
        <v>1467</v>
      </c>
      <c r="I22" s="75">
        <v>1612.5</v>
      </c>
      <c r="J22" s="75">
        <v>1576</v>
      </c>
      <c r="K22" s="127">
        <v>1531</v>
      </c>
      <c r="L22" s="126">
        <v>825</v>
      </c>
      <c r="M22" s="75">
        <v>743</v>
      </c>
      <c r="N22" s="75">
        <v>684.5</v>
      </c>
      <c r="O22" s="75">
        <v>700</v>
      </c>
      <c r="P22" s="75">
        <v>571</v>
      </c>
      <c r="Q22" s="75">
        <v>544</v>
      </c>
      <c r="R22" s="75">
        <v>631</v>
      </c>
      <c r="S22" s="75">
        <v>894</v>
      </c>
      <c r="T22" s="127">
        <v>950</v>
      </c>
      <c r="U22" s="94"/>
      <c r="V22" s="119"/>
      <c r="W22" s="108"/>
      <c r="X22" s="238"/>
      <c r="Y22" s="234"/>
      <c r="Z22" s="234"/>
      <c r="AA22" s="234"/>
      <c r="AB22" s="234"/>
      <c r="AC22" s="234"/>
      <c r="AD22" s="234"/>
      <c r="AE22" s="234"/>
      <c r="AF22" s="234"/>
      <c r="AG22" s="108"/>
    </row>
    <row r="23" spans="2:33" s="162" customFormat="1">
      <c r="B23" s="125">
        <v>43427</v>
      </c>
      <c r="C23" s="126">
        <v>1605</v>
      </c>
      <c r="D23" s="75">
        <v>1671</v>
      </c>
      <c r="E23" s="75">
        <v>1684</v>
      </c>
      <c r="F23" s="75">
        <v>1678.5</v>
      </c>
      <c r="G23" s="75">
        <v>1690</v>
      </c>
      <c r="H23" s="75">
        <v>1494.5</v>
      </c>
      <c r="I23" s="75">
        <v>1544.5</v>
      </c>
      <c r="J23" s="75">
        <v>1457</v>
      </c>
      <c r="K23" s="127">
        <v>1631</v>
      </c>
      <c r="L23" s="126">
        <v>820</v>
      </c>
      <c r="M23" s="75">
        <v>742.5</v>
      </c>
      <c r="N23" s="75">
        <v>556.5</v>
      </c>
      <c r="O23" s="75">
        <v>597</v>
      </c>
      <c r="P23" s="75">
        <v>546</v>
      </c>
      <c r="Q23" s="75">
        <v>534</v>
      </c>
      <c r="R23" s="75">
        <v>607</v>
      </c>
      <c r="S23" s="75">
        <v>694</v>
      </c>
      <c r="T23" s="127">
        <v>908.5</v>
      </c>
      <c r="U23" s="94"/>
      <c r="V23" s="119"/>
      <c r="W23" s="108"/>
      <c r="X23" s="238"/>
      <c r="Y23" s="234"/>
      <c r="Z23" s="234"/>
      <c r="AA23" s="234"/>
      <c r="AB23" s="234"/>
      <c r="AC23" s="234"/>
      <c r="AD23" s="234"/>
      <c r="AE23" s="234"/>
      <c r="AF23" s="234"/>
      <c r="AG23" s="108"/>
    </row>
    <row r="24" spans="2:33">
      <c r="B24" s="125">
        <v>43434</v>
      </c>
      <c r="C24" s="126">
        <v>1661.5</v>
      </c>
      <c r="D24" s="75">
        <v>1621</v>
      </c>
      <c r="E24" s="75">
        <v>1686</v>
      </c>
      <c r="F24" s="75">
        <v>1683.5</v>
      </c>
      <c r="G24" s="75">
        <v>1677.5</v>
      </c>
      <c r="H24" s="75">
        <v>1545</v>
      </c>
      <c r="I24" s="75">
        <v>1592.5</v>
      </c>
      <c r="J24" s="75">
        <v>1482</v>
      </c>
      <c r="K24" s="221">
        <v>1663.5</v>
      </c>
      <c r="L24" s="126">
        <v>810</v>
      </c>
      <c r="M24" s="75">
        <v>664.5</v>
      </c>
      <c r="N24" s="75">
        <v>494</v>
      </c>
      <c r="O24" s="75">
        <v>507.5</v>
      </c>
      <c r="P24" s="75">
        <v>466.5</v>
      </c>
      <c r="Q24" s="75">
        <v>419</v>
      </c>
      <c r="R24" s="75">
        <v>618</v>
      </c>
      <c r="S24" s="75">
        <v>669</v>
      </c>
      <c r="T24" s="127">
        <v>704</v>
      </c>
      <c r="U24" s="94"/>
      <c r="V24" s="119"/>
      <c r="Y24" s="234">
        <f t="shared" si="3"/>
        <v>1.0512345679012345</v>
      </c>
      <c r="Z24" s="234">
        <f t="shared" ref="Z24:AC25" si="8">+IF(M24="","",((D24-M24)/M24))</f>
        <v>1.4394281414597441</v>
      </c>
      <c r="AA24" s="234">
        <f t="shared" si="8"/>
        <v>2.4129554655870447</v>
      </c>
      <c r="AB24" s="234">
        <f t="shared" si="8"/>
        <v>2.317241379310345</v>
      </c>
      <c r="AC24" s="234">
        <f t="shared" si="8"/>
        <v>2.5959271168274385</v>
      </c>
      <c r="AD24" s="234">
        <f t="shared" ref="AD24:AF25" si="9">+IF(R24="","",((I24-R24)/R24))</f>
        <v>1.5768608414239482</v>
      </c>
      <c r="AE24" s="234">
        <f t="shared" si="9"/>
        <v>1.2152466367713004</v>
      </c>
      <c r="AF24" s="234">
        <f t="shared" si="9"/>
        <v>1.3629261363636365</v>
      </c>
    </row>
    <row r="25" spans="2:33">
      <c r="B25" s="128">
        <v>43441</v>
      </c>
      <c r="C25" s="129">
        <v>1565</v>
      </c>
      <c r="D25" s="31">
        <v>1547</v>
      </c>
      <c r="E25" s="31">
        <v>1655.5</v>
      </c>
      <c r="F25" s="31">
        <v>1607</v>
      </c>
      <c r="G25" s="31">
        <v>1600</v>
      </c>
      <c r="H25" s="31">
        <v>1425</v>
      </c>
      <c r="I25" s="31">
        <v>1594</v>
      </c>
      <c r="J25" s="31">
        <v>1628</v>
      </c>
      <c r="K25" s="222">
        <v>1756.5</v>
      </c>
      <c r="L25" s="129">
        <v>740</v>
      </c>
      <c r="M25" s="31">
        <v>658.5</v>
      </c>
      <c r="N25" s="31">
        <v>413</v>
      </c>
      <c r="O25" s="31">
        <v>426</v>
      </c>
      <c r="P25" s="31">
        <v>435.5</v>
      </c>
      <c r="Q25" s="31">
        <v>325</v>
      </c>
      <c r="R25" s="31">
        <v>513</v>
      </c>
      <c r="S25" s="31">
        <v>619</v>
      </c>
      <c r="T25" s="130">
        <v>716.5</v>
      </c>
      <c r="U25" s="94"/>
      <c r="V25" s="119"/>
      <c r="W25" s="118"/>
      <c r="X25" s="239"/>
      <c r="Y25" s="234">
        <f t="shared" si="3"/>
        <v>1.1148648648648649</v>
      </c>
      <c r="Z25" s="234">
        <f t="shared" si="8"/>
        <v>1.3492786636294609</v>
      </c>
      <c r="AA25" s="234">
        <f t="shared" si="8"/>
        <v>3.0084745762711864</v>
      </c>
      <c r="AB25" s="234">
        <f t="shared" si="8"/>
        <v>2.772300469483568</v>
      </c>
      <c r="AC25" s="234">
        <f t="shared" si="8"/>
        <v>2.6739380022962114</v>
      </c>
      <c r="AD25" s="234">
        <f t="shared" si="9"/>
        <v>2.1072124756335282</v>
      </c>
      <c r="AE25" s="234">
        <f t="shared" si="9"/>
        <v>1.630048465266559</v>
      </c>
      <c r="AF25" s="234">
        <f t="shared" si="9"/>
        <v>1.4515003489183531</v>
      </c>
    </row>
    <row r="26" spans="2:33" ht="13">
      <c r="B26" s="337" t="s">
        <v>231</v>
      </c>
      <c r="C26" s="337"/>
      <c r="D26" s="337"/>
      <c r="E26" s="337"/>
      <c r="F26" s="337"/>
      <c r="G26" s="337"/>
      <c r="H26" s="337"/>
      <c r="I26" s="337"/>
      <c r="J26" s="337"/>
      <c r="K26" s="337"/>
      <c r="R26" s="39"/>
      <c r="S26" s="39"/>
      <c r="V26" s="131"/>
      <c r="W26" s="118"/>
    </row>
    <row r="27" spans="2:33" ht="13">
      <c r="V27" s="119"/>
      <c r="X27" s="242" t="s">
        <v>190</v>
      </c>
      <c r="Y27" s="240">
        <f>+AVERAGE(C7:C25)</f>
        <v>1255.6842105263158</v>
      </c>
      <c r="Z27" s="240">
        <f>+AVERAGE(D7:D25)</f>
        <v>1321.1052631578948</v>
      </c>
      <c r="AA27" s="240">
        <f>+AVERAGE(E7:E25)</f>
        <v>1274.2105263157894</v>
      </c>
      <c r="AB27" s="240">
        <f>+AVERAGE(F7:F25)</f>
        <v>1285.6842105263158</v>
      </c>
      <c r="AC27" s="240">
        <f>+AVERAGE(G7:G25)</f>
        <v>1316.7368421052631</v>
      </c>
      <c r="AD27" s="240">
        <f>+AVERAGE(I7:I25)</f>
        <v>1241.0263157894738</v>
      </c>
      <c r="AE27" s="240">
        <f>+AVERAGE(J7:J25)</f>
        <v>1196.1578947368421</v>
      </c>
      <c r="AF27" s="240">
        <f>+AVERAGE(K7:K25)</f>
        <v>1311.8157894736842</v>
      </c>
    </row>
    <row r="28" spans="2:33" ht="13">
      <c r="V28" s="119"/>
      <c r="X28" s="242" t="s">
        <v>191</v>
      </c>
      <c r="Y28" s="240">
        <f>+AVERAGE(L7:L25)</f>
        <v>751.61111111111109</v>
      </c>
      <c r="Z28" s="240">
        <f>+AVERAGE(M7:M25)</f>
        <v>696.07894736842104</v>
      </c>
      <c r="AA28" s="240">
        <f>+AVERAGE(N7:N25)</f>
        <v>626.09375</v>
      </c>
      <c r="AB28" s="240">
        <f>+AVERAGE(O7:O25)</f>
        <v>665.84210526315792</v>
      </c>
      <c r="AC28" s="240">
        <f>+AVERAGE(P7:P25)</f>
        <v>600.79411764705878</v>
      </c>
      <c r="AD28" s="240">
        <f>+AVERAGE(R7:R25)</f>
        <v>534</v>
      </c>
      <c r="AE28" s="240">
        <f>+AVERAGE(S7:S25)</f>
        <v>597.58333333333337</v>
      </c>
      <c r="AF28" s="240">
        <f>+AVERAGE(T7:T25)</f>
        <v>777.11764705882354</v>
      </c>
    </row>
    <row r="29" spans="2:33" ht="13">
      <c r="V29" s="119"/>
      <c r="X29" s="242" t="s">
        <v>164</v>
      </c>
      <c r="Y29" s="234">
        <f>+Y27/Y28-1</f>
        <v>0.67065679573314263</v>
      </c>
      <c r="Z29" s="234">
        <f t="shared" ref="Z29:AF29" si="10">+Z27/Z28-1</f>
        <v>0.89792446410343674</v>
      </c>
      <c r="AA29" s="234">
        <f t="shared" si="10"/>
        <v>1.0351752853558902</v>
      </c>
      <c r="AB29" s="234">
        <f t="shared" si="10"/>
        <v>0.93091455220931163</v>
      </c>
      <c r="AC29" s="234">
        <f t="shared" si="10"/>
        <v>1.1916606761432882</v>
      </c>
      <c r="AD29" s="234">
        <f t="shared" si="10"/>
        <v>1.3240193179578159</v>
      </c>
      <c r="AE29" s="234">
        <f t="shared" si="10"/>
        <v>1.0016587277704789</v>
      </c>
      <c r="AF29" s="234">
        <f t="shared" si="10"/>
        <v>0.6880530180192741</v>
      </c>
    </row>
    <row r="30" spans="2:33">
      <c r="V30" s="119"/>
    </row>
    <row r="31" spans="2:33">
      <c r="V31" s="119"/>
    </row>
    <row r="32" spans="2:33">
      <c r="V32" s="119"/>
    </row>
    <row r="33" spans="3:22">
      <c r="V33" s="119"/>
    </row>
    <row r="34" spans="3:22">
      <c r="V34" s="119"/>
    </row>
    <row r="35" spans="3:22">
      <c r="V35" s="119"/>
    </row>
    <row r="46" spans="3:22" ht="13">
      <c r="C46" s="33" t="s">
        <v>170</v>
      </c>
    </row>
    <row r="57" spans="6:6">
      <c r="F57" s="39"/>
    </row>
    <row r="58" spans="6:6">
      <c r="F58" s="39"/>
    </row>
    <row r="59" spans="6:6">
      <c r="F59" s="39"/>
    </row>
    <row r="60" spans="6:6">
      <c r="F60" s="39"/>
    </row>
  </sheetData>
  <mergeCells count="6">
    <mergeCell ref="B26:K26"/>
    <mergeCell ref="B2:T2"/>
    <mergeCell ref="B3:T3"/>
    <mergeCell ref="B4:T4"/>
    <mergeCell ref="C5:K5"/>
    <mergeCell ref="L5:T5"/>
  </mergeCells>
  <conditionalFormatting sqref="Y27:AF27">
    <cfRule type="top10" dxfId="5" priority="5" bottom="1" rank="1"/>
    <cfRule type="top10" dxfId="4" priority="6" rank="1"/>
  </conditionalFormatting>
  <conditionalFormatting sqref="Y28:AF28">
    <cfRule type="top10" dxfId="3" priority="3" bottom="1" rank="1"/>
    <cfRule type="top10" dxfId="2" priority="4" rank="1"/>
  </conditionalFormatting>
  <conditionalFormatting sqref="Y29:AF29">
    <cfRule type="top10" dxfId="1" priority="1" bottom="1" rank="1"/>
    <cfRule type="top10" dxfId="0" priority="2" rank="1"/>
  </conditionalFormatting>
  <hyperlinks>
    <hyperlink ref="V2" location="Índice!A1" display="Volver al índice"/>
  </hyperlinks>
  <printOptions horizontalCentered="1"/>
  <pageMargins left="0.23622047244094491" right="0.23622047244094491" top="0.74803149606299213" bottom="0.74803149606299213" header="0.31496062992125984" footer="0.31496062992125984"/>
  <pageSetup paperSize="119" scale="63" orientation="landscape" r:id="rId1"/>
  <headerFooter differentFirst="1">
    <oddFooter>&amp;C&amp;P</oddFooter>
  </headerFooter>
  <colBreaks count="1" manualBreakCount="1">
    <brk id="21"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6"/>
  <sheetViews>
    <sheetView zoomScale="80" zoomScaleNormal="80" zoomScaleSheetLayoutView="80" zoomScalePageLayoutView="80" workbookViewId="0">
      <selection sqref="A1:H50"/>
    </sheetView>
  </sheetViews>
  <sheetFormatPr baseColWidth="10" defaultColWidth="14.453125" defaultRowHeight="12.5"/>
  <cols>
    <col min="1" max="1" width="2.1796875" style="20" customWidth="1"/>
    <col min="2" max="7" width="18.453125" style="20" customWidth="1"/>
    <col min="8" max="16384" width="14.453125" style="20"/>
  </cols>
  <sheetData>
    <row r="1" spans="1:8" ht="6" customHeight="1"/>
    <row r="2" spans="1:8" ht="13">
      <c r="A2" s="2"/>
      <c r="C2" s="340" t="s">
        <v>13</v>
      </c>
      <c r="D2" s="340"/>
      <c r="E2" s="340"/>
      <c r="F2" s="340"/>
      <c r="H2" s="40" t="s">
        <v>136</v>
      </c>
    </row>
    <row r="3" spans="1:8" ht="13">
      <c r="A3" s="2"/>
      <c r="C3" s="340" t="s">
        <v>114</v>
      </c>
      <c r="D3" s="340"/>
      <c r="E3" s="340"/>
      <c r="F3" s="340"/>
    </row>
    <row r="4" spans="1:8">
      <c r="A4" s="2"/>
      <c r="C4" s="25"/>
      <c r="D4" s="25"/>
      <c r="E4" s="25"/>
      <c r="F4" s="25"/>
    </row>
    <row r="5" spans="1:8" ht="12.75" customHeight="1">
      <c r="A5" s="2"/>
      <c r="C5" s="341" t="s">
        <v>12</v>
      </c>
      <c r="D5" s="343" t="s">
        <v>137</v>
      </c>
      <c r="E5" s="343" t="s">
        <v>138</v>
      </c>
      <c r="F5" s="343" t="s">
        <v>139</v>
      </c>
    </row>
    <row r="6" spans="1:8">
      <c r="A6" s="2"/>
      <c r="C6" s="342"/>
      <c r="D6" s="344"/>
      <c r="E6" s="344"/>
      <c r="F6" s="344"/>
    </row>
    <row r="7" spans="1:8">
      <c r="A7" s="2"/>
      <c r="C7" s="25" t="s">
        <v>11</v>
      </c>
      <c r="D7" s="66">
        <v>61360</v>
      </c>
      <c r="E7" s="66">
        <v>1303267.5</v>
      </c>
      <c r="F7" s="71">
        <v>21.239691981747065</v>
      </c>
    </row>
    <row r="8" spans="1:8">
      <c r="A8" s="2"/>
      <c r="C8" s="25" t="s">
        <v>10</v>
      </c>
      <c r="D8" s="66">
        <v>56000</v>
      </c>
      <c r="E8" s="66">
        <v>1093728.3999999999</v>
      </c>
      <c r="F8" s="71">
        <v>19.530864285714287</v>
      </c>
    </row>
    <row r="9" spans="1:8" ht="12.75" customHeight="1">
      <c r="A9" s="2"/>
      <c r="C9" s="25" t="s">
        <v>9</v>
      </c>
      <c r="D9" s="66">
        <v>59560</v>
      </c>
      <c r="E9" s="66">
        <v>1144170</v>
      </c>
      <c r="F9" s="71">
        <v>19.210376091336467</v>
      </c>
    </row>
    <row r="10" spans="1:8">
      <c r="A10" s="2"/>
      <c r="C10" s="25" t="s">
        <v>8</v>
      </c>
      <c r="D10" s="66">
        <v>55620</v>
      </c>
      <c r="E10" s="66">
        <v>1115735.7</v>
      </c>
      <c r="F10" s="71">
        <v>20.059973031283707</v>
      </c>
    </row>
    <row r="11" spans="1:8">
      <c r="A11" s="2"/>
      <c r="C11" s="25" t="s">
        <v>7</v>
      </c>
      <c r="D11" s="66">
        <v>63200</v>
      </c>
      <c r="E11" s="66">
        <v>1391378.2</v>
      </c>
      <c r="F11" s="71">
        <v>22.015477848101266</v>
      </c>
    </row>
    <row r="12" spans="1:8">
      <c r="A12" s="2"/>
      <c r="C12" s="25" t="s">
        <v>6</v>
      </c>
      <c r="D12" s="66">
        <v>54145</v>
      </c>
      <c r="E12" s="66">
        <v>834859.9</v>
      </c>
      <c r="F12" s="71">
        <v>15.418965740142211</v>
      </c>
    </row>
    <row r="13" spans="1:8">
      <c r="A13" s="2"/>
      <c r="C13" s="25" t="s">
        <v>5</v>
      </c>
      <c r="D13" s="66">
        <v>55976</v>
      </c>
      <c r="E13" s="66">
        <v>965939.5</v>
      </c>
      <c r="F13" s="71">
        <v>17.25631520651708</v>
      </c>
    </row>
    <row r="14" spans="1:8">
      <c r="A14" s="2"/>
      <c r="C14" s="25" t="s">
        <v>4</v>
      </c>
      <c r="D14" s="66">
        <v>45078</v>
      </c>
      <c r="E14" s="66">
        <v>924548.1</v>
      </c>
      <c r="F14" s="71">
        <v>20.509962731265809</v>
      </c>
    </row>
    <row r="15" spans="1:8">
      <c r="A15" s="2"/>
      <c r="C15" s="25" t="s">
        <v>3</v>
      </c>
      <c r="D15" s="66">
        <v>50771</v>
      </c>
      <c r="E15" s="66">
        <v>1081349.2</v>
      </c>
      <c r="F15" s="71">
        <v>21.3</v>
      </c>
    </row>
    <row r="16" spans="1:8">
      <c r="A16" s="2"/>
      <c r="C16" s="25" t="s">
        <v>2</v>
      </c>
      <c r="D16" s="66">
        <v>53653</v>
      </c>
      <c r="E16" s="66">
        <v>1676444</v>
      </c>
      <c r="F16" s="71">
        <v>31.25</v>
      </c>
    </row>
    <row r="17" spans="1:11">
      <c r="A17" s="2"/>
      <c r="C17" s="25" t="s">
        <v>113</v>
      </c>
      <c r="D17" s="66">
        <v>41534</v>
      </c>
      <c r="E17" s="66">
        <v>1093452</v>
      </c>
      <c r="F17" s="71">
        <v>26.33</v>
      </c>
    </row>
    <row r="18" spans="1:11">
      <c r="A18" s="2"/>
      <c r="C18" s="25" t="s">
        <v>122</v>
      </c>
      <c r="D18" s="66">
        <v>49576</v>
      </c>
      <c r="E18" s="66">
        <v>1159022.1000000001</v>
      </c>
      <c r="F18" s="71">
        <v>23.378693319348098</v>
      </c>
    </row>
    <row r="19" spans="1:11" ht="12.75" customHeight="1">
      <c r="A19" s="2"/>
      <c r="C19" s="25" t="s">
        <v>131</v>
      </c>
      <c r="D19" s="66">
        <v>48965</v>
      </c>
      <c r="E19" s="66">
        <f>+D19*F19</f>
        <v>1061324.9400000002</v>
      </c>
      <c r="F19" s="71">
        <v>21.675174920861842</v>
      </c>
    </row>
    <row r="20" spans="1:11">
      <c r="A20" s="2"/>
      <c r="C20" s="25" t="s">
        <v>158</v>
      </c>
      <c r="D20" s="66">
        <v>50526.337967409301</v>
      </c>
      <c r="E20" s="66">
        <v>960502</v>
      </c>
      <c r="F20" s="71">
        <v>19.010000000000002</v>
      </c>
    </row>
    <row r="21" spans="1:11" ht="12.75" customHeight="1">
      <c r="A21" s="2"/>
      <c r="C21" s="25" t="s">
        <v>168</v>
      </c>
      <c r="D21" s="66">
        <v>53485</v>
      </c>
      <c r="E21" s="66">
        <v>1166024.8999999999</v>
      </c>
      <c r="F21" s="71">
        <v>21.8</v>
      </c>
    </row>
    <row r="22" spans="1:11" ht="12.75" customHeight="1">
      <c r="A22" s="2"/>
      <c r="C22" s="161" t="s">
        <v>199</v>
      </c>
      <c r="D22" s="66">
        <v>54082</v>
      </c>
      <c r="E22" s="66">
        <f>+D22*F22</f>
        <v>1426478.7500000002</v>
      </c>
      <c r="F22" s="71">
        <v>26.376220369069195</v>
      </c>
    </row>
    <row r="23" spans="1:11" ht="12.75" customHeight="1">
      <c r="A23" s="2"/>
      <c r="C23" s="161" t="s">
        <v>221</v>
      </c>
      <c r="D23" s="66">
        <v>41268</v>
      </c>
      <c r="E23" s="66">
        <v>1183356.6000000001</v>
      </c>
      <c r="F23" s="71">
        <f>+E23/D23</f>
        <v>28.674920034893866</v>
      </c>
      <c r="G23" s="260"/>
      <c r="H23" s="260"/>
      <c r="I23" s="105"/>
      <c r="J23" s="105"/>
      <c r="K23" s="105"/>
    </row>
    <row r="24" spans="1:11" ht="12.75" customHeight="1">
      <c r="A24" s="2"/>
      <c r="C24" s="161" t="s">
        <v>251</v>
      </c>
      <c r="D24" s="66">
        <v>43117</v>
      </c>
      <c r="E24" s="66">
        <f>D24*F24</f>
        <v>1186820.0103988377</v>
      </c>
      <c r="F24" s="71">
        <f>AVERAGE(F22:F23)</f>
        <v>27.52557020198153</v>
      </c>
      <c r="G24" s="260"/>
      <c r="I24" s="105"/>
      <c r="J24" s="105"/>
      <c r="K24" s="105"/>
    </row>
    <row r="25" spans="1:11" ht="13">
      <c r="A25" s="2"/>
      <c r="B25" s="103"/>
      <c r="C25" s="251" t="s">
        <v>232</v>
      </c>
      <c r="D25" s="252"/>
      <c r="E25" s="252"/>
      <c r="F25" s="252"/>
      <c r="G25" s="103"/>
    </row>
    <row r="26" spans="1:11" ht="26.65" customHeight="1">
      <c r="A26" s="2"/>
      <c r="B26" s="103"/>
      <c r="C26" s="339" t="s">
        <v>261</v>
      </c>
      <c r="D26" s="339"/>
      <c r="E26" s="339"/>
      <c r="F26" s="339"/>
      <c r="G26" s="103"/>
    </row>
    <row r="27" spans="1:11">
      <c r="A27" s="2"/>
      <c r="C27" s="220"/>
      <c r="D27" s="220"/>
      <c r="E27" s="220"/>
      <c r="F27" s="220"/>
      <c r="G27" s="220"/>
      <c r="H27" s="220"/>
    </row>
    <row r="28" spans="1:11">
      <c r="G28" s="46"/>
    </row>
    <row r="46" spans="8:8">
      <c r="H46" s="46"/>
    </row>
  </sheetData>
  <mergeCells count="7">
    <mergeCell ref="C26:F26"/>
    <mergeCell ref="C2:F2"/>
    <mergeCell ref="C3:F3"/>
    <mergeCell ref="C5:C6"/>
    <mergeCell ref="D5:D6"/>
    <mergeCell ref="E5:E6"/>
    <mergeCell ref="F5:F6"/>
  </mergeCells>
  <hyperlinks>
    <hyperlink ref="H2" location="Índice!A1" display="Volver al índice"/>
  </hyperlinks>
  <printOptions horizontalCentered="1"/>
  <pageMargins left="0.70866141732283472" right="0.70866141732283472" top="1.299212598425197" bottom="0.74803149606299213" header="0.31496062992125984" footer="0.31496062992125984"/>
  <pageSetup paperSize="119" scale="71"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pageSetUpPr fitToPage="1"/>
  </sheetPr>
  <dimension ref="B1:R50"/>
  <sheetViews>
    <sheetView zoomScale="80" zoomScaleNormal="80" zoomScalePageLayoutView="80" workbookViewId="0">
      <selection activeCell="R34" sqref="R34"/>
    </sheetView>
  </sheetViews>
  <sheetFormatPr baseColWidth="10" defaultColWidth="15.81640625" defaultRowHeight="12.5"/>
  <cols>
    <col min="1" max="1" width="1.453125" style="20" customWidth="1"/>
    <col min="2" max="2" width="9.453125" style="20" customWidth="1"/>
    <col min="3" max="3" width="11.81640625" style="20" customWidth="1"/>
    <col min="4" max="4" width="12.453125" style="20" customWidth="1"/>
    <col min="5" max="5" width="14.81640625" style="20" customWidth="1"/>
    <col min="6" max="6" width="11.453125" style="20" customWidth="1"/>
    <col min="7" max="8" width="11.81640625" style="20" customWidth="1"/>
    <col min="9" max="9" width="11.7265625" style="20" customWidth="1"/>
    <col min="10" max="10" width="14.453125" style="20" customWidth="1"/>
    <col min="11" max="11" width="11.26953125" style="20" customWidth="1"/>
    <col min="12" max="12" width="12.1796875" style="20" customWidth="1"/>
    <col min="13" max="13" width="10.453125" style="20" customWidth="1"/>
    <col min="14" max="14" width="2" style="20" customWidth="1"/>
    <col min="15" max="15" width="14" style="20" customWidth="1"/>
    <col min="16" max="16" width="15.81640625" style="111"/>
    <col min="17" max="16384" width="15.81640625" style="20"/>
  </cols>
  <sheetData>
    <row r="1" spans="2:15" ht="13.5" customHeight="1"/>
    <row r="2" spans="2:15" ht="13">
      <c r="B2" s="326" t="s">
        <v>101</v>
      </c>
      <c r="C2" s="326"/>
      <c r="D2" s="326"/>
      <c r="E2" s="326"/>
      <c r="F2" s="326"/>
      <c r="G2" s="326"/>
      <c r="H2" s="326"/>
      <c r="I2" s="326"/>
      <c r="J2" s="326"/>
      <c r="K2" s="326"/>
      <c r="L2" s="326"/>
      <c r="M2" s="326"/>
      <c r="N2" s="168"/>
      <c r="O2" s="40" t="s">
        <v>136</v>
      </c>
    </row>
    <row r="3" spans="2:15" ht="12.75" customHeight="1">
      <c r="B3" s="326" t="s">
        <v>48</v>
      </c>
      <c r="C3" s="326"/>
      <c r="D3" s="326"/>
      <c r="E3" s="326"/>
      <c r="F3" s="326"/>
      <c r="G3" s="326"/>
      <c r="H3" s="326"/>
      <c r="I3" s="326"/>
      <c r="J3" s="326"/>
      <c r="K3" s="326"/>
      <c r="L3" s="326"/>
      <c r="M3" s="326"/>
      <c r="N3" s="168"/>
    </row>
    <row r="4" spans="2:15" ht="13">
      <c r="B4" s="326" t="s">
        <v>26</v>
      </c>
      <c r="C4" s="326"/>
      <c r="D4" s="326"/>
      <c r="E4" s="326"/>
      <c r="F4" s="326"/>
      <c r="G4" s="326"/>
      <c r="H4" s="326"/>
      <c r="I4" s="326"/>
      <c r="J4" s="326"/>
      <c r="K4" s="326"/>
      <c r="L4" s="326"/>
      <c r="M4" s="326"/>
      <c r="N4" s="168"/>
    </row>
    <row r="5" spans="2:15">
      <c r="B5" s="2"/>
      <c r="C5" s="2"/>
      <c r="D5" s="2"/>
      <c r="E5" s="2"/>
      <c r="F5" s="2"/>
      <c r="G5" s="2"/>
      <c r="H5" s="2"/>
      <c r="I5" s="2"/>
      <c r="J5" s="2"/>
      <c r="K5" s="44"/>
      <c r="L5" s="2"/>
    </row>
    <row r="6" spans="2:15" ht="13">
      <c r="B6" s="345" t="s">
        <v>12</v>
      </c>
      <c r="C6" s="177" t="s">
        <v>23</v>
      </c>
      <c r="D6" s="177" t="s">
        <v>23</v>
      </c>
      <c r="E6" s="177" t="s">
        <v>25</v>
      </c>
      <c r="F6" s="177" t="s">
        <v>23</v>
      </c>
      <c r="G6" s="177" t="s">
        <v>24</v>
      </c>
      <c r="H6" s="263" t="s">
        <v>23</v>
      </c>
      <c r="I6" s="177" t="s">
        <v>24</v>
      </c>
      <c r="J6" s="177" t="s">
        <v>23</v>
      </c>
      <c r="K6" s="177" t="s">
        <v>23</v>
      </c>
      <c r="L6" s="177" t="s">
        <v>23</v>
      </c>
      <c r="M6" s="177" t="s">
        <v>140</v>
      </c>
      <c r="N6" s="1"/>
    </row>
    <row r="7" spans="2:15" ht="13">
      <c r="B7" s="346"/>
      <c r="C7" s="178" t="s">
        <v>22</v>
      </c>
      <c r="D7" s="178" t="s">
        <v>21</v>
      </c>
      <c r="E7" s="178" t="s">
        <v>20</v>
      </c>
      <c r="F7" s="178" t="s">
        <v>19</v>
      </c>
      <c r="G7" s="178" t="s">
        <v>18</v>
      </c>
      <c r="H7" s="262" t="s">
        <v>260</v>
      </c>
      <c r="I7" s="178" t="s">
        <v>17</v>
      </c>
      <c r="J7" s="178" t="s">
        <v>16</v>
      </c>
      <c r="K7" s="178" t="s">
        <v>15</v>
      </c>
      <c r="L7" s="178" t="s">
        <v>14</v>
      </c>
      <c r="M7" s="178" t="s">
        <v>141</v>
      </c>
      <c r="N7" s="1"/>
    </row>
    <row r="8" spans="2:15">
      <c r="B8" s="54" t="s">
        <v>11</v>
      </c>
      <c r="C8" s="53">
        <v>5960</v>
      </c>
      <c r="D8" s="53">
        <v>1480</v>
      </c>
      <c r="E8" s="53">
        <v>4280</v>
      </c>
      <c r="F8" s="53">
        <v>2960</v>
      </c>
      <c r="G8" s="53">
        <v>4170</v>
      </c>
      <c r="H8" s="53" t="s">
        <v>248</v>
      </c>
      <c r="I8" s="53">
        <v>5240</v>
      </c>
      <c r="J8" s="53">
        <v>18030</v>
      </c>
      <c r="K8" s="54" t="s">
        <v>248</v>
      </c>
      <c r="L8" s="53">
        <v>17930</v>
      </c>
      <c r="M8" s="53">
        <v>1310</v>
      </c>
      <c r="N8" s="53"/>
    </row>
    <row r="9" spans="2:15">
      <c r="B9" s="54" t="s">
        <v>10</v>
      </c>
      <c r="C9" s="53">
        <v>5420</v>
      </c>
      <c r="D9" s="53">
        <v>1190</v>
      </c>
      <c r="E9" s="53">
        <v>4090</v>
      </c>
      <c r="F9" s="53">
        <v>3140</v>
      </c>
      <c r="G9" s="53">
        <v>3850</v>
      </c>
      <c r="H9" s="53" t="s">
        <v>248</v>
      </c>
      <c r="I9" s="53">
        <v>5690</v>
      </c>
      <c r="J9" s="53">
        <v>15000</v>
      </c>
      <c r="K9" s="54" t="s">
        <v>248</v>
      </c>
      <c r="L9" s="53">
        <v>16310</v>
      </c>
      <c r="M9" s="53">
        <v>1310</v>
      </c>
      <c r="N9" s="53"/>
    </row>
    <row r="10" spans="2:15">
      <c r="B10" s="54" t="s">
        <v>9</v>
      </c>
      <c r="C10" s="53">
        <v>5400</v>
      </c>
      <c r="D10" s="53">
        <v>1200</v>
      </c>
      <c r="E10" s="53">
        <v>4000</v>
      </c>
      <c r="F10" s="53">
        <v>3450</v>
      </c>
      <c r="G10" s="53">
        <v>3800</v>
      </c>
      <c r="H10" s="53" t="s">
        <v>248</v>
      </c>
      <c r="I10" s="53">
        <v>6400</v>
      </c>
      <c r="J10" s="53">
        <v>16800</v>
      </c>
      <c r="K10" s="54" t="s">
        <v>248</v>
      </c>
      <c r="L10" s="53">
        <v>17200</v>
      </c>
      <c r="M10" s="53">
        <v>1310</v>
      </c>
      <c r="N10" s="53"/>
    </row>
    <row r="11" spans="2:15">
      <c r="B11" s="54" t="s">
        <v>8</v>
      </c>
      <c r="C11" s="53">
        <v>4960</v>
      </c>
      <c r="D11" s="53">
        <v>1550</v>
      </c>
      <c r="E11" s="53">
        <v>3260</v>
      </c>
      <c r="F11" s="53">
        <v>2820</v>
      </c>
      <c r="G11" s="53">
        <v>2800</v>
      </c>
      <c r="H11" s="53" t="s">
        <v>248</v>
      </c>
      <c r="I11" s="53">
        <v>6290</v>
      </c>
      <c r="J11" s="53">
        <v>15620</v>
      </c>
      <c r="K11" s="54" t="s">
        <v>248</v>
      </c>
      <c r="L11" s="53">
        <v>17010</v>
      </c>
      <c r="M11" s="53">
        <v>1310</v>
      </c>
      <c r="N11" s="53"/>
    </row>
    <row r="12" spans="2:15">
      <c r="B12" s="54" t="s">
        <v>7</v>
      </c>
      <c r="C12" s="53">
        <v>5590</v>
      </c>
      <c r="D12" s="53">
        <v>1870</v>
      </c>
      <c r="E12" s="53">
        <v>4000</v>
      </c>
      <c r="F12" s="53">
        <v>3410</v>
      </c>
      <c r="G12" s="53">
        <v>3740</v>
      </c>
      <c r="H12" s="53" t="s">
        <v>248</v>
      </c>
      <c r="I12" s="53">
        <v>6600</v>
      </c>
      <c r="J12" s="53">
        <v>17980</v>
      </c>
      <c r="K12" s="54" t="s">
        <v>248</v>
      </c>
      <c r="L12" s="53">
        <v>18700</v>
      </c>
      <c r="M12" s="53">
        <v>1310</v>
      </c>
      <c r="N12" s="53"/>
    </row>
    <row r="13" spans="2:15">
      <c r="B13" s="54" t="s">
        <v>6</v>
      </c>
      <c r="C13" s="55">
        <v>3236.8</v>
      </c>
      <c r="D13" s="259">
        <v>2188.7800000000002</v>
      </c>
      <c r="E13" s="55">
        <v>5236.7</v>
      </c>
      <c r="F13" s="55">
        <v>1711.1</v>
      </c>
      <c r="G13" s="55">
        <v>3368.74</v>
      </c>
      <c r="H13" s="55" t="s">
        <v>248</v>
      </c>
      <c r="I13" s="55">
        <v>8440.58</v>
      </c>
      <c r="J13" s="55">
        <v>14058.9</v>
      </c>
      <c r="K13" s="55">
        <v>3971.3</v>
      </c>
      <c r="L13" s="55">
        <v>11228.6</v>
      </c>
      <c r="M13" s="55">
        <v>703.66</v>
      </c>
      <c r="N13" s="55"/>
    </row>
    <row r="14" spans="2:15">
      <c r="B14" s="54" t="s">
        <v>5</v>
      </c>
      <c r="C14" s="53">
        <v>3520</v>
      </c>
      <c r="D14" s="53">
        <v>2040</v>
      </c>
      <c r="E14" s="53">
        <v>5610</v>
      </c>
      <c r="F14" s="53">
        <v>1570</v>
      </c>
      <c r="G14" s="53">
        <v>3430</v>
      </c>
      <c r="H14" s="53" t="s">
        <v>248</v>
      </c>
      <c r="I14" s="53">
        <v>8100</v>
      </c>
      <c r="J14" s="53">
        <v>14800</v>
      </c>
      <c r="K14" s="53">
        <v>4240</v>
      </c>
      <c r="L14" s="53">
        <v>11960</v>
      </c>
      <c r="M14" s="53">
        <v>706</v>
      </c>
      <c r="N14" s="53"/>
    </row>
    <row r="15" spans="2:15">
      <c r="B15" s="54" t="s">
        <v>4</v>
      </c>
      <c r="C15" s="53">
        <v>2996</v>
      </c>
      <c r="D15" s="53">
        <v>606</v>
      </c>
      <c r="E15" s="53">
        <v>2760</v>
      </c>
      <c r="F15" s="53">
        <v>259</v>
      </c>
      <c r="G15" s="53">
        <v>2183</v>
      </c>
      <c r="H15" s="53" t="s">
        <v>248</v>
      </c>
      <c r="I15" s="53">
        <v>7025</v>
      </c>
      <c r="J15" s="53">
        <v>13473</v>
      </c>
      <c r="K15" s="53">
        <v>4567</v>
      </c>
      <c r="L15" s="53">
        <v>10522</v>
      </c>
      <c r="M15" s="53">
        <v>687</v>
      </c>
      <c r="N15" s="53"/>
    </row>
    <row r="16" spans="2:15">
      <c r="B16" s="54" t="s">
        <v>3</v>
      </c>
      <c r="C16" s="53">
        <v>3421</v>
      </c>
      <c r="D16" s="53">
        <v>447</v>
      </c>
      <c r="E16" s="53">
        <v>3493</v>
      </c>
      <c r="F16" s="53">
        <v>1981</v>
      </c>
      <c r="G16" s="53">
        <v>4589</v>
      </c>
      <c r="H16" s="53" t="s">
        <v>248</v>
      </c>
      <c r="I16" s="53">
        <v>8958</v>
      </c>
      <c r="J16" s="53">
        <v>16756</v>
      </c>
      <c r="K16" s="53">
        <v>3767</v>
      </c>
      <c r="L16" s="53">
        <v>6672</v>
      </c>
      <c r="M16" s="53">
        <v>687</v>
      </c>
      <c r="N16" s="53"/>
    </row>
    <row r="17" spans="2:18">
      <c r="B17" s="54" t="s">
        <v>2</v>
      </c>
      <c r="C17" s="53">
        <v>3208</v>
      </c>
      <c r="D17" s="53">
        <v>1493</v>
      </c>
      <c r="E17" s="53">
        <v>3750</v>
      </c>
      <c r="F17" s="53">
        <v>887</v>
      </c>
      <c r="G17" s="53">
        <v>4584</v>
      </c>
      <c r="H17" s="53" t="s">
        <v>248</v>
      </c>
      <c r="I17" s="53">
        <v>9385</v>
      </c>
      <c r="J17" s="53">
        <v>17757</v>
      </c>
      <c r="K17" s="53">
        <v>3839</v>
      </c>
      <c r="L17" s="53">
        <v>8063</v>
      </c>
      <c r="M17" s="53">
        <v>687</v>
      </c>
      <c r="N17" s="53"/>
    </row>
    <row r="18" spans="2:18">
      <c r="B18" s="54" t="s">
        <v>113</v>
      </c>
      <c r="C18" s="53">
        <v>1865</v>
      </c>
      <c r="D18" s="53">
        <v>1421</v>
      </c>
      <c r="E18" s="53">
        <v>3607</v>
      </c>
      <c r="F18" s="53">
        <v>1681</v>
      </c>
      <c r="G18" s="53">
        <v>2080</v>
      </c>
      <c r="H18" s="53" t="s">
        <v>248</v>
      </c>
      <c r="I18" s="53">
        <v>5998</v>
      </c>
      <c r="J18" s="53">
        <v>10383</v>
      </c>
      <c r="K18" s="53">
        <v>3393</v>
      </c>
      <c r="L18" s="53">
        <v>10419</v>
      </c>
      <c r="M18" s="53">
        <v>687</v>
      </c>
      <c r="N18" s="53"/>
    </row>
    <row r="19" spans="2:18">
      <c r="B19" s="54" t="s">
        <v>122</v>
      </c>
      <c r="C19" s="53">
        <v>2546</v>
      </c>
      <c r="D19" s="53">
        <v>1103</v>
      </c>
      <c r="E19" s="53">
        <v>5104</v>
      </c>
      <c r="F19" s="53">
        <v>942</v>
      </c>
      <c r="G19" s="53">
        <v>3017</v>
      </c>
      <c r="H19" s="53" t="s">
        <v>248</v>
      </c>
      <c r="I19" s="53">
        <v>8372</v>
      </c>
      <c r="J19" s="53">
        <v>14459</v>
      </c>
      <c r="K19" s="53">
        <v>3334</v>
      </c>
      <c r="L19" s="53">
        <v>10012</v>
      </c>
      <c r="M19" s="53">
        <v>687</v>
      </c>
      <c r="N19" s="53"/>
    </row>
    <row r="20" spans="2:18">
      <c r="B20" s="54" t="s">
        <v>131</v>
      </c>
      <c r="C20" s="53">
        <v>2197</v>
      </c>
      <c r="D20" s="53">
        <v>1480</v>
      </c>
      <c r="E20" s="53">
        <v>3299</v>
      </c>
      <c r="F20" s="53">
        <v>1394</v>
      </c>
      <c r="G20" s="53">
        <v>3557</v>
      </c>
      <c r="H20" s="53" t="s">
        <v>248</v>
      </c>
      <c r="I20" s="53">
        <v>8532</v>
      </c>
      <c r="J20" s="53">
        <v>13054</v>
      </c>
      <c r="K20" s="53">
        <v>4007</v>
      </c>
      <c r="L20" s="53">
        <v>10758</v>
      </c>
      <c r="M20" s="53">
        <v>687</v>
      </c>
      <c r="N20" s="53"/>
    </row>
    <row r="21" spans="2:18">
      <c r="B21" s="54" t="s">
        <v>158</v>
      </c>
      <c r="C21" s="53">
        <v>1874.8517657009927</v>
      </c>
      <c r="D21" s="53">
        <v>1451.3199862357419</v>
      </c>
      <c r="E21" s="53">
        <v>4939.8094869007145</v>
      </c>
      <c r="F21" s="53">
        <v>2047.8950515475051</v>
      </c>
      <c r="G21" s="53">
        <v>3593.5396570323278</v>
      </c>
      <c r="H21" s="53" t="s">
        <v>248</v>
      </c>
      <c r="I21" s="53">
        <v>8685.4599664461075</v>
      </c>
      <c r="J21" s="53">
        <v>16788.425585779605</v>
      </c>
      <c r="K21" s="53">
        <v>3490.6066401256444</v>
      </c>
      <c r="L21" s="53">
        <v>6967.4298276406953</v>
      </c>
      <c r="M21" s="53">
        <v>687</v>
      </c>
      <c r="N21" s="53"/>
    </row>
    <row r="22" spans="2:18">
      <c r="B22" s="54" t="s">
        <v>168</v>
      </c>
      <c r="C22" s="53">
        <v>2244</v>
      </c>
      <c r="D22" s="53">
        <v>776</v>
      </c>
      <c r="E22" s="53">
        <v>4449</v>
      </c>
      <c r="F22" s="53">
        <v>2251</v>
      </c>
      <c r="G22" s="53">
        <v>5243</v>
      </c>
      <c r="H22" s="53" t="s">
        <v>248</v>
      </c>
      <c r="I22" s="53">
        <v>8946</v>
      </c>
      <c r="J22" s="53">
        <v>14976</v>
      </c>
      <c r="K22" s="53">
        <v>3369</v>
      </c>
      <c r="L22" s="53">
        <v>10544</v>
      </c>
      <c r="M22" s="53">
        <v>687</v>
      </c>
      <c r="N22" s="53"/>
    </row>
    <row r="23" spans="2:18">
      <c r="B23" s="54" t="s">
        <v>199</v>
      </c>
      <c r="C23" s="53">
        <v>2193</v>
      </c>
      <c r="D23" s="53">
        <v>1721</v>
      </c>
      <c r="E23" s="53">
        <v>5339</v>
      </c>
      <c r="F23" s="53">
        <v>1195</v>
      </c>
      <c r="G23" s="53">
        <v>4168</v>
      </c>
      <c r="H23" s="53" t="s">
        <v>248</v>
      </c>
      <c r="I23" s="53">
        <v>9892</v>
      </c>
      <c r="J23" s="53">
        <v>13886</v>
      </c>
      <c r="K23" s="53">
        <v>3979</v>
      </c>
      <c r="L23" s="53">
        <v>11022</v>
      </c>
      <c r="M23" s="53">
        <v>687</v>
      </c>
      <c r="N23" s="53"/>
    </row>
    <row r="24" spans="2:18">
      <c r="B24" s="54" t="s">
        <v>221</v>
      </c>
      <c r="C24" s="53">
        <v>2137</v>
      </c>
      <c r="D24" s="53">
        <v>625</v>
      </c>
      <c r="E24" s="53">
        <v>3197</v>
      </c>
      <c r="F24" s="53">
        <v>725</v>
      </c>
      <c r="G24" s="53">
        <v>3920</v>
      </c>
      <c r="H24" s="53">
        <v>3015</v>
      </c>
      <c r="I24" s="53">
        <v>4409</v>
      </c>
      <c r="J24" s="53">
        <v>12486</v>
      </c>
      <c r="K24" s="53">
        <v>2935</v>
      </c>
      <c r="L24" s="53">
        <v>7132</v>
      </c>
      <c r="M24" s="53">
        <f>+'sup, prod y rend'!D23-SUM('sup región'!C24:L24)</f>
        <v>687</v>
      </c>
      <c r="N24" s="53"/>
    </row>
    <row r="25" spans="2:18" ht="13">
      <c r="B25" s="347" t="s">
        <v>233</v>
      </c>
      <c r="C25" s="348"/>
      <c r="D25" s="348"/>
      <c r="E25" s="348"/>
      <c r="F25" s="348"/>
      <c r="G25" s="348"/>
      <c r="H25" s="348"/>
      <c r="I25" s="348"/>
      <c r="J25" s="348"/>
      <c r="K25" s="348"/>
      <c r="L25" s="348"/>
      <c r="M25" s="348"/>
      <c r="N25" s="53"/>
    </row>
    <row r="27" spans="2:18">
      <c r="N27" s="175"/>
    </row>
    <row r="28" spans="2:18">
      <c r="B28" s="111"/>
      <c r="C28" s="109"/>
      <c r="D28" s="109"/>
      <c r="E28" s="109"/>
      <c r="F28" s="109"/>
      <c r="G28" s="109"/>
      <c r="H28" s="109"/>
      <c r="I28" s="109"/>
      <c r="J28" s="109"/>
      <c r="K28" s="109"/>
      <c r="L28" s="109"/>
      <c r="M28" s="109"/>
      <c r="N28" s="172"/>
    </row>
    <row r="29" spans="2:18">
      <c r="B29" s="111"/>
      <c r="C29" s="109"/>
      <c r="D29" s="109"/>
      <c r="E29" s="109"/>
      <c r="F29" s="109"/>
      <c r="G29" s="109"/>
      <c r="H29" s="109"/>
      <c r="I29" s="109"/>
      <c r="J29" s="109"/>
      <c r="K29" s="109"/>
      <c r="L29" s="109"/>
      <c r="M29" s="109"/>
      <c r="N29" s="172"/>
    </row>
    <row r="30" spans="2:18">
      <c r="B30" s="111"/>
      <c r="C30" s="109"/>
      <c r="D30" s="109"/>
      <c r="E30" s="109"/>
      <c r="F30" s="109"/>
      <c r="G30" s="109"/>
      <c r="H30" s="109"/>
      <c r="I30" s="109"/>
      <c r="J30" s="109"/>
      <c r="K30" s="109"/>
      <c r="L30" s="109"/>
      <c r="M30" s="109"/>
      <c r="N30" s="172"/>
      <c r="O30" s="106"/>
      <c r="P30" s="106"/>
      <c r="Q30" s="106"/>
      <c r="R30" s="106"/>
    </row>
    <row r="31" spans="2:18" ht="13">
      <c r="B31" s="173"/>
      <c r="C31" s="174"/>
      <c r="D31" s="174"/>
      <c r="E31" s="174"/>
      <c r="F31" s="174"/>
      <c r="G31" s="174"/>
      <c r="H31" s="174"/>
      <c r="I31" s="174"/>
      <c r="J31" s="174"/>
      <c r="K31" s="174"/>
      <c r="L31" s="174"/>
      <c r="M31" s="174"/>
      <c r="N31" s="176"/>
      <c r="O31" s="106"/>
      <c r="P31" s="106"/>
      <c r="Q31" s="106"/>
      <c r="R31" s="106"/>
    </row>
    <row r="32" spans="2:18">
      <c r="O32" s="111"/>
      <c r="Q32" s="111"/>
      <c r="R32" s="111"/>
    </row>
    <row r="47" spans="2:18">
      <c r="B47" s="42"/>
    </row>
    <row r="48" spans="2:18" s="106" customFormat="1" hidden="1">
      <c r="O48" s="20"/>
      <c r="P48" s="111"/>
      <c r="Q48" s="20"/>
      <c r="R48" s="20"/>
    </row>
    <row r="49" spans="15:18" s="106" customFormat="1" hidden="1">
      <c r="O49" s="20"/>
      <c r="P49" s="111"/>
      <c r="Q49" s="20"/>
      <c r="R49" s="20"/>
    </row>
    <row r="50" spans="15:18" s="111" customFormat="1">
      <c r="O50" s="20"/>
      <c r="Q50" s="20"/>
      <c r="R50" s="20"/>
    </row>
  </sheetData>
  <mergeCells count="5">
    <mergeCell ref="B6:B7"/>
    <mergeCell ref="B2:M2"/>
    <mergeCell ref="B3:M3"/>
    <mergeCell ref="B4:M4"/>
    <mergeCell ref="B25:M25"/>
  </mergeCells>
  <hyperlinks>
    <hyperlink ref="O2" location="Índice!A1" display="Volver al índice"/>
  </hyperlinks>
  <printOptions horizontalCentered="1"/>
  <pageMargins left="0.70866141732283472" right="0.70866141732283472" top="1.299212598425197" bottom="0.74803149606299213" header="0.31496062992125984" footer="0.31496062992125984"/>
  <pageSetup paperSize="119" scale="76" orientation="landscape"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pageSetUpPr fitToPage="1"/>
  </sheetPr>
  <dimension ref="B1:Y49"/>
  <sheetViews>
    <sheetView zoomScale="80" zoomScaleNormal="80" zoomScalePageLayoutView="80" workbookViewId="0">
      <selection sqref="A1:O49"/>
    </sheetView>
  </sheetViews>
  <sheetFormatPr baseColWidth="10" defaultColWidth="10.81640625" defaultRowHeight="12.5"/>
  <cols>
    <col min="1" max="1" width="1.453125" style="20" customWidth="1"/>
    <col min="2" max="2" width="10.81640625" style="20"/>
    <col min="3" max="4" width="11.7265625" style="20" customWidth="1"/>
    <col min="5" max="5" width="14.453125" style="20" customWidth="1"/>
    <col min="6" max="6" width="10.81640625" style="20"/>
    <col min="7" max="8" width="11.81640625" style="20" customWidth="1"/>
    <col min="9" max="9" width="12.453125" style="20" customWidth="1"/>
    <col min="10" max="10" width="13.453125" style="20" customWidth="1"/>
    <col min="11" max="11" width="10.81640625" style="20"/>
    <col min="12" max="12" width="11.453125" style="20" customWidth="1"/>
    <col min="13" max="13" width="10.81640625" style="20"/>
    <col min="14" max="14" width="2" style="20" customWidth="1"/>
    <col min="15" max="15" width="14" style="20" customWidth="1"/>
    <col min="16" max="24" width="10.81640625" style="106" hidden="1" customWidth="1"/>
    <col min="25" max="25" width="10.81640625" style="111"/>
    <col min="26" max="16384" width="10.81640625" style="20"/>
  </cols>
  <sheetData>
    <row r="1" spans="2:25" ht="10.5" customHeight="1"/>
    <row r="2" spans="2:25" ht="13">
      <c r="B2" s="351" t="s">
        <v>62</v>
      </c>
      <c r="C2" s="351"/>
      <c r="D2" s="351"/>
      <c r="E2" s="351"/>
      <c r="F2" s="351"/>
      <c r="G2" s="351"/>
      <c r="H2" s="351"/>
      <c r="I2" s="351"/>
      <c r="J2" s="351"/>
      <c r="K2" s="351"/>
      <c r="L2" s="351"/>
      <c r="M2" s="351"/>
      <c r="O2" s="40" t="s">
        <v>136</v>
      </c>
    </row>
    <row r="3" spans="2:25" ht="14.25" customHeight="1">
      <c r="B3" s="351" t="s">
        <v>47</v>
      </c>
      <c r="C3" s="351"/>
      <c r="D3" s="351"/>
      <c r="E3" s="351"/>
      <c r="F3" s="351"/>
      <c r="G3" s="351"/>
      <c r="H3" s="351"/>
      <c r="I3" s="351"/>
      <c r="J3" s="351"/>
      <c r="K3" s="351"/>
      <c r="L3" s="351"/>
      <c r="M3" s="351"/>
    </row>
    <row r="4" spans="2:25" ht="13">
      <c r="B4" s="351" t="s">
        <v>27</v>
      </c>
      <c r="C4" s="351"/>
      <c r="D4" s="351"/>
      <c r="E4" s="351"/>
      <c r="F4" s="351"/>
      <c r="G4" s="351"/>
      <c r="H4" s="351"/>
      <c r="I4" s="351"/>
      <c r="J4" s="351"/>
      <c r="K4" s="351"/>
      <c r="L4" s="351"/>
      <c r="M4" s="351"/>
    </row>
    <row r="5" spans="2:25">
      <c r="B5" s="95"/>
      <c r="C5" s="95"/>
      <c r="D5" s="95"/>
      <c r="E5" s="95"/>
      <c r="F5" s="95"/>
      <c r="G5" s="95"/>
      <c r="H5" s="95"/>
      <c r="I5" s="95"/>
      <c r="J5" s="95"/>
      <c r="K5" s="96"/>
      <c r="L5" s="95"/>
      <c r="M5" s="97"/>
      <c r="P5" s="20"/>
      <c r="Q5" s="20"/>
      <c r="R5" s="20"/>
      <c r="S5" s="20"/>
      <c r="T5" s="20"/>
      <c r="U5" s="20"/>
      <c r="V5" s="20"/>
      <c r="W5" s="20"/>
      <c r="X5" s="20"/>
      <c r="Y5" s="20"/>
    </row>
    <row r="6" spans="2:25" ht="13">
      <c r="B6" s="349" t="s">
        <v>12</v>
      </c>
      <c r="C6" s="169" t="s">
        <v>23</v>
      </c>
      <c r="D6" s="169" t="s">
        <v>23</v>
      </c>
      <c r="E6" s="169" t="s">
        <v>25</v>
      </c>
      <c r="F6" s="169" t="s">
        <v>23</v>
      </c>
      <c r="G6" s="169" t="s">
        <v>24</v>
      </c>
      <c r="H6" s="263" t="s">
        <v>23</v>
      </c>
      <c r="I6" s="169" t="s">
        <v>24</v>
      </c>
      <c r="J6" s="169" t="s">
        <v>23</v>
      </c>
      <c r="K6" s="169" t="s">
        <v>23</v>
      </c>
      <c r="L6" s="169" t="s">
        <v>23</v>
      </c>
      <c r="M6" s="169" t="s">
        <v>140</v>
      </c>
      <c r="P6" s="20"/>
      <c r="Q6" s="20"/>
      <c r="R6" s="20"/>
      <c r="S6" s="20"/>
      <c r="T6" s="20"/>
      <c r="U6" s="20"/>
      <c r="V6" s="20"/>
      <c r="W6" s="20"/>
      <c r="X6" s="20"/>
      <c r="Y6" s="20"/>
    </row>
    <row r="7" spans="2:25" ht="13">
      <c r="B7" s="350"/>
      <c r="C7" s="170" t="s">
        <v>22</v>
      </c>
      <c r="D7" s="170" t="s">
        <v>21</v>
      </c>
      <c r="E7" s="170" t="s">
        <v>20</v>
      </c>
      <c r="F7" s="170" t="s">
        <v>19</v>
      </c>
      <c r="G7" s="170" t="s">
        <v>18</v>
      </c>
      <c r="H7" s="262" t="s">
        <v>260</v>
      </c>
      <c r="I7" s="170" t="s">
        <v>17</v>
      </c>
      <c r="J7" s="170" t="s">
        <v>16</v>
      </c>
      <c r="K7" s="170" t="s">
        <v>15</v>
      </c>
      <c r="L7" s="170" t="s">
        <v>14</v>
      </c>
      <c r="M7" s="170" t="s">
        <v>141</v>
      </c>
      <c r="P7" s="20"/>
      <c r="Q7" s="20"/>
      <c r="R7" s="20"/>
      <c r="S7" s="20"/>
      <c r="T7" s="20"/>
      <c r="U7" s="20"/>
      <c r="V7" s="20"/>
      <c r="W7" s="20"/>
      <c r="X7" s="20"/>
      <c r="Y7" s="20"/>
    </row>
    <row r="8" spans="2:25">
      <c r="B8" s="54" t="s">
        <v>11</v>
      </c>
      <c r="C8" s="53">
        <v>131241.4</v>
      </c>
      <c r="D8" s="53">
        <v>21402.7</v>
      </c>
      <c r="E8" s="53">
        <v>82529.399999999994</v>
      </c>
      <c r="F8" s="53">
        <v>49669.7</v>
      </c>
      <c r="G8" s="53">
        <v>62218.6</v>
      </c>
      <c r="H8" s="53" t="s">
        <v>248</v>
      </c>
      <c r="I8" s="53">
        <v>104593.9</v>
      </c>
      <c r="J8" s="53">
        <v>420346.7</v>
      </c>
      <c r="K8" s="54" t="s">
        <v>248</v>
      </c>
      <c r="L8" s="53">
        <v>419319.1</v>
      </c>
      <c r="M8" s="53">
        <v>11946</v>
      </c>
      <c r="P8" s="20"/>
      <c r="Q8" s="20"/>
      <c r="R8" s="20"/>
      <c r="S8" s="20"/>
      <c r="T8" s="20"/>
      <c r="U8" s="20"/>
      <c r="V8" s="20"/>
      <c r="W8" s="20"/>
      <c r="X8" s="20"/>
      <c r="Y8" s="20"/>
    </row>
    <row r="9" spans="2:25">
      <c r="B9" s="54" t="s">
        <v>10</v>
      </c>
      <c r="C9" s="53">
        <v>110721.3</v>
      </c>
      <c r="D9" s="53">
        <v>14420.5</v>
      </c>
      <c r="E9" s="53">
        <v>63776.2</v>
      </c>
      <c r="F9" s="53">
        <v>57186.7</v>
      </c>
      <c r="G9" s="53">
        <v>57216.7</v>
      </c>
      <c r="H9" s="53" t="s">
        <v>248</v>
      </c>
      <c r="I9" s="53">
        <v>113195.2</v>
      </c>
      <c r="J9" s="53">
        <v>297628.59999999998</v>
      </c>
      <c r="K9" s="54" t="s">
        <v>248</v>
      </c>
      <c r="L9" s="53">
        <v>367637.1</v>
      </c>
      <c r="M9" s="53">
        <v>11946.100000000093</v>
      </c>
      <c r="P9" s="20"/>
      <c r="Q9" s="20"/>
      <c r="R9" s="20"/>
      <c r="S9" s="20"/>
      <c r="T9" s="20"/>
      <c r="U9" s="20"/>
      <c r="V9" s="20"/>
      <c r="W9" s="20"/>
      <c r="X9" s="20"/>
      <c r="Y9" s="20"/>
    </row>
    <row r="10" spans="2:25">
      <c r="B10" s="54" t="s">
        <v>9</v>
      </c>
      <c r="C10" s="53">
        <v>109620</v>
      </c>
      <c r="D10" s="53">
        <v>15000</v>
      </c>
      <c r="E10" s="53">
        <v>63360</v>
      </c>
      <c r="F10" s="53">
        <v>65550</v>
      </c>
      <c r="G10" s="53">
        <v>57190</v>
      </c>
      <c r="H10" s="53" t="s">
        <v>248</v>
      </c>
      <c r="I10" s="53">
        <v>128320</v>
      </c>
      <c r="J10" s="53">
        <v>302400</v>
      </c>
      <c r="K10" s="54" t="s">
        <v>248</v>
      </c>
      <c r="L10" s="53">
        <v>390784</v>
      </c>
      <c r="M10" s="53">
        <v>11946</v>
      </c>
      <c r="P10" s="20"/>
      <c r="Q10" s="20"/>
      <c r="R10" s="20"/>
      <c r="S10" s="20"/>
      <c r="T10" s="20"/>
      <c r="U10" s="20"/>
      <c r="V10" s="20"/>
      <c r="W10" s="20"/>
      <c r="X10" s="20"/>
      <c r="Y10" s="20"/>
    </row>
    <row r="11" spans="2:25">
      <c r="B11" s="54" t="s">
        <v>8</v>
      </c>
      <c r="C11" s="53">
        <v>106540.8</v>
      </c>
      <c r="D11" s="53">
        <v>25575</v>
      </c>
      <c r="E11" s="53">
        <v>43227.6</v>
      </c>
      <c r="F11" s="53">
        <v>56512.800000000003</v>
      </c>
      <c r="G11" s="53">
        <v>42448</v>
      </c>
      <c r="H11" s="53" t="s">
        <v>248</v>
      </c>
      <c r="I11" s="53">
        <v>127498.3</v>
      </c>
      <c r="J11" s="53">
        <v>321303.40000000002</v>
      </c>
      <c r="K11" s="54" t="s">
        <v>248</v>
      </c>
      <c r="L11" s="53">
        <v>380683.8</v>
      </c>
      <c r="M11" s="53">
        <v>11946</v>
      </c>
      <c r="P11" s="20"/>
      <c r="Q11" s="20"/>
      <c r="R11" s="20"/>
      <c r="S11" s="20"/>
      <c r="T11" s="20"/>
      <c r="U11" s="20"/>
      <c r="V11" s="20"/>
      <c r="W11" s="20"/>
      <c r="X11" s="20"/>
      <c r="Y11" s="20"/>
    </row>
    <row r="12" spans="2:25">
      <c r="B12" s="54" t="s">
        <v>7</v>
      </c>
      <c r="C12" s="53">
        <v>120464.5</v>
      </c>
      <c r="D12" s="53">
        <v>31322.5</v>
      </c>
      <c r="E12" s="53">
        <v>59440</v>
      </c>
      <c r="F12" s="53">
        <v>44261.8</v>
      </c>
      <c r="G12" s="53">
        <v>63355.6</v>
      </c>
      <c r="H12" s="53" t="s">
        <v>248</v>
      </c>
      <c r="I12" s="53">
        <v>131670</v>
      </c>
      <c r="J12" s="53">
        <v>446083.8</v>
      </c>
      <c r="K12" s="54" t="s">
        <v>248</v>
      </c>
      <c r="L12" s="53">
        <v>482834</v>
      </c>
      <c r="M12" s="53">
        <v>11946</v>
      </c>
      <c r="P12" s="20"/>
      <c r="Q12" s="20"/>
      <c r="R12" s="20"/>
      <c r="S12" s="20"/>
      <c r="T12" s="20"/>
      <c r="U12" s="20"/>
      <c r="V12" s="20"/>
      <c r="W12" s="20"/>
      <c r="X12" s="20"/>
      <c r="Y12" s="20"/>
    </row>
    <row r="13" spans="2:25">
      <c r="B13" s="54" t="s">
        <v>6</v>
      </c>
      <c r="C13" s="53">
        <v>56405.8</v>
      </c>
      <c r="D13" s="53">
        <v>20414.599999999999</v>
      </c>
      <c r="E13" s="53">
        <v>87051.9</v>
      </c>
      <c r="F13" s="53">
        <v>22726.799999999999</v>
      </c>
      <c r="G13" s="53">
        <v>44973.2</v>
      </c>
      <c r="H13" s="53" t="s">
        <v>248</v>
      </c>
      <c r="I13" s="53">
        <v>97715.5</v>
      </c>
      <c r="J13" s="53">
        <v>212544.8</v>
      </c>
      <c r="K13" s="53">
        <v>72423.3</v>
      </c>
      <c r="L13" s="53">
        <v>213984.4</v>
      </c>
      <c r="M13" s="53">
        <v>6619.6</v>
      </c>
      <c r="P13" s="20"/>
      <c r="Q13" s="20"/>
      <c r="R13" s="20"/>
      <c r="S13" s="20"/>
      <c r="T13" s="20"/>
      <c r="U13" s="20"/>
      <c r="V13" s="20"/>
      <c r="W13" s="20"/>
      <c r="X13" s="20"/>
      <c r="Y13" s="20"/>
    </row>
    <row r="14" spans="2:25">
      <c r="B14" s="54" t="s">
        <v>5</v>
      </c>
      <c r="C14" s="53">
        <v>66880</v>
      </c>
      <c r="D14" s="53">
        <v>27744</v>
      </c>
      <c r="E14" s="53">
        <v>86001.3</v>
      </c>
      <c r="F14" s="53">
        <v>26690</v>
      </c>
      <c r="G14" s="53">
        <v>58550.1</v>
      </c>
      <c r="H14" s="53" t="s">
        <v>248</v>
      </c>
      <c r="I14" s="53">
        <v>135270</v>
      </c>
      <c r="J14" s="53">
        <v>220224</v>
      </c>
      <c r="K14" s="53">
        <v>86623.2</v>
      </c>
      <c r="L14" s="53">
        <v>251518.8</v>
      </c>
      <c r="M14" s="53">
        <v>6438.07</v>
      </c>
      <c r="P14" s="20"/>
      <c r="Q14" s="20"/>
      <c r="R14" s="20"/>
      <c r="S14" s="20"/>
      <c r="T14" s="20"/>
      <c r="U14" s="20"/>
      <c r="V14" s="20"/>
      <c r="W14" s="20"/>
      <c r="X14" s="20"/>
      <c r="Y14" s="20"/>
    </row>
    <row r="15" spans="2:25">
      <c r="B15" s="54" t="s">
        <v>4</v>
      </c>
      <c r="C15" s="53">
        <v>51591.1</v>
      </c>
      <c r="D15" s="53">
        <v>8350.7000000000007</v>
      </c>
      <c r="E15" s="53">
        <v>53081.5</v>
      </c>
      <c r="F15" s="53">
        <v>3752.9</v>
      </c>
      <c r="G15" s="53">
        <v>31915.5</v>
      </c>
      <c r="H15" s="53" t="s">
        <v>248</v>
      </c>
      <c r="I15" s="53">
        <v>109800.8</v>
      </c>
      <c r="J15" s="53">
        <v>265552.8</v>
      </c>
      <c r="K15" s="53">
        <v>121619.2</v>
      </c>
      <c r="L15" s="53">
        <v>272625</v>
      </c>
      <c r="M15" s="53">
        <v>6258.6</v>
      </c>
      <c r="P15" s="20"/>
      <c r="Q15" s="20"/>
      <c r="R15" s="20"/>
      <c r="S15" s="20"/>
      <c r="T15" s="20"/>
      <c r="U15" s="20"/>
      <c r="V15" s="20"/>
      <c r="W15" s="20"/>
      <c r="X15" s="20"/>
      <c r="Y15" s="20"/>
    </row>
    <row r="16" spans="2:25">
      <c r="B16" s="54" t="s">
        <v>3</v>
      </c>
      <c r="C16" s="53">
        <v>78466.3</v>
      </c>
      <c r="D16" s="53">
        <v>11764.2</v>
      </c>
      <c r="E16" s="53">
        <v>86174.8</v>
      </c>
      <c r="F16" s="53">
        <v>38358</v>
      </c>
      <c r="G16" s="53">
        <v>57455.5</v>
      </c>
      <c r="H16" s="53" t="s">
        <v>248</v>
      </c>
      <c r="I16" s="53">
        <v>165633.4</v>
      </c>
      <c r="J16" s="53">
        <v>315519.2</v>
      </c>
      <c r="K16" s="53">
        <v>124687.7</v>
      </c>
      <c r="L16" s="53">
        <v>197024.2</v>
      </c>
      <c r="M16" s="53">
        <v>6265.9</v>
      </c>
      <c r="P16" s="20"/>
      <c r="Q16" s="20"/>
      <c r="R16" s="20"/>
      <c r="S16" s="20"/>
      <c r="T16" s="20"/>
      <c r="U16" s="20"/>
      <c r="V16" s="20"/>
      <c r="W16" s="20"/>
      <c r="X16" s="20"/>
      <c r="Y16" s="20"/>
    </row>
    <row r="17" spans="2:25">
      <c r="B17" s="54" t="s">
        <v>2</v>
      </c>
      <c r="C17" s="53">
        <v>75516.320000000007</v>
      </c>
      <c r="D17" s="53">
        <v>31084.26</v>
      </c>
      <c r="E17" s="53">
        <v>79125</v>
      </c>
      <c r="F17" s="53">
        <v>15806.34</v>
      </c>
      <c r="G17" s="53">
        <v>111620.4</v>
      </c>
      <c r="H17" s="53" t="s">
        <v>248</v>
      </c>
      <c r="I17" s="53">
        <v>255835.1</v>
      </c>
      <c r="J17" s="53">
        <v>615990.32999999996</v>
      </c>
      <c r="K17" s="53">
        <v>142119.78</v>
      </c>
      <c r="L17" s="53">
        <v>343080.65</v>
      </c>
      <c r="M17" s="53">
        <v>6265.9</v>
      </c>
      <c r="P17" s="20"/>
      <c r="Q17" s="20"/>
      <c r="R17" s="20"/>
      <c r="S17" s="20"/>
      <c r="T17" s="20"/>
      <c r="U17" s="20"/>
      <c r="V17" s="20"/>
      <c r="W17" s="20"/>
      <c r="X17" s="20"/>
      <c r="Y17" s="20"/>
    </row>
    <row r="18" spans="2:25">
      <c r="B18" s="54" t="s">
        <v>113</v>
      </c>
      <c r="C18" s="53">
        <v>41067.300000000003</v>
      </c>
      <c r="D18" s="53">
        <v>16000.460000000001</v>
      </c>
      <c r="E18" s="53">
        <v>88299.36</v>
      </c>
      <c r="F18" s="53">
        <v>25652.06</v>
      </c>
      <c r="G18" s="53">
        <v>34486.400000000001</v>
      </c>
      <c r="H18" s="53" t="s">
        <v>248</v>
      </c>
      <c r="I18" s="53">
        <v>101006.31999999999</v>
      </c>
      <c r="J18" s="53">
        <v>272034.59999999998</v>
      </c>
      <c r="K18" s="53">
        <v>122928.38999999998</v>
      </c>
      <c r="L18" s="53">
        <v>385711.38</v>
      </c>
      <c r="M18" s="53">
        <v>6265.9</v>
      </c>
      <c r="P18" s="20"/>
      <c r="Q18" s="20"/>
      <c r="R18" s="20"/>
      <c r="S18" s="20"/>
      <c r="T18" s="20"/>
      <c r="U18" s="20"/>
      <c r="V18" s="20"/>
      <c r="W18" s="20"/>
      <c r="X18" s="20"/>
      <c r="Y18" s="20"/>
    </row>
    <row r="19" spans="2:25">
      <c r="B19" s="54" t="s">
        <v>122</v>
      </c>
      <c r="C19" s="53">
        <v>51863.119903167018</v>
      </c>
      <c r="D19" s="53">
        <v>16391.720884117247</v>
      </c>
      <c r="E19" s="53">
        <v>112644.46653744439</v>
      </c>
      <c r="F19" s="53">
        <v>19220.222324539445</v>
      </c>
      <c r="G19" s="53">
        <v>69067.986200520332</v>
      </c>
      <c r="H19" s="53" t="s">
        <v>248</v>
      </c>
      <c r="I19" s="53">
        <v>152632.15975101327</v>
      </c>
      <c r="J19" s="53">
        <v>314581.74984666158</v>
      </c>
      <c r="K19" s="53">
        <v>76034.57195077253</v>
      </c>
      <c r="L19" s="53">
        <v>340220.209903059</v>
      </c>
      <c r="M19" s="53">
        <v>6365.9</v>
      </c>
      <c r="P19" s="20"/>
      <c r="Q19" s="20"/>
      <c r="R19" s="20"/>
      <c r="S19" s="20"/>
      <c r="T19" s="20"/>
      <c r="U19" s="20"/>
      <c r="V19" s="20"/>
      <c r="W19" s="20"/>
      <c r="X19" s="20"/>
      <c r="Y19" s="20"/>
    </row>
    <row r="20" spans="2:25">
      <c r="B20" s="54" t="s">
        <v>131</v>
      </c>
      <c r="C20" s="53">
        <v>47235.5</v>
      </c>
      <c r="D20" s="53">
        <v>18070.8</v>
      </c>
      <c r="E20" s="53">
        <v>77889.39</v>
      </c>
      <c r="F20" s="53">
        <v>17620.16</v>
      </c>
      <c r="G20" s="53">
        <v>45494.03</v>
      </c>
      <c r="H20" s="53" t="s">
        <v>248</v>
      </c>
      <c r="I20" s="53">
        <v>131819.4</v>
      </c>
      <c r="J20" s="53">
        <v>272045.36</v>
      </c>
      <c r="K20" s="53">
        <v>100735.98000000001</v>
      </c>
      <c r="L20" s="53">
        <v>344148.42000000004</v>
      </c>
      <c r="M20" s="53">
        <v>6265.44</v>
      </c>
      <c r="P20" s="20"/>
      <c r="Q20" s="20"/>
      <c r="R20" s="20"/>
      <c r="S20" s="20"/>
      <c r="T20" s="20"/>
      <c r="U20" s="20"/>
      <c r="V20" s="20"/>
      <c r="W20" s="20"/>
      <c r="X20" s="20"/>
      <c r="Y20" s="20"/>
    </row>
    <row r="21" spans="2:25">
      <c r="B21" s="54" t="s">
        <v>158</v>
      </c>
      <c r="C21" s="53">
        <v>43406.3</v>
      </c>
      <c r="D21" s="53">
        <v>21881.1</v>
      </c>
      <c r="E21" s="53">
        <v>112928.4</v>
      </c>
      <c r="F21" s="53">
        <v>33402.9</v>
      </c>
      <c r="G21" s="53">
        <v>59085.4</v>
      </c>
      <c r="H21" s="53" t="s">
        <v>248</v>
      </c>
      <c r="I21" s="53">
        <v>137049.29999999999</v>
      </c>
      <c r="J21" s="53">
        <v>305709.5</v>
      </c>
      <c r="K21" s="53">
        <v>62139.8</v>
      </c>
      <c r="L21" s="53">
        <v>178633.9</v>
      </c>
      <c r="M21" s="53">
        <v>6265.44</v>
      </c>
      <c r="P21" s="20"/>
      <c r="Q21" s="20"/>
      <c r="R21" s="20"/>
      <c r="S21" s="20"/>
      <c r="T21" s="20"/>
      <c r="U21" s="20"/>
      <c r="V21" s="20"/>
      <c r="W21" s="20"/>
      <c r="X21" s="20"/>
      <c r="Y21" s="20"/>
    </row>
    <row r="22" spans="2:25">
      <c r="B22" s="54" t="s">
        <v>168</v>
      </c>
      <c r="C22" s="53">
        <v>54372.1</v>
      </c>
      <c r="D22" s="53">
        <v>13820.6</v>
      </c>
      <c r="E22" s="53">
        <v>76522.8</v>
      </c>
      <c r="F22" s="53">
        <v>30906.2</v>
      </c>
      <c r="G22" s="53">
        <v>88711.6</v>
      </c>
      <c r="H22" s="53" t="s">
        <v>248</v>
      </c>
      <c r="I22" s="53">
        <v>132490.29999999999</v>
      </c>
      <c r="J22" s="53">
        <v>338757.1</v>
      </c>
      <c r="K22" s="53">
        <v>74118</v>
      </c>
      <c r="L22" s="53">
        <v>350060.79999999999</v>
      </c>
      <c r="M22" s="53">
        <v>6265.4400000000005</v>
      </c>
      <c r="P22" s="20"/>
      <c r="Q22" s="20"/>
      <c r="R22" s="20"/>
      <c r="S22" s="20"/>
      <c r="T22" s="20"/>
      <c r="U22" s="20"/>
      <c r="V22" s="20"/>
      <c r="W22" s="20"/>
      <c r="X22" s="20"/>
      <c r="Y22" s="20"/>
    </row>
    <row r="23" spans="2:25">
      <c r="B23" s="54" t="s">
        <v>199</v>
      </c>
      <c r="C23" s="53">
        <v>54517.979999999996</v>
      </c>
      <c r="D23" s="53">
        <v>23887.480000000003</v>
      </c>
      <c r="E23" s="53">
        <v>90763</v>
      </c>
      <c r="F23" s="53">
        <v>18426.900000000001</v>
      </c>
      <c r="G23" s="53">
        <v>92237.84</v>
      </c>
      <c r="H23" s="53" t="s">
        <v>248</v>
      </c>
      <c r="I23" s="53">
        <v>170637</v>
      </c>
      <c r="J23" s="53">
        <v>369923.04</v>
      </c>
      <c r="K23" s="53">
        <v>126094.50999999998</v>
      </c>
      <c r="L23" s="53">
        <v>473725.56000000006</v>
      </c>
      <c r="M23" s="53">
        <v>6265.4400000000005</v>
      </c>
      <c r="P23" s="20"/>
      <c r="Q23" s="20"/>
      <c r="R23" s="20"/>
      <c r="S23" s="20"/>
      <c r="T23" s="20"/>
      <c r="U23" s="20"/>
      <c r="V23" s="20"/>
      <c r="W23" s="20"/>
      <c r="X23" s="20"/>
      <c r="Y23" s="20"/>
    </row>
    <row r="24" spans="2:25">
      <c r="B24" s="54" t="s">
        <v>221</v>
      </c>
      <c r="C24" s="53">
        <v>60645.8</v>
      </c>
      <c r="D24" s="53">
        <v>10162.5</v>
      </c>
      <c r="E24" s="53">
        <v>60586.400000000001</v>
      </c>
      <c r="F24" s="53">
        <v>10505</v>
      </c>
      <c r="G24" s="53">
        <v>73415.3</v>
      </c>
      <c r="H24" s="53">
        <v>62576.1</v>
      </c>
      <c r="I24" s="53">
        <v>76334.600000000006</v>
      </c>
      <c r="J24" s="53">
        <v>396541.3</v>
      </c>
      <c r="K24" s="53">
        <v>142018.29999999999</v>
      </c>
      <c r="L24" s="53">
        <v>284305.90000000002</v>
      </c>
      <c r="M24" s="53">
        <v>6265.4</v>
      </c>
      <c r="O24" s="45"/>
      <c r="P24" s="20"/>
      <c r="Q24" s="20"/>
      <c r="R24" s="20"/>
      <c r="S24" s="20"/>
      <c r="T24" s="20"/>
      <c r="U24" s="20"/>
      <c r="V24" s="20"/>
      <c r="W24" s="20"/>
      <c r="X24" s="20"/>
      <c r="Y24" s="20"/>
    </row>
    <row r="25" spans="2:25" ht="13">
      <c r="B25" s="352" t="s">
        <v>232</v>
      </c>
      <c r="C25" s="353"/>
      <c r="D25" s="353"/>
      <c r="E25" s="353"/>
      <c r="F25" s="353"/>
      <c r="G25" s="353"/>
      <c r="H25" s="353"/>
      <c r="I25" s="353"/>
      <c r="J25" s="353"/>
      <c r="K25" s="353"/>
      <c r="L25" s="353"/>
      <c r="M25" s="353"/>
      <c r="P25" s="20"/>
      <c r="Q25" s="20"/>
      <c r="R25" s="20"/>
      <c r="S25" s="20"/>
      <c r="T25" s="20"/>
      <c r="U25" s="20"/>
      <c r="V25" s="20"/>
      <c r="W25" s="20"/>
      <c r="X25" s="20"/>
      <c r="Y25" s="20"/>
    </row>
    <row r="26" spans="2:25">
      <c r="B26" s="97"/>
      <c r="C26" s="97"/>
      <c r="D26" s="97"/>
      <c r="E26" s="97"/>
      <c r="F26" s="97"/>
      <c r="G26" s="97"/>
      <c r="H26" s="97"/>
      <c r="I26" s="97"/>
      <c r="J26" s="97"/>
      <c r="K26" s="97"/>
      <c r="L26" s="97"/>
      <c r="M26" s="97"/>
    </row>
    <row r="27" spans="2:25">
      <c r="B27" s="179"/>
      <c r="C27" s="180"/>
      <c r="D27" s="180"/>
      <c r="E27" s="180"/>
      <c r="F27" s="180"/>
      <c r="G27" s="180"/>
      <c r="H27" s="180"/>
      <c r="I27" s="180"/>
      <c r="J27" s="180"/>
      <c r="K27" s="180"/>
      <c r="L27" s="180"/>
      <c r="M27" s="180"/>
    </row>
    <row r="28" spans="2:25">
      <c r="B28" s="179"/>
      <c r="C28" s="180"/>
      <c r="D28" s="180"/>
      <c r="E28" s="180"/>
      <c r="F28" s="180"/>
      <c r="G28" s="180"/>
      <c r="H28" s="180"/>
      <c r="I28" s="180"/>
      <c r="J28" s="180"/>
      <c r="K28" s="180"/>
      <c r="L28" s="180"/>
      <c r="M28" s="180"/>
    </row>
    <row r="29" spans="2:25">
      <c r="B29" s="179"/>
      <c r="C29" s="180"/>
      <c r="D29" s="180"/>
      <c r="E29" s="180"/>
      <c r="F29" s="180"/>
      <c r="G29" s="180"/>
      <c r="H29" s="180"/>
      <c r="I29" s="180"/>
      <c r="J29" s="180"/>
      <c r="K29" s="180"/>
      <c r="L29" s="180"/>
      <c r="M29" s="180"/>
    </row>
    <row r="30" spans="2:25">
      <c r="B30" s="179"/>
      <c r="C30" s="181"/>
      <c r="D30" s="181"/>
      <c r="E30" s="181"/>
      <c r="F30" s="181"/>
      <c r="G30" s="181"/>
      <c r="H30" s="181"/>
      <c r="I30" s="181"/>
      <c r="J30" s="181"/>
      <c r="K30" s="181"/>
      <c r="L30" s="181"/>
      <c r="M30" s="181"/>
    </row>
    <row r="31" spans="2:25">
      <c r="B31" s="97"/>
      <c r="C31" s="97"/>
      <c r="D31" s="97"/>
      <c r="E31" s="97"/>
      <c r="F31" s="97"/>
      <c r="G31" s="97"/>
      <c r="H31" s="97"/>
      <c r="I31" s="97"/>
      <c r="J31" s="97"/>
      <c r="K31" s="97"/>
      <c r="L31" s="97"/>
      <c r="M31" s="97"/>
    </row>
    <row r="32" spans="2:25">
      <c r="B32" s="97"/>
      <c r="C32" s="97"/>
      <c r="D32" s="97"/>
      <c r="E32" s="97"/>
      <c r="F32" s="97"/>
      <c r="G32" s="97"/>
      <c r="H32" s="97"/>
      <c r="I32" s="97"/>
      <c r="J32" s="97"/>
      <c r="K32" s="97"/>
      <c r="L32" s="97"/>
      <c r="M32" s="97"/>
    </row>
    <row r="33" spans="2:13">
      <c r="B33" s="97"/>
      <c r="C33" s="97"/>
      <c r="D33" s="97"/>
      <c r="E33" s="97"/>
      <c r="F33" s="97"/>
      <c r="G33" s="97"/>
      <c r="H33" s="97"/>
      <c r="I33" s="97"/>
      <c r="J33" s="97"/>
      <c r="K33" s="97"/>
      <c r="L33" s="97"/>
      <c r="M33" s="97"/>
    </row>
    <row r="34" spans="2:13">
      <c r="B34" s="97"/>
      <c r="C34" s="97"/>
      <c r="D34" s="97"/>
      <c r="E34" s="97"/>
      <c r="F34" s="97"/>
      <c r="G34" s="97"/>
      <c r="H34" s="97"/>
      <c r="I34" s="97"/>
      <c r="J34" s="97"/>
      <c r="K34" s="97"/>
      <c r="L34" s="97"/>
      <c r="M34" s="97"/>
    </row>
    <row r="35" spans="2:13">
      <c r="B35" s="97"/>
      <c r="C35" s="97"/>
      <c r="D35" s="97"/>
      <c r="E35" s="97"/>
      <c r="F35" s="97"/>
      <c r="G35" s="97"/>
      <c r="H35" s="97"/>
      <c r="I35" s="97"/>
      <c r="J35" s="97"/>
      <c r="K35" s="97"/>
      <c r="L35" s="97"/>
      <c r="M35" s="97"/>
    </row>
    <row r="36" spans="2:13">
      <c r="B36" s="97"/>
      <c r="C36" s="97"/>
      <c r="D36" s="97"/>
      <c r="E36" s="97"/>
      <c r="F36" s="97"/>
      <c r="G36" s="97"/>
      <c r="H36" s="97"/>
      <c r="I36" s="97"/>
      <c r="J36" s="97"/>
      <c r="K36" s="97"/>
      <c r="L36" s="97"/>
      <c r="M36" s="97"/>
    </row>
    <row r="37" spans="2:13">
      <c r="B37" s="97"/>
      <c r="C37" s="97"/>
      <c r="D37" s="97"/>
      <c r="E37" s="97"/>
      <c r="F37" s="97"/>
      <c r="G37" s="97"/>
      <c r="H37" s="97"/>
      <c r="I37" s="97"/>
      <c r="J37" s="97"/>
      <c r="K37" s="97"/>
      <c r="L37" s="97"/>
      <c r="M37" s="97"/>
    </row>
    <row r="38" spans="2:13">
      <c r="B38" s="97"/>
      <c r="C38" s="97"/>
      <c r="D38" s="97"/>
      <c r="E38" s="97"/>
      <c r="F38" s="97"/>
      <c r="G38" s="97"/>
      <c r="H38" s="97"/>
      <c r="I38" s="97"/>
      <c r="J38" s="97"/>
      <c r="K38" s="97"/>
      <c r="L38" s="97"/>
      <c r="M38" s="97"/>
    </row>
    <row r="39" spans="2:13">
      <c r="B39" s="97"/>
      <c r="C39" s="97"/>
      <c r="D39" s="97"/>
      <c r="E39" s="97"/>
      <c r="F39" s="97"/>
      <c r="G39" s="97"/>
      <c r="H39" s="97"/>
      <c r="I39" s="97"/>
      <c r="J39" s="97"/>
      <c r="K39" s="97"/>
      <c r="L39" s="97"/>
      <c r="M39" s="97"/>
    </row>
    <row r="40" spans="2:13">
      <c r="B40" s="97"/>
      <c r="C40" s="97"/>
      <c r="D40" s="97"/>
      <c r="E40" s="97"/>
      <c r="F40" s="97"/>
      <c r="G40" s="97"/>
      <c r="H40" s="97"/>
      <c r="I40" s="97"/>
      <c r="J40" s="97"/>
      <c r="K40" s="97"/>
      <c r="L40" s="97"/>
      <c r="M40" s="97"/>
    </row>
    <row r="41" spans="2:13">
      <c r="B41" s="97"/>
      <c r="C41" s="97"/>
      <c r="D41" s="97"/>
      <c r="E41" s="97"/>
      <c r="F41" s="97"/>
      <c r="G41" s="97"/>
      <c r="H41" s="97"/>
      <c r="I41" s="97"/>
      <c r="J41" s="97"/>
      <c r="K41" s="97"/>
      <c r="L41" s="97"/>
      <c r="M41" s="97"/>
    </row>
    <row r="42" spans="2:13">
      <c r="B42" s="97"/>
      <c r="C42" s="97"/>
      <c r="D42" s="97"/>
      <c r="E42" s="97"/>
      <c r="F42" s="97"/>
      <c r="G42" s="97"/>
      <c r="H42" s="97"/>
      <c r="I42" s="97"/>
      <c r="J42" s="97"/>
      <c r="K42" s="97"/>
      <c r="L42" s="97"/>
      <c r="M42" s="97"/>
    </row>
    <row r="43" spans="2:13">
      <c r="B43" s="97"/>
      <c r="C43" s="97"/>
      <c r="D43" s="97"/>
      <c r="E43" s="97"/>
      <c r="F43" s="97"/>
      <c r="G43" s="97"/>
      <c r="H43" s="97"/>
      <c r="I43" s="97"/>
      <c r="J43" s="97"/>
      <c r="K43" s="97"/>
      <c r="L43" s="97"/>
      <c r="M43" s="97"/>
    </row>
    <row r="44" spans="2:13">
      <c r="B44" s="97"/>
      <c r="C44" s="97"/>
      <c r="D44" s="97"/>
      <c r="E44" s="97"/>
      <c r="F44" s="97"/>
      <c r="G44" s="97"/>
      <c r="H44" s="97"/>
      <c r="I44" s="97"/>
      <c r="J44" s="97"/>
      <c r="K44" s="97"/>
      <c r="L44" s="97"/>
      <c r="M44" s="97"/>
    </row>
    <row r="45" spans="2:13">
      <c r="B45" s="97"/>
      <c r="C45" s="97"/>
      <c r="D45" s="97"/>
      <c r="E45" s="97"/>
      <c r="F45" s="97"/>
      <c r="G45" s="97"/>
      <c r="H45" s="97"/>
      <c r="I45" s="97"/>
      <c r="J45" s="97"/>
      <c r="K45" s="97"/>
      <c r="L45" s="97"/>
      <c r="M45" s="97"/>
    </row>
    <row r="46" spans="2:13">
      <c r="B46" s="97"/>
      <c r="C46" s="97"/>
      <c r="D46" s="97"/>
      <c r="E46" s="97"/>
      <c r="F46" s="97"/>
      <c r="G46" s="97"/>
      <c r="H46" s="97"/>
      <c r="I46" s="97"/>
      <c r="J46" s="97"/>
      <c r="K46" s="97"/>
      <c r="L46" s="97"/>
      <c r="M46" s="97"/>
    </row>
    <row r="47" spans="2:13">
      <c r="B47" s="97"/>
      <c r="C47" s="97"/>
      <c r="D47" s="97"/>
      <c r="E47" s="97"/>
      <c r="F47" s="97"/>
      <c r="G47" s="97"/>
      <c r="H47" s="97"/>
      <c r="I47" s="97"/>
      <c r="J47" s="97"/>
      <c r="K47" s="97"/>
      <c r="L47" s="97"/>
      <c r="M47" s="97"/>
    </row>
    <row r="48" spans="2:13">
      <c r="C48" s="97"/>
      <c r="D48" s="97"/>
      <c r="E48" s="97"/>
      <c r="F48" s="97"/>
      <c r="G48" s="97"/>
      <c r="H48" s="97"/>
      <c r="I48" s="97"/>
      <c r="J48" s="97"/>
      <c r="K48" s="97"/>
      <c r="L48" s="97"/>
      <c r="M48" s="97"/>
    </row>
    <row r="49" spans="2:13">
      <c r="B49" s="97"/>
      <c r="C49" s="97"/>
      <c r="D49" s="97"/>
      <c r="E49" s="97"/>
      <c r="F49" s="97"/>
      <c r="G49" s="97"/>
      <c r="H49" s="97"/>
      <c r="I49" s="97"/>
      <c r="J49" s="97"/>
      <c r="K49" s="97"/>
      <c r="L49" s="97"/>
      <c r="M49" s="97"/>
    </row>
  </sheetData>
  <mergeCells count="5">
    <mergeCell ref="B6:B7"/>
    <mergeCell ref="B2:M2"/>
    <mergeCell ref="B3:M3"/>
    <mergeCell ref="B4:M4"/>
    <mergeCell ref="B25:M25"/>
  </mergeCells>
  <hyperlinks>
    <hyperlink ref="O2" location="Índice!A1" display="Volver al índice"/>
  </hyperlinks>
  <printOptions horizontalCentered="1"/>
  <pageMargins left="0.70866141732283472" right="0.70866141732283472" top="1.299212598425197" bottom="0.74803149606299213" header="0.31496062992125984" footer="0.31496062992125984"/>
  <pageSetup paperSize="119" scale="76" orientation="landscape"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B1:Z50"/>
  <sheetViews>
    <sheetView zoomScale="80" zoomScaleNormal="80" zoomScalePageLayoutView="80" workbookViewId="0">
      <selection sqref="A1:O47"/>
    </sheetView>
  </sheetViews>
  <sheetFormatPr baseColWidth="10" defaultColWidth="10.81640625" defaultRowHeight="12.5"/>
  <cols>
    <col min="1" max="1" width="1.453125" style="20" customWidth="1"/>
    <col min="2" max="2" width="11.453125" style="20" customWidth="1"/>
    <col min="3" max="4" width="12" style="20" customWidth="1"/>
    <col min="5" max="5" width="14.81640625" style="20" customWidth="1"/>
    <col min="6" max="9" width="12" style="20" customWidth="1"/>
    <col min="10" max="10" width="13.7265625" style="20" customWidth="1"/>
    <col min="11" max="12" width="12" style="20" customWidth="1"/>
    <col min="13" max="13" width="10.81640625" style="20"/>
    <col min="14" max="14" width="1.26953125" style="20" customWidth="1"/>
    <col min="15" max="15" width="13.7265625" style="20" customWidth="1"/>
    <col min="16" max="16" width="10.81640625" style="111"/>
    <col min="17" max="25" width="10.81640625" style="106" hidden="1" customWidth="1"/>
    <col min="26" max="26" width="10.81640625" style="111"/>
    <col min="27" max="16384" width="10.81640625" style="20"/>
  </cols>
  <sheetData>
    <row r="1" spans="2:26" ht="13.5" customHeight="1"/>
    <row r="2" spans="2:26" ht="13">
      <c r="B2" s="326" t="s">
        <v>129</v>
      </c>
      <c r="C2" s="326"/>
      <c r="D2" s="326"/>
      <c r="E2" s="326"/>
      <c r="F2" s="326"/>
      <c r="G2" s="326"/>
      <c r="H2" s="326"/>
      <c r="I2" s="326"/>
      <c r="J2" s="326"/>
      <c r="K2" s="326"/>
      <c r="L2" s="326"/>
      <c r="M2" s="326"/>
      <c r="N2" s="168"/>
      <c r="O2" s="40" t="s">
        <v>136</v>
      </c>
      <c r="P2" s="165"/>
      <c r="Q2" s="228"/>
    </row>
    <row r="3" spans="2:26" ht="13">
      <c r="B3" s="326" t="s">
        <v>46</v>
      </c>
      <c r="C3" s="326"/>
      <c r="D3" s="326"/>
      <c r="E3" s="326"/>
      <c r="F3" s="326"/>
      <c r="G3" s="326"/>
      <c r="H3" s="326"/>
      <c r="I3" s="326"/>
      <c r="J3" s="326"/>
      <c r="K3" s="326"/>
      <c r="L3" s="326"/>
      <c r="M3" s="326"/>
      <c r="N3" s="168"/>
      <c r="O3" s="168"/>
      <c r="P3" s="165"/>
      <c r="Q3" s="228"/>
    </row>
    <row r="4" spans="2:26" ht="15" customHeight="1">
      <c r="B4" s="326" t="s">
        <v>28</v>
      </c>
      <c r="C4" s="326"/>
      <c r="D4" s="326"/>
      <c r="E4" s="326"/>
      <c r="F4" s="326"/>
      <c r="G4" s="326"/>
      <c r="H4" s="326"/>
      <c r="I4" s="326"/>
      <c r="J4" s="326"/>
      <c r="K4" s="326"/>
      <c r="L4" s="326"/>
      <c r="M4" s="326"/>
      <c r="N4" s="168"/>
      <c r="O4" s="168"/>
      <c r="P4" s="165"/>
      <c r="Q4" s="228"/>
    </row>
    <row r="5" spans="2:26">
      <c r="B5" s="2"/>
      <c r="C5" s="2"/>
      <c r="D5" s="2"/>
      <c r="E5" s="2"/>
      <c r="F5" s="2"/>
      <c r="G5" s="2"/>
      <c r="H5" s="2"/>
      <c r="I5" s="2"/>
      <c r="J5" s="2"/>
      <c r="K5" s="2"/>
      <c r="L5" s="2"/>
      <c r="M5" s="2"/>
      <c r="N5" s="2"/>
      <c r="O5" s="2"/>
      <c r="P5" s="184"/>
      <c r="Q5" s="229"/>
    </row>
    <row r="6" spans="2:26" ht="15" customHeight="1">
      <c r="B6" s="349" t="s">
        <v>12</v>
      </c>
      <c r="C6" s="169" t="s">
        <v>23</v>
      </c>
      <c r="D6" s="169" t="s">
        <v>23</v>
      </c>
      <c r="E6" s="169" t="s">
        <v>25</v>
      </c>
      <c r="F6" s="169" t="s">
        <v>23</v>
      </c>
      <c r="G6" s="169" t="s">
        <v>24</v>
      </c>
      <c r="H6" s="263" t="s">
        <v>23</v>
      </c>
      <c r="I6" s="169" t="s">
        <v>24</v>
      </c>
      <c r="J6" s="169" t="s">
        <v>23</v>
      </c>
      <c r="K6" s="169" t="s">
        <v>23</v>
      </c>
      <c r="L6" s="169" t="s">
        <v>23</v>
      </c>
      <c r="M6" s="169" t="s">
        <v>140</v>
      </c>
      <c r="N6" s="1"/>
      <c r="O6" s="1"/>
      <c r="P6" s="185"/>
      <c r="Q6" s="230"/>
    </row>
    <row r="7" spans="2:26" ht="15" customHeight="1">
      <c r="B7" s="350"/>
      <c r="C7" s="170" t="s">
        <v>22</v>
      </c>
      <c r="D7" s="170" t="s">
        <v>21</v>
      </c>
      <c r="E7" s="170" t="s">
        <v>20</v>
      </c>
      <c r="F7" s="170" t="s">
        <v>19</v>
      </c>
      <c r="G7" s="170" t="s">
        <v>18</v>
      </c>
      <c r="H7" s="262" t="s">
        <v>260</v>
      </c>
      <c r="I7" s="170" t="s">
        <v>17</v>
      </c>
      <c r="J7" s="170" t="s">
        <v>16</v>
      </c>
      <c r="K7" s="170" t="s">
        <v>15</v>
      </c>
      <c r="L7" s="170" t="s">
        <v>14</v>
      </c>
      <c r="M7" s="170" t="s">
        <v>141</v>
      </c>
      <c r="N7" s="1"/>
      <c r="O7" s="1"/>
      <c r="P7" s="185"/>
      <c r="Q7" s="227" t="str">
        <f>+C7</f>
        <v>Coquimbo</v>
      </c>
      <c r="R7" s="227" t="str">
        <f>+D7</f>
        <v>Valparaíso</v>
      </c>
      <c r="S7" s="227" t="str">
        <f>+E7</f>
        <v>Metropolitana</v>
      </c>
      <c r="T7" s="227" t="str">
        <f>+F7</f>
        <v>O´Higgins</v>
      </c>
      <c r="U7" s="227" t="str">
        <f>+G7</f>
        <v>Maule</v>
      </c>
      <c r="V7" s="227" t="str">
        <f>+I7</f>
        <v>Bío Bío</v>
      </c>
      <c r="W7" s="227" t="str">
        <f>+J7</f>
        <v>La Araucanía</v>
      </c>
      <c r="X7" s="227" t="str">
        <f>+K7</f>
        <v>Los Ríos</v>
      </c>
      <c r="Y7" s="227" t="str">
        <f>+L7</f>
        <v>Los Lagos</v>
      </c>
      <c r="Z7" s="185"/>
    </row>
    <row r="8" spans="2:26" ht="12.75" customHeight="1">
      <c r="B8" s="54" t="s">
        <v>11</v>
      </c>
      <c r="C8" s="67">
        <v>22.020369127516776</v>
      </c>
      <c r="D8" s="68">
        <v>14.461283783783784</v>
      </c>
      <c r="E8" s="68">
        <v>19.282570093457942</v>
      </c>
      <c r="F8" s="68">
        <v>16.780304054054053</v>
      </c>
      <c r="G8" s="68">
        <v>14.920527577937651</v>
      </c>
      <c r="H8" s="53" t="s">
        <v>248</v>
      </c>
      <c r="I8" s="68">
        <v>19.960667938931298</v>
      </c>
      <c r="J8" s="68">
        <v>23.313738214087632</v>
      </c>
      <c r="K8" s="54" t="s">
        <v>248</v>
      </c>
      <c r="L8" s="68">
        <v>23.38645287228109</v>
      </c>
      <c r="M8" s="68">
        <f>'prod región'!M8/'sup región'!M8</f>
        <v>9.1190839694656489</v>
      </c>
      <c r="N8" s="68"/>
      <c r="O8" s="41"/>
      <c r="P8" s="186"/>
      <c r="Z8" s="186"/>
    </row>
    <row r="9" spans="2:26" ht="12.75" customHeight="1">
      <c r="B9" s="54" t="s">
        <v>10</v>
      </c>
      <c r="C9" s="68">
        <v>20.42828413284133</v>
      </c>
      <c r="D9" s="68">
        <v>12.118067226890757</v>
      </c>
      <c r="E9" s="68">
        <v>15.59320293398533</v>
      </c>
      <c r="F9" s="68">
        <v>18.212324840764332</v>
      </c>
      <c r="G9" s="68">
        <v>14.861480519480519</v>
      </c>
      <c r="H9" s="53" t="s">
        <v>248</v>
      </c>
      <c r="I9" s="68">
        <v>19.893708260105448</v>
      </c>
      <c r="J9" s="68">
        <v>19.841906666666667</v>
      </c>
      <c r="K9" s="54" t="s">
        <v>248</v>
      </c>
      <c r="L9" s="68">
        <v>22.540594727161249</v>
      </c>
      <c r="M9" s="68">
        <f>'prod región'!M9/'sup región'!M9</f>
        <v>9.1191603053435824</v>
      </c>
      <c r="N9" s="68"/>
      <c r="O9" s="41"/>
      <c r="P9" s="186"/>
      <c r="Q9" s="226">
        <f t="shared" ref="Q9:Q23" si="0">+C9/C8-1</f>
        <v>-7.230055888054876E-2</v>
      </c>
      <c r="R9" s="226">
        <f t="shared" ref="R9:R23" si="1">+D9/D8-1</f>
        <v>-0.16203378565329052</v>
      </c>
      <c r="S9" s="226">
        <f t="shared" ref="S9:S23" si="2">+E9/E8-1</f>
        <v>-0.19133171260838899</v>
      </c>
      <c r="T9" s="226">
        <f t="shared" ref="T9:T23" si="3">+F9/F8-1</f>
        <v>8.533938253426987E-2</v>
      </c>
      <c r="U9" s="226">
        <f t="shared" ref="U9:U23" si="4">+G9/G8-1</f>
        <v>-3.9574377077954415E-3</v>
      </c>
      <c r="V9" s="226">
        <f t="shared" ref="V9:Y21" si="5">+I9/I8-1</f>
        <v>-3.3545810706691048E-3</v>
      </c>
      <c r="W9" s="226">
        <f t="shared" si="5"/>
        <v>-0.14891784043980838</v>
      </c>
      <c r="X9" s="226" t="e">
        <f t="shared" si="5"/>
        <v>#VALUE!</v>
      </c>
      <c r="Y9" s="226">
        <f t="shared" si="5"/>
        <v>-3.6168723394662372E-2</v>
      </c>
      <c r="Z9" s="186"/>
    </row>
    <row r="10" spans="2:26" ht="12.75" customHeight="1">
      <c r="B10" s="54" t="s">
        <v>9</v>
      </c>
      <c r="C10" s="68">
        <v>20.3</v>
      </c>
      <c r="D10" s="68">
        <v>12.5</v>
      </c>
      <c r="E10" s="68">
        <v>15.84</v>
      </c>
      <c r="F10" s="68">
        <v>19</v>
      </c>
      <c r="G10" s="68">
        <v>15.05</v>
      </c>
      <c r="H10" s="53" t="s">
        <v>248</v>
      </c>
      <c r="I10" s="68">
        <v>20.05</v>
      </c>
      <c r="J10" s="68">
        <v>18</v>
      </c>
      <c r="K10" s="54" t="s">
        <v>248</v>
      </c>
      <c r="L10" s="68">
        <v>22.72</v>
      </c>
      <c r="M10" s="68">
        <f>'prod región'!M10/'sup región'!M10</f>
        <v>9.1190839694656489</v>
      </c>
      <c r="N10" s="68"/>
      <c r="O10" s="41"/>
      <c r="P10" s="186"/>
      <c r="Q10" s="226">
        <f t="shared" si="0"/>
        <v>-6.2797311809019707E-3</v>
      </c>
      <c r="R10" s="226">
        <f t="shared" si="1"/>
        <v>3.1517631150098868E-2</v>
      </c>
      <c r="S10" s="226">
        <f t="shared" si="2"/>
        <v>1.5827220812779652E-2</v>
      </c>
      <c r="T10" s="226">
        <f t="shared" si="3"/>
        <v>4.3249566769895775E-2</v>
      </c>
      <c r="U10" s="226">
        <f t="shared" si="4"/>
        <v>1.2685107669613949E-2</v>
      </c>
      <c r="V10" s="226">
        <f t="shared" si="5"/>
        <v>7.8563401981710523E-3</v>
      </c>
      <c r="W10" s="226">
        <f t="shared" si="5"/>
        <v>-9.2829116556675029E-2</v>
      </c>
      <c r="X10" s="226" t="e">
        <f t="shared" si="5"/>
        <v>#VALUE!</v>
      </c>
      <c r="Y10" s="226">
        <f t="shared" si="5"/>
        <v>7.959207599015361E-3</v>
      </c>
      <c r="Z10" s="186"/>
    </row>
    <row r="11" spans="2:26" ht="12.75" customHeight="1">
      <c r="B11" s="54" t="s">
        <v>8</v>
      </c>
      <c r="C11" s="68">
        <v>21.48</v>
      </c>
      <c r="D11" s="68">
        <v>16.5</v>
      </c>
      <c r="E11" s="68">
        <v>13.26</v>
      </c>
      <c r="F11" s="68">
        <v>20.04</v>
      </c>
      <c r="G11" s="68">
        <v>15.16</v>
      </c>
      <c r="H11" s="53" t="s">
        <v>248</v>
      </c>
      <c r="I11" s="68">
        <v>20.27</v>
      </c>
      <c r="J11" s="68">
        <v>20.57</v>
      </c>
      <c r="K11" s="54" t="s">
        <v>248</v>
      </c>
      <c r="L11" s="68">
        <v>22.380000000000003</v>
      </c>
      <c r="M11" s="68">
        <f>'prod región'!M11/'sup región'!M11</f>
        <v>9.1190839694656489</v>
      </c>
      <c r="N11" s="68"/>
      <c r="O11" s="41"/>
      <c r="P11" s="186"/>
      <c r="Q11" s="226">
        <f t="shared" si="0"/>
        <v>5.8128078817734075E-2</v>
      </c>
      <c r="R11" s="226">
        <f t="shared" si="1"/>
        <v>0.32000000000000006</v>
      </c>
      <c r="S11" s="226">
        <f t="shared" si="2"/>
        <v>-0.16287878787878785</v>
      </c>
      <c r="T11" s="226">
        <f t="shared" si="3"/>
        <v>5.4736842105263195E-2</v>
      </c>
      <c r="U11" s="226">
        <f t="shared" si="4"/>
        <v>7.3089700996677998E-3</v>
      </c>
      <c r="V11" s="226">
        <f t="shared" si="5"/>
        <v>1.0972568578553554E-2</v>
      </c>
      <c r="W11" s="226">
        <f t="shared" si="5"/>
        <v>0.14277777777777789</v>
      </c>
      <c r="X11" s="226" t="e">
        <f t="shared" si="5"/>
        <v>#VALUE!</v>
      </c>
      <c r="Y11" s="226">
        <f t="shared" si="5"/>
        <v>-1.4964788732394152E-2</v>
      </c>
      <c r="Z11" s="186"/>
    </row>
    <row r="12" spans="2:26" ht="12.75" customHeight="1">
      <c r="B12" s="54" t="s">
        <v>7</v>
      </c>
      <c r="C12" s="68">
        <v>21.55</v>
      </c>
      <c r="D12" s="68">
        <v>16.75</v>
      </c>
      <c r="E12" s="68">
        <v>14.86</v>
      </c>
      <c r="F12" s="68">
        <v>12.98</v>
      </c>
      <c r="G12" s="68">
        <v>16.940000000000001</v>
      </c>
      <c r="H12" s="53" t="s">
        <v>248</v>
      </c>
      <c r="I12" s="68">
        <v>19.95</v>
      </c>
      <c r="J12" s="68">
        <v>24.81</v>
      </c>
      <c r="K12" s="54" t="s">
        <v>248</v>
      </c>
      <c r="L12" s="68">
        <v>25.82</v>
      </c>
      <c r="M12" s="68">
        <f>'prod región'!M12/'sup región'!M12</f>
        <v>9.1190839694656489</v>
      </c>
      <c r="N12" s="68"/>
      <c r="O12" s="41"/>
      <c r="P12" s="186"/>
      <c r="Q12" s="226">
        <f t="shared" si="0"/>
        <v>3.2588454376163423E-3</v>
      </c>
      <c r="R12" s="226">
        <f t="shared" si="1"/>
        <v>1.5151515151515138E-2</v>
      </c>
      <c r="S12" s="226">
        <f t="shared" si="2"/>
        <v>0.1206636500754148</v>
      </c>
      <c r="T12" s="226">
        <f t="shared" si="3"/>
        <v>-0.35229540918163671</v>
      </c>
      <c r="U12" s="226">
        <f t="shared" si="4"/>
        <v>0.11741424802110823</v>
      </c>
      <c r="V12" s="226">
        <f t="shared" si="5"/>
        <v>-1.5786877158362134E-2</v>
      </c>
      <c r="W12" s="226">
        <f t="shared" si="5"/>
        <v>0.20612542537676215</v>
      </c>
      <c r="X12" s="226" t="e">
        <f t="shared" si="5"/>
        <v>#VALUE!</v>
      </c>
      <c r="Y12" s="226">
        <f t="shared" si="5"/>
        <v>0.15370866845397657</v>
      </c>
      <c r="Z12" s="186"/>
    </row>
    <row r="13" spans="2:26" ht="12.75" customHeight="1">
      <c r="B13" s="54" t="s">
        <v>6</v>
      </c>
      <c r="C13" s="68">
        <v>17.426408798813643</v>
      </c>
      <c r="D13" s="68">
        <v>9.3375088133761874</v>
      </c>
      <c r="E13" s="68">
        <v>16.623426967364942</v>
      </c>
      <c r="F13" s="68">
        <v>13.281982350534744</v>
      </c>
      <c r="G13" s="68">
        <v>13.350154657230894</v>
      </c>
      <c r="H13" s="53" t="s">
        <v>248</v>
      </c>
      <c r="I13" s="68">
        <v>11.576870309860222</v>
      </c>
      <c r="J13" s="68">
        <v>15.118167139676645</v>
      </c>
      <c r="K13" s="68">
        <v>18.236673129705636</v>
      </c>
      <c r="L13" s="68">
        <v>19.057086368736975</v>
      </c>
      <c r="M13" s="68">
        <f>'prod región'!M13/'sup región'!M13</f>
        <v>9.4073842480743544</v>
      </c>
      <c r="N13" s="68"/>
      <c r="O13" s="41"/>
      <c r="P13" s="186"/>
      <c r="Q13" s="226">
        <f t="shared" si="0"/>
        <v>-0.1913499397302254</v>
      </c>
      <c r="R13" s="226">
        <f t="shared" si="1"/>
        <v>-0.44253678726112311</v>
      </c>
      <c r="S13" s="226">
        <f t="shared" si="2"/>
        <v>0.11866937869212268</v>
      </c>
      <c r="T13" s="226">
        <f t="shared" si="3"/>
        <v>2.3265204201444067E-2</v>
      </c>
      <c r="U13" s="226">
        <f t="shared" si="4"/>
        <v>-0.21191530949050219</v>
      </c>
      <c r="V13" s="226">
        <f t="shared" si="5"/>
        <v>-0.41970574887918688</v>
      </c>
      <c r="W13" s="226">
        <f t="shared" si="5"/>
        <v>-0.39064219509566123</v>
      </c>
      <c r="X13" s="226" t="e">
        <f t="shared" si="5"/>
        <v>#VALUE!</v>
      </c>
      <c r="Y13" s="226">
        <f t="shared" si="5"/>
        <v>-0.26192539238044243</v>
      </c>
      <c r="Z13" s="186"/>
    </row>
    <row r="14" spans="2:26" ht="12.75" customHeight="1">
      <c r="B14" s="54" t="s">
        <v>5</v>
      </c>
      <c r="C14" s="68">
        <v>19</v>
      </c>
      <c r="D14" s="68">
        <v>13.6</v>
      </c>
      <c r="E14" s="68">
        <v>15.330000000000002</v>
      </c>
      <c r="F14" s="68">
        <v>17</v>
      </c>
      <c r="G14" s="68">
        <v>17.07</v>
      </c>
      <c r="H14" s="53" t="s">
        <v>248</v>
      </c>
      <c r="I14" s="68">
        <v>16.7</v>
      </c>
      <c r="J14" s="68">
        <v>14.88</v>
      </c>
      <c r="K14" s="68">
        <v>20.43</v>
      </c>
      <c r="L14" s="68">
        <v>21.03</v>
      </c>
      <c r="M14" s="68">
        <f>'prod región'!M14/'sup región'!M14</f>
        <v>9.1190793201133147</v>
      </c>
      <c r="N14" s="68"/>
      <c r="O14" s="41"/>
      <c r="P14" s="186"/>
      <c r="Q14" s="226">
        <f t="shared" si="0"/>
        <v>9.0299224547830237E-2</v>
      </c>
      <c r="R14" s="226">
        <f t="shared" si="1"/>
        <v>0.456491262478671</v>
      </c>
      <c r="S14" s="226">
        <f t="shared" si="2"/>
        <v>-7.7807480365161275E-2</v>
      </c>
      <c r="T14" s="226">
        <f t="shared" si="3"/>
        <v>0.2799294225319886</v>
      </c>
      <c r="U14" s="226">
        <f t="shared" si="4"/>
        <v>0.27863687262636416</v>
      </c>
      <c r="V14" s="226">
        <f t="shared" si="5"/>
        <v>0.44253149193321439</v>
      </c>
      <c r="W14" s="226">
        <f t="shared" si="5"/>
        <v>-1.5753704630741217E-2</v>
      </c>
      <c r="X14" s="226">
        <f t="shared" si="5"/>
        <v>0.12027012025135564</v>
      </c>
      <c r="Y14" s="226">
        <f t="shared" si="5"/>
        <v>0.10352650940909713</v>
      </c>
      <c r="Z14" s="186"/>
    </row>
    <row r="15" spans="2:26" ht="12.75" customHeight="1">
      <c r="B15" s="54" t="s">
        <v>4</v>
      </c>
      <c r="C15" s="68">
        <v>17.22</v>
      </c>
      <c r="D15" s="68">
        <v>13.780000000000001</v>
      </c>
      <c r="E15" s="68">
        <v>19.23</v>
      </c>
      <c r="F15" s="68">
        <v>14.49</v>
      </c>
      <c r="G15" s="68">
        <v>14.62</v>
      </c>
      <c r="H15" s="53" t="s">
        <v>248</v>
      </c>
      <c r="I15" s="68">
        <v>15.63</v>
      </c>
      <c r="J15" s="68">
        <v>19.71</v>
      </c>
      <c r="K15" s="68">
        <v>26.630000000000003</v>
      </c>
      <c r="L15" s="68">
        <v>25.910000000000004</v>
      </c>
      <c r="M15" s="68">
        <f>'prod región'!M15/'sup región'!M15</f>
        <v>9.1100436681222714</v>
      </c>
      <c r="N15" s="68"/>
      <c r="O15" s="41"/>
      <c r="P15" s="186"/>
      <c r="Q15" s="226">
        <f t="shared" si="0"/>
        <v>-9.3684210526315814E-2</v>
      </c>
      <c r="R15" s="226">
        <f t="shared" si="1"/>
        <v>1.3235294117647234E-2</v>
      </c>
      <c r="S15" s="226">
        <f t="shared" si="2"/>
        <v>0.25440313111545976</v>
      </c>
      <c r="T15" s="226">
        <f t="shared" si="3"/>
        <v>-0.14764705882352935</v>
      </c>
      <c r="U15" s="226">
        <f t="shared" si="4"/>
        <v>-0.14352665495020511</v>
      </c>
      <c r="V15" s="226">
        <f t="shared" si="5"/>
        <v>-6.4071856287425066E-2</v>
      </c>
      <c r="W15" s="226">
        <f t="shared" si="5"/>
        <v>0.32459677419354827</v>
      </c>
      <c r="X15" s="226">
        <f t="shared" si="5"/>
        <v>0.30347528144884994</v>
      </c>
      <c r="Y15" s="226">
        <f t="shared" si="5"/>
        <v>0.23204945316214931</v>
      </c>
      <c r="Z15" s="186"/>
    </row>
    <row r="16" spans="2:26" ht="12.75" customHeight="1">
      <c r="B16" s="54" t="s">
        <v>3</v>
      </c>
      <c r="C16" s="68">
        <v>22.94</v>
      </c>
      <c r="D16" s="68">
        <v>26.330000000000002</v>
      </c>
      <c r="E16" s="68">
        <v>24.669999999999998</v>
      </c>
      <c r="F16" s="68">
        <v>19.36</v>
      </c>
      <c r="G16" s="68">
        <v>12.52</v>
      </c>
      <c r="H16" s="53" t="s">
        <v>248</v>
      </c>
      <c r="I16" s="68">
        <v>18.490000000000002</v>
      </c>
      <c r="J16" s="68">
        <v>18.830000000000002</v>
      </c>
      <c r="K16" s="68">
        <v>33.1</v>
      </c>
      <c r="L16" s="68">
        <v>29.53</v>
      </c>
      <c r="M16" s="68">
        <f>'prod región'!M16/'sup región'!M16</f>
        <v>9.1206695778748177</v>
      </c>
      <c r="N16" s="68"/>
      <c r="O16" s="41"/>
      <c r="P16" s="186"/>
      <c r="Q16" s="226">
        <f t="shared" si="0"/>
        <v>0.33217189314750306</v>
      </c>
      <c r="R16" s="226">
        <f t="shared" si="1"/>
        <v>0.91074020319303339</v>
      </c>
      <c r="S16" s="226">
        <f t="shared" si="2"/>
        <v>0.28289131565262604</v>
      </c>
      <c r="T16" s="226">
        <f t="shared" si="3"/>
        <v>0.33609385783298817</v>
      </c>
      <c r="U16" s="226">
        <f t="shared" si="4"/>
        <v>-0.14363885088919282</v>
      </c>
      <c r="V16" s="226">
        <f t="shared" si="5"/>
        <v>0.18298144593730004</v>
      </c>
      <c r="W16" s="226">
        <f t="shared" si="5"/>
        <v>-4.4647387113140535E-2</v>
      </c>
      <c r="X16" s="226">
        <f t="shared" si="5"/>
        <v>0.24295906871948914</v>
      </c>
      <c r="Y16" s="226">
        <f t="shared" si="5"/>
        <v>0.13971439598610558</v>
      </c>
      <c r="Z16" s="186"/>
    </row>
    <row r="17" spans="2:26" ht="12.75" customHeight="1">
      <c r="B17" s="54" t="s">
        <v>2</v>
      </c>
      <c r="C17" s="68">
        <v>23.54</v>
      </c>
      <c r="D17" s="68">
        <v>20.52</v>
      </c>
      <c r="E17" s="68">
        <v>21.1</v>
      </c>
      <c r="F17" s="68">
        <v>17.82</v>
      </c>
      <c r="G17" s="68">
        <v>24.35</v>
      </c>
      <c r="H17" s="53" t="s">
        <v>248</v>
      </c>
      <c r="I17" s="68">
        <v>27.26</v>
      </c>
      <c r="J17" s="68">
        <v>34.69</v>
      </c>
      <c r="K17" s="68">
        <v>37.019999999999996</v>
      </c>
      <c r="L17" s="68">
        <v>42.55</v>
      </c>
      <c r="M17" s="68">
        <f>'prod región'!M17/'sup región'!M17</f>
        <v>9.1206695778748177</v>
      </c>
      <c r="N17" s="68"/>
      <c r="O17" s="41"/>
      <c r="P17" s="186"/>
      <c r="Q17" s="226">
        <f t="shared" si="0"/>
        <v>2.6155187445509931E-2</v>
      </c>
      <c r="R17" s="226">
        <f t="shared" si="1"/>
        <v>-0.22066084314470191</v>
      </c>
      <c r="S17" s="226">
        <f t="shared" si="2"/>
        <v>-0.14471017430077004</v>
      </c>
      <c r="T17" s="226">
        <f t="shared" si="3"/>
        <v>-7.9545454545454475E-2</v>
      </c>
      <c r="U17" s="226">
        <f t="shared" si="4"/>
        <v>0.94488817891373822</v>
      </c>
      <c r="V17" s="226">
        <f t="shared" si="5"/>
        <v>0.4743104380746348</v>
      </c>
      <c r="W17" s="226">
        <f t="shared" si="5"/>
        <v>0.84227296866702051</v>
      </c>
      <c r="X17" s="226">
        <f t="shared" si="5"/>
        <v>0.11842900302114789</v>
      </c>
      <c r="Y17" s="226">
        <f t="shared" si="5"/>
        <v>0.44090755164239748</v>
      </c>
      <c r="Z17" s="186"/>
    </row>
    <row r="18" spans="2:26" ht="12.75" customHeight="1">
      <c r="B18" s="54" t="s">
        <v>113</v>
      </c>
      <c r="C18" s="68">
        <v>22.02</v>
      </c>
      <c r="D18" s="68">
        <v>11.26</v>
      </c>
      <c r="E18" s="68">
        <v>24.48</v>
      </c>
      <c r="F18" s="68">
        <v>15.260000000000002</v>
      </c>
      <c r="G18" s="68">
        <v>16.580000000000002</v>
      </c>
      <c r="H18" s="53" t="s">
        <v>248</v>
      </c>
      <c r="I18" s="68">
        <v>16.84</v>
      </c>
      <c r="J18" s="68">
        <v>26.2</v>
      </c>
      <c r="K18" s="68">
        <v>36.230000000000004</v>
      </c>
      <c r="L18" s="68">
        <v>37.019999999999996</v>
      </c>
      <c r="M18" s="68">
        <f>'prod región'!M18/'sup región'!M18</f>
        <v>9.1206695778748177</v>
      </c>
      <c r="N18" s="68"/>
      <c r="O18" s="41"/>
      <c r="P18" s="186"/>
      <c r="Q18" s="226">
        <f t="shared" si="0"/>
        <v>-6.457094307561595E-2</v>
      </c>
      <c r="R18" s="226">
        <f t="shared" si="1"/>
        <v>-0.45126705653021437</v>
      </c>
      <c r="S18" s="226">
        <f t="shared" si="2"/>
        <v>0.16018957345971563</v>
      </c>
      <c r="T18" s="226">
        <f t="shared" si="3"/>
        <v>-0.14365881032547689</v>
      </c>
      <c r="U18" s="226">
        <f t="shared" si="4"/>
        <v>-0.31909650924024635</v>
      </c>
      <c r="V18" s="226">
        <f t="shared" si="5"/>
        <v>-0.38224504768892154</v>
      </c>
      <c r="W18" s="226">
        <f t="shared" si="5"/>
        <v>-0.24473911790141245</v>
      </c>
      <c r="X18" s="226">
        <f t="shared" si="5"/>
        <v>-2.1339816315504967E-2</v>
      </c>
      <c r="Y18" s="226">
        <f t="shared" si="5"/>
        <v>-0.12996474735605179</v>
      </c>
      <c r="Z18" s="186"/>
    </row>
    <row r="19" spans="2:26" ht="12.75" customHeight="1">
      <c r="B19" s="54" t="s">
        <v>122</v>
      </c>
      <c r="C19" s="68">
        <v>20.370432012241562</v>
      </c>
      <c r="D19" s="68">
        <v>14.861034346434494</v>
      </c>
      <c r="E19" s="68">
        <v>22.069840622540045</v>
      </c>
      <c r="F19" s="68">
        <v>20.403633040912361</v>
      </c>
      <c r="G19" s="68">
        <v>22.892935432721355</v>
      </c>
      <c r="H19" s="53" t="s">
        <v>248</v>
      </c>
      <c r="I19" s="68">
        <v>18.231266095438755</v>
      </c>
      <c r="J19" s="68">
        <v>21.756812355395361</v>
      </c>
      <c r="K19" s="68">
        <v>22.805810423147129</v>
      </c>
      <c r="L19" s="68">
        <v>33.981243498108171</v>
      </c>
      <c r="M19" s="68">
        <f>'prod región'!M19/'sup región'!M19</f>
        <v>9.2662299854439585</v>
      </c>
      <c r="N19" s="68"/>
      <c r="O19" s="41"/>
      <c r="P19" s="186"/>
      <c r="Q19" s="226">
        <f t="shared" si="0"/>
        <v>-7.4912261024452254E-2</v>
      </c>
      <c r="R19" s="226">
        <f t="shared" si="1"/>
        <v>0.31980766842224639</v>
      </c>
      <c r="S19" s="226">
        <f t="shared" si="2"/>
        <v>-9.8454222935455693E-2</v>
      </c>
      <c r="T19" s="226">
        <f t="shared" si="3"/>
        <v>0.3370663853808884</v>
      </c>
      <c r="U19" s="226">
        <f t="shared" si="4"/>
        <v>0.38075605746208407</v>
      </c>
      <c r="V19" s="226">
        <f t="shared" si="5"/>
        <v>8.2616751510614872E-2</v>
      </c>
      <c r="W19" s="226">
        <f t="shared" si="5"/>
        <v>-0.16958731467956634</v>
      </c>
      <c r="X19" s="226">
        <f t="shared" si="5"/>
        <v>-0.3705268997199247</v>
      </c>
      <c r="Y19" s="226">
        <f t="shared" si="5"/>
        <v>-8.2084184275846184E-2</v>
      </c>
      <c r="Z19" s="186"/>
    </row>
    <row r="20" spans="2:26" ht="12.75" customHeight="1">
      <c r="B20" s="54" t="s">
        <v>131</v>
      </c>
      <c r="C20" s="68">
        <v>21.5</v>
      </c>
      <c r="D20" s="68">
        <v>12.209999999999999</v>
      </c>
      <c r="E20" s="68">
        <v>23.61</v>
      </c>
      <c r="F20" s="68">
        <v>12.64</v>
      </c>
      <c r="G20" s="68">
        <v>12.79</v>
      </c>
      <c r="H20" s="53" t="s">
        <v>248</v>
      </c>
      <c r="I20" s="68">
        <v>15.45</v>
      </c>
      <c r="J20" s="68">
        <v>20.84</v>
      </c>
      <c r="K20" s="68">
        <v>25.14</v>
      </c>
      <c r="L20" s="68">
        <v>31.990000000000002</v>
      </c>
      <c r="M20" s="68">
        <v>9.1206695778748177</v>
      </c>
      <c r="N20" s="68"/>
      <c r="O20" s="41"/>
      <c r="P20" s="186"/>
      <c r="Q20" s="226">
        <f t="shared" si="0"/>
        <v>5.545135160018333E-2</v>
      </c>
      <c r="R20" s="226">
        <f t="shared" si="1"/>
        <v>-0.17838827935086088</v>
      </c>
      <c r="S20" s="226">
        <f t="shared" si="2"/>
        <v>6.9785704564036655E-2</v>
      </c>
      <c r="T20" s="226">
        <f t="shared" si="3"/>
        <v>-0.38050248332466607</v>
      </c>
      <c r="U20" s="226">
        <f t="shared" si="4"/>
        <v>-0.44131236303934263</v>
      </c>
      <c r="V20" s="226">
        <f t="shared" si="5"/>
        <v>-0.15255474199537877</v>
      </c>
      <c r="W20" s="226">
        <f t="shared" si="5"/>
        <v>-4.2139093743114753E-2</v>
      </c>
      <c r="X20" s="226">
        <f t="shared" si="5"/>
        <v>0.10235065246722153</v>
      </c>
      <c r="Y20" s="226">
        <f t="shared" si="5"/>
        <v>-5.8598311689771698E-2</v>
      </c>
      <c r="Z20" s="186"/>
    </row>
    <row r="21" spans="2:26" ht="12.75" customHeight="1">
      <c r="B21" s="54" t="s">
        <v>158</v>
      </c>
      <c r="C21" s="68">
        <v>23.15</v>
      </c>
      <c r="D21" s="68">
        <v>15.08</v>
      </c>
      <c r="E21" s="68">
        <v>22.86</v>
      </c>
      <c r="F21" s="68">
        <v>16.309999999999999</v>
      </c>
      <c r="G21" s="68">
        <v>16.440000000000001</v>
      </c>
      <c r="H21" s="53" t="s">
        <v>248</v>
      </c>
      <c r="I21" s="68">
        <v>15.78</v>
      </c>
      <c r="J21" s="68">
        <v>18.21</v>
      </c>
      <c r="K21" s="68">
        <v>17.8</v>
      </c>
      <c r="L21" s="68">
        <v>25.64</v>
      </c>
      <c r="M21" s="68">
        <v>9.1199999999999992</v>
      </c>
      <c r="N21" s="68"/>
      <c r="O21" s="41"/>
      <c r="P21" s="186"/>
      <c r="Q21" s="226">
        <f t="shared" si="0"/>
        <v>7.6744186046511453E-2</v>
      </c>
      <c r="R21" s="226">
        <f t="shared" si="1"/>
        <v>0.23505323505323505</v>
      </c>
      <c r="S21" s="226">
        <f t="shared" si="2"/>
        <v>-3.1766200762388785E-2</v>
      </c>
      <c r="T21" s="226">
        <f t="shared" si="3"/>
        <v>0.29034810126582267</v>
      </c>
      <c r="U21" s="226">
        <f t="shared" si="4"/>
        <v>0.28537920250195481</v>
      </c>
      <c r="V21" s="226">
        <f t="shared" si="5"/>
        <v>2.1359223300970953E-2</v>
      </c>
      <c r="W21" s="226">
        <f t="shared" si="5"/>
        <v>-0.1261996161228407</v>
      </c>
      <c r="X21" s="226">
        <f t="shared" si="5"/>
        <v>-0.29196499602227521</v>
      </c>
      <c r="Y21" s="226">
        <f t="shared" si="5"/>
        <v>-0.19849953110346985</v>
      </c>
      <c r="Z21" s="186"/>
    </row>
    <row r="22" spans="2:26" ht="12.75" customHeight="1">
      <c r="B22" s="54" t="s">
        <v>168</v>
      </c>
      <c r="C22" s="68">
        <v>24.23</v>
      </c>
      <c r="D22" s="68">
        <v>17.809999999999999</v>
      </c>
      <c r="E22" s="68">
        <v>17.2</v>
      </c>
      <c r="F22" s="68">
        <v>13.73</v>
      </c>
      <c r="G22" s="68">
        <v>16.919999999999998</v>
      </c>
      <c r="H22" s="53" t="s">
        <v>248</v>
      </c>
      <c r="I22" s="68">
        <v>14.809999999999999</v>
      </c>
      <c r="J22" s="68">
        <v>22.619999999999997</v>
      </c>
      <c r="K22" s="68">
        <v>22</v>
      </c>
      <c r="L22" s="68">
        <v>33.200000000000003</v>
      </c>
      <c r="M22" s="68">
        <v>9.120000000000001</v>
      </c>
      <c r="N22" s="68"/>
      <c r="O22" s="41"/>
      <c r="P22" s="186"/>
      <c r="Q22" s="226">
        <f t="shared" si="0"/>
        <v>4.6652267818574567E-2</v>
      </c>
      <c r="R22" s="226">
        <f t="shared" si="1"/>
        <v>0.18103448275862055</v>
      </c>
      <c r="S22" s="226">
        <f t="shared" si="2"/>
        <v>-0.24759405074365703</v>
      </c>
      <c r="T22" s="226">
        <f t="shared" si="3"/>
        <v>-0.15818516247700787</v>
      </c>
      <c r="U22" s="226">
        <f t="shared" si="4"/>
        <v>2.9197080291970545E-2</v>
      </c>
      <c r="V22" s="226">
        <f t="shared" ref="V22:Y23" si="6">+I22/I21-1</f>
        <v>-6.1470215462610889E-2</v>
      </c>
      <c r="W22" s="226">
        <f t="shared" si="6"/>
        <v>0.24217462932454681</v>
      </c>
      <c r="X22" s="226">
        <f t="shared" si="6"/>
        <v>0.23595505617977519</v>
      </c>
      <c r="Y22" s="226">
        <f t="shared" si="6"/>
        <v>0.29485179407176298</v>
      </c>
      <c r="Z22" s="186"/>
    </row>
    <row r="23" spans="2:26" ht="12.75" customHeight="1">
      <c r="B23" s="54" t="s">
        <v>199</v>
      </c>
      <c r="C23" s="68">
        <v>24.86</v>
      </c>
      <c r="D23" s="68">
        <v>13.88</v>
      </c>
      <c r="E23" s="68">
        <v>17</v>
      </c>
      <c r="F23" s="68">
        <v>15.419999999999998</v>
      </c>
      <c r="G23" s="68">
        <v>22.130000000000003</v>
      </c>
      <c r="H23" s="53" t="s">
        <v>248</v>
      </c>
      <c r="I23" s="68">
        <v>17.25</v>
      </c>
      <c r="J23" s="68">
        <v>26.639999999999997</v>
      </c>
      <c r="K23" s="68">
        <v>31.689999999999998</v>
      </c>
      <c r="L23" s="68">
        <v>42.980000000000004</v>
      </c>
      <c r="M23" s="68">
        <v>9.120000000000001</v>
      </c>
      <c r="N23" s="68"/>
      <c r="O23" s="41"/>
      <c r="P23" s="186"/>
      <c r="Q23" s="226">
        <f t="shared" si="0"/>
        <v>2.6000825423029283E-2</v>
      </c>
      <c r="R23" s="226">
        <f t="shared" si="1"/>
        <v>-0.22066254912970229</v>
      </c>
      <c r="S23" s="226">
        <f t="shared" si="2"/>
        <v>-1.1627906976744096E-2</v>
      </c>
      <c r="T23" s="226">
        <f t="shared" si="3"/>
        <v>0.12308812818645287</v>
      </c>
      <c r="U23" s="226">
        <f t="shared" si="4"/>
        <v>0.30791962174940934</v>
      </c>
      <c r="V23" s="226">
        <f t="shared" si="6"/>
        <v>0.16475354490209337</v>
      </c>
      <c r="W23" s="226">
        <f t="shared" si="6"/>
        <v>0.17771883289124668</v>
      </c>
      <c r="X23" s="226">
        <f t="shared" si="6"/>
        <v>0.44045454545454543</v>
      </c>
      <c r="Y23" s="226">
        <f t="shared" si="6"/>
        <v>0.29457831325301198</v>
      </c>
      <c r="Z23" s="186"/>
    </row>
    <row r="24" spans="2:26" ht="12.75" customHeight="1">
      <c r="B24" s="54" t="s">
        <v>221</v>
      </c>
      <c r="C24" s="68">
        <v>28.378922166817894</v>
      </c>
      <c r="D24" s="68">
        <v>16.260056952992556</v>
      </c>
      <c r="E24" s="68">
        <v>18.951020851994503</v>
      </c>
      <c r="F24" s="68">
        <v>14.489636066017113</v>
      </c>
      <c r="G24" s="68">
        <v>18.728394313163221</v>
      </c>
      <c r="H24" s="68">
        <v>20.754925615331164</v>
      </c>
      <c r="I24" s="68">
        <v>17.313359038330688</v>
      </c>
      <c r="J24" s="68">
        <v>31.758873628341366</v>
      </c>
      <c r="K24" s="68">
        <v>48.387835356389296</v>
      </c>
      <c r="L24" s="68">
        <v>39.863420959984026</v>
      </c>
      <c r="M24" s="68">
        <v>9.120000000000001</v>
      </c>
      <c r="N24" s="68"/>
      <c r="O24" s="41"/>
      <c r="P24" s="186"/>
      <c r="Q24" s="226"/>
      <c r="R24" s="226"/>
      <c r="S24" s="226"/>
      <c r="T24" s="226"/>
      <c r="U24" s="226"/>
      <c r="V24" s="226"/>
      <c r="W24" s="226"/>
      <c r="X24" s="226"/>
      <c r="Y24" s="226"/>
      <c r="Z24" s="186"/>
    </row>
    <row r="25" spans="2:26" ht="13">
      <c r="B25" s="347" t="s">
        <v>232</v>
      </c>
      <c r="C25" s="348"/>
      <c r="D25" s="348"/>
      <c r="E25" s="348"/>
      <c r="F25" s="348"/>
      <c r="G25" s="348"/>
      <c r="H25" s="348"/>
      <c r="I25" s="348"/>
      <c r="J25" s="348"/>
      <c r="K25" s="348"/>
      <c r="L25" s="348"/>
      <c r="M25" s="348"/>
    </row>
    <row r="26" spans="2:26" ht="12.75" customHeight="1">
      <c r="B26" s="182"/>
      <c r="C26" s="183"/>
      <c r="D26" s="183"/>
      <c r="E26" s="183"/>
      <c r="F26" s="183"/>
      <c r="G26" s="183"/>
      <c r="H26" s="183"/>
      <c r="I26" s="42"/>
      <c r="J26" s="42"/>
      <c r="K26" s="42"/>
      <c r="L26" s="42"/>
    </row>
    <row r="27" spans="2:26">
      <c r="B27" s="2"/>
      <c r="C27" s="2"/>
      <c r="D27" s="2"/>
      <c r="E27" s="2"/>
      <c r="F27" s="2"/>
      <c r="G27" s="2"/>
      <c r="H27" s="2"/>
      <c r="I27" s="2"/>
      <c r="J27" s="2"/>
      <c r="K27" s="2"/>
      <c r="L27" s="2"/>
    </row>
    <row r="32" spans="2:26">
      <c r="Q32" s="229"/>
    </row>
    <row r="47" spans="15:15">
      <c r="O47" s="2"/>
    </row>
    <row r="49" spans="3:13">
      <c r="C49" s="105"/>
      <c r="D49" s="105"/>
      <c r="E49" s="105"/>
      <c r="F49" s="105"/>
      <c r="G49" s="105"/>
      <c r="H49" s="105"/>
      <c r="I49" s="105"/>
      <c r="J49" s="105"/>
      <c r="K49" s="105"/>
      <c r="L49" s="105"/>
      <c r="M49" s="105"/>
    </row>
    <row r="50" spans="3:13">
      <c r="C50" s="68"/>
      <c r="D50" s="68"/>
      <c r="E50" s="68"/>
      <c r="F50" s="68"/>
      <c r="G50" s="68"/>
      <c r="H50" s="68"/>
      <c r="I50" s="68"/>
      <c r="J50" s="68"/>
      <c r="K50" s="68"/>
      <c r="L50" s="68"/>
      <c r="M50" s="68"/>
    </row>
  </sheetData>
  <mergeCells count="5">
    <mergeCell ref="B6:B7"/>
    <mergeCell ref="B3:M3"/>
    <mergeCell ref="B2:M2"/>
    <mergeCell ref="B4:M4"/>
    <mergeCell ref="B25:M25"/>
  </mergeCells>
  <hyperlinks>
    <hyperlink ref="O2" location="Índice!A1" display="Volver al índice"/>
  </hyperlinks>
  <printOptions horizontalCentered="1"/>
  <pageMargins left="0.70866141732283472" right="0.70866141732283472" top="1.299212598425197" bottom="0.74803149606299213" header="0.31496062992125984" footer="0.31496062992125984"/>
  <pageSetup paperSize="119" scale="75" orientation="landscape"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34"/>
  <sheetViews>
    <sheetView zoomScale="80" zoomScaleNormal="80" zoomScalePageLayoutView="80" workbookViewId="0">
      <selection activeCell="P18" sqref="P18"/>
    </sheetView>
  </sheetViews>
  <sheetFormatPr baseColWidth="10" defaultColWidth="10.81640625" defaultRowHeight="12.5"/>
  <cols>
    <col min="1" max="1" width="1.7265625" style="33" customWidth="1"/>
    <col min="2" max="2" width="41" style="33" customWidth="1"/>
    <col min="3" max="3" width="26.26953125" style="33" customWidth="1"/>
    <col min="4" max="4" width="26.1796875" style="33" customWidth="1"/>
    <col min="5" max="5" width="22.26953125" style="33" customWidth="1"/>
    <col min="6" max="6" width="4" style="33" customWidth="1"/>
    <col min="7" max="7" width="14.453125" style="33" customWidth="1"/>
    <col min="8" max="16384" width="10.81640625" style="33"/>
  </cols>
  <sheetData>
    <row r="1" spans="2:8" ht="9.75" customHeight="1"/>
    <row r="2" spans="2:8" ht="13">
      <c r="B2" s="359" t="s">
        <v>194</v>
      </c>
      <c r="C2" s="359"/>
      <c r="D2" s="359"/>
      <c r="E2" s="359"/>
      <c r="G2" s="40" t="s">
        <v>136</v>
      </c>
    </row>
    <row r="3" spans="2:8" ht="13">
      <c r="B3" s="359" t="s">
        <v>195</v>
      </c>
      <c r="C3" s="359"/>
      <c r="D3" s="359"/>
      <c r="E3" s="359"/>
      <c r="G3" s="40"/>
    </row>
    <row r="4" spans="2:8" ht="13">
      <c r="B4" s="359" t="s">
        <v>240</v>
      </c>
      <c r="C4" s="359"/>
      <c r="D4" s="359"/>
      <c r="E4" s="359"/>
    </row>
    <row r="6" spans="2:8" ht="38">
      <c r="C6" s="133" t="s">
        <v>212</v>
      </c>
      <c r="D6" s="133" t="s">
        <v>241</v>
      </c>
      <c r="E6" s="133" t="s">
        <v>208</v>
      </c>
    </row>
    <row r="7" spans="2:8" ht="13">
      <c r="B7" s="134" t="s">
        <v>139</v>
      </c>
      <c r="C7" s="135">
        <v>26</v>
      </c>
      <c r="D7" s="135">
        <v>30</v>
      </c>
      <c r="E7" s="135">
        <v>30</v>
      </c>
    </row>
    <row r="8" spans="2:8" ht="13">
      <c r="B8" s="134" t="s">
        <v>171</v>
      </c>
      <c r="C8" s="136">
        <v>998000</v>
      </c>
      <c r="D8" s="136">
        <v>648000</v>
      </c>
      <c r="E8" s="136">
        <v>1538000</v>
      </c>
      <c r="G8" s="162"/>
    </row>
    <row r="9" spans="2:8" ht="13">
      <c r="B9" s="134" t="s">
        <v>172</v>
      </c>
      <c r="C9" s="136">
        <v>612000</v>
      </c>
      <c r="D9" s="136">
        <v>651000</v>
      </c>
      <c r="E9" s="136">
        <v>622000</v>
      </c>
    </row>
    <row r="10" spans="2:8" ht="13">
      <c r="B10" s="134" t="s">
        <v>173</v>
      </c>
      <c r="C10" s="136">
        <v>1718582</v>
      </c>
      <c r="D10" s="136">
        <v>2349219</v>
      </c>
      <c r="E10" s="136">
        <v>1816105</v>
      </c>
    </row>
    <row r="11" spans="2:8" ht="15">
      <c r="B11" s="137" t="s">
        <v>202</v>
      </c>
      <c r="C11" s="136">
        <f>124821.825+166429.1</f>
        <v>291250.92499999999</v>
      </c>
      <c r="D11" s="136">
        <v>346581</v>
      </c>
      <c r="E11" s="136">
        <f>198805+178925</f>
        <v>377730</v>
      </c>
    </row>
    <row r="12" spans="2:8" ht="13">
      <c r="B12" s="138" t="s">
        <v>174</v>
      </c>
      <c r="C12" s="139">
        <f>SUM(C8:C11)</f>
        <v>3619832.9249999998</v>
      </c>
      <c r="D12" s="139">
        <f>SUM(D8:D11)</f>
        <v>3994800</v>
      </c>
      <c r="E12" s="139">
        <f>SUM(E8:E11)</f>
        <v>4353835</v>
      </c>
    </row>
    <row r="13" spans="2:8" ht="15">
      <c r="B13" s="134" t="s">
        <v>237</v>
      </c>
      <c r="C13" s="231">
        <f>8947/1.19</f>
        <v>7518.4873949579833</v>
      </c>
      <c r="D13" s="155">
        <f>10900/1.19</f>
        <v>9159.6638655462193</v>
      </c>
      <c r="E13" s="155">
        <f>C13</f>
        <v>7518.4873949579833</v>
      </c>
      <c r="G13" s="162"/>
      <c r="H13" s="257"/>
    </row>
    <row r="14" spans="2:8" ht="13">
      <c r="B14" s="140" t="s">
        <v>175</v>
      </c>
      <c r="C14" s="139">
        <f>(C13/25)*C7*1000</f>
        <v>7819226.8907563025</v>
      </c>
      <c r="D14" s="139">
        <f>(D13/25)*D7*1000</f>
        <v>10991596.638655463</v>
      </c>
      <c r="E14" s="139">
        <f>(E13/25)*E7*1000</f>
        <v>9022184.8739495799</v>
      </c>
    </row>
    <row r="15" spans="2:8" ht="13">
      <c r="B15" s="140" t="s">
        <v>176</v>
      </c>
      <c r="C15" s="223">
        <f>C14-C12</f>
        <v>4199393.9657563027</v>
      </c>
      <c r="D15" s="223">
        <f>D14-D12</f>
        <v>6996796.6386554632</v>
      </c>
      <c r="E15" s="223">
        <f>E14-E12</f>
        <v>4668349.8739495799</v>
      </c>
    </row>
    <row r="16" spans="2:8" ht="13">
      <c r="B16" s="141"/>
      <c r="C16" s="142"/>
      <c r="D16" s="142"/>
      <c r="E16" s="142"/>
    </row>
    <row r="17" spans="2:5" ht="26.25" customHeight="1">
      <c r="B17" s="356" t="s">
        <v>238</v>
      </c>
      <c r="C17" s="357"/>
      <c r="D17" s="357"/>
      <c r="E17" s="358"/>
    </row>
    <row r="18" spans="2:5" ht="13">
      <c r="B18" s="354" t="s">
        <v>177</v>
      </c>
      <c r="C18" s="360" t="s">
        <v>239</v>
      </c>
      <c r="D18" s="361"/>
      <c r="E18" s="362"/>
    </row>
    <row r="19" spans="2:5" ht="13">
      <c r="B19" s="355"/>
      <c r="C19" s="258">
        <v>7000</v>
      </c>
      <c r="D19" s="258">
        <v>9000</v>
      </c>
      <c r="E19" s="258">
        <v>11000</v>
      </c>
    </row>
    <row r="20" spans="2:5" ht="13">
      <c r="B20" s="143">
        <v>25000</v>
      </c>
      <c r="C20" s="188">
        <f>+$B20*(C$19/25)-$D$12</f>
        <v>3005200</v>
      </c>
      <c r="D20" s="188">
        <f>+$B20*(D$19/25)-$D$12</f>
        <v>5005200</v>
      </c>
      <c r="E20" s="188">
        <f>+$B20*(E$19/25)-$D$12</f>
        <v>7005200</v>
      </c>
    </row>
    <row r="21" spans="2:5" ht="13">
      <c r="B21" s="143">
        <v>30000</v>
      </c>
      <c r="C21" s="188">
        <f t="shared" ref="C21:E22" si="0">+$B21*(C$19/25)-$D$12</f>
        <v>4405200</v>
      </c>
      <c r="D21" s="188">
        <f t="shared" si="0"/>
        <v>6805200</v>
      </c>
      <c r="E21" s="188">
        <f t="shared" si="0"/>
        <v>9205200</v>
      </c>
    </row>
    <row r="22" spans="2:5" ht="13">
      <c r="B22" s="143">
        <v>35000</v>
      </c>
      <c r="C22" s="188">
        <f t="shared" si="0"/>
        <v>5805200</v>
      </c>
      <c r="D22" s="188">
        <f t="shared" si="0"/>
        <v>8605200</v>
      </c>
      <c r="E22" s="188">
        <f t="shared" si="0"/>
        <v>11405200</v>
      </c>
    </row>
    <row r="23" spans="2:5" ht="13">
      <c r="B23" s="146"/>
      <c r="C23" s="189"/>
      <c r="D23" s="189"/>
      <c r="E23" s="189"/>
    </row>
    <row r="24" spans="2:5" ht="15" customHeight="1">
      <c r="B24" s="356" t="s">
        <v>242</v>
      </c>
      <c r="C24" s="357"/>
      <c r="D24" s="357"/>
      <c r="E24" s="358"/>
    </row>
    <row r="25" spans="2:5" ht="13">
      <c r="B25" s="163" t="s">
        <v>184</v>
      </c>
      <c r="C25" s="164">
        <f>+B20</f>
        <v>25000</v>
      </c>
      <c r="D25" s="164">
        <f>+B21</f>
        <v>30000</v>
      </c>
      <c r="E25" s="164">
        <f>+B22</f>
        <v>35000</v>
      </c>
    </row>
    <row r="26" spans="2:5" ht="13">
      <c r="B26" s="148" t="s">
        <v>236</v>
      </c>
      <c r="C26" s="147">
        <f>($D12/C25)*25</f>
        <v>3994.8</v>
      </c>
      <c r="D26" s="147">
        <f>($D12/D25)*25</f>
        <v>3329</v>
      </c>
      <c r="E26" s="147">
        <f>($D12/E25)*25</f>
        <v>2853.4285714285716</v>
      </c>
    </row>
    <row r="27" spans="2:5" ht="13">
      <c r="B27" s="144" t="s">
        <v>183</v>
      </c>
      <c r="C27" s="144"/>
      <c r="D27" s="144"/>
      <c r="E27" s="144"/>
    </row>
    <row r="28" spans="2:5">
      <c r="B28" s="145" t="s">
        <v>178</v>
      </c>
      <c r="C28" s="145"/>
      <c r="D28" s="145"/>
      <c r="E28" s="145"/>
    </row>
    <row r="29" spans="2:5">
      <c r="B29" s="363" t="s">
        <v>188</v>
      </c>
      <c r="C29" s="363"/>
      <c r="D29" s="363"/>
      <c r="E29" s="363"/>
    </row>
    <row r="30" spans="2:5" ht="26.25" customHeight="1">
      <c r="B30" s="364" t="s">
        <v>196</v>
      </c>
      <c r="C30" s="364"/>
      <c r="D30" s="364"/>
      <c r="E30" s="364"/>
    </row>
    <row r="31" spans="2:5">
      <c r="B31" s="365" t="s">
        <v>268</v>
      </c>
      <c r="C31" s="365"/>
      <c r="D31" s="365"/>
      <c r="E31" s="365"/>
    </row>
    <row r="32" spans="2:5">
      <c r="B32" s="363" t="s">
        <v>189</v>
      </c>
      <c r="C32" s="363"/>
      <c r="D32" s="363"/>
      <c r="E32" s="363"/>
    </row>
    <row r="33" spans="2:5">
      <c r="B33" s="363" t="s">
        <v>179</v>
      </c>
      <c r="C33" s="363"/>
      <c r="D33" s="363"/>
      <c r="E33" s="363"/>
    </row>
    <row r="34" spans="2:5">
      <c r="B34" s="363" t="s">
        <v>185</v>
      </c>
      <c r="C34" s="363"/>
      <c r="D34" s="363"/>
      <c r="E34" s="363"/>
    </row>
  </sheetData>
  <mergeCells count="13">
    <mergeCell ref="B33:E33"/>
    <mergeCell ref="B34:E34"/>
    <mergeCell ref="B24:E24"/>
    <mergeCell ref="B29:E29"/>
    <mergeCell ref="B30:E30"/>
    <mergeCell ref="B31:E31"/>
    <mergeCell ref="B32:E32"/>
    <mergeCell ref="B18:B19"/>
    <mergeCell ref="B17:E17"/>
    <mergeCell ref="B2:E2"/>
    <mergeCell ref="B3:E3"/>
    <mergeCell ref="B4:E4"/>
    <mergeCell ref="C18:E18"/>
  </mergeCells>
  <hyperlinks>
    <hyperlink ref="G2" location="Índice!A1" display="Volver al índice"/>
  </hyperlinks>
  <printOptions horizontalCentered="1"/>
  <pageMargins left="0.70866141732283472" right="0.70866141732283472" top="0.74803149606299213" bottom="0.74803149606299213" header="0.31496062992125984" footer="0.31496062992125984"/>
  <pageSetup paperSize="119" scale="90" orientation="landscape"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B2:M30"/>
  <sheetViews>
    <sheetView zoomScale="90" zoomScaleNormal="90" workbookViewId="0">
      <selection activeCell="O10" sqref="O10"/>
    </sheetView>
  </sheetViews>
  <sheetFormatPr baseColWidth="10" defaultColWidth="10.81640625" defaultRowHeight="12.5"/>
  <cols>
    <col min="1" max="1" width="1.453125" style="33" customWidth="1"/>
    <col min="2" max="2" width="13" style="33" customWidth="1"/>
    <col min="3" max="3" width="17.54296875" style="33" customWidth="1"/>
    <col min="4" max="4" width="11.7265625" style="33" customWidth="1"/>
    <col min="5" max="5" width="11" style="33" bestFit="1" customWidth="1"/>
    <col min="6" max="6" width="10.1796875" style="33" customWidth="1"/>
    <col min="7" max="7" width="10.453125" style="33" customWidth="1"/>
    <col min="8" max="8" width="11.26953125" style="33" customWidth="1"/>
    <col min="9" max="10" width="10.1796875" style="33" customWidth="1"/>
    <col min="11" max="11" width="10" style="33" customWidth="1"/>
    <col min="12" max="12" width="1.54296875" style="33" customWidth="1"/>
    <col min="13" max="13" width="13.7265625" style="108" customWidth="1"/>
    <col min="14" max="16384" width="10.81640625" style="33"/>
  </cols>
  <sheetData>
    <row r="2" spans="2:13" ht="13">
      <c r="B2" s="371" t="s">
        <v>180</v>
      </c>
      <c r="C2" s="371"/>
      <c r="D2" s="371"/>
      <c r="E2" s="371"/>
      <c r="F2" s="371"/>
      <c r="G2" s="371"/>
      <c r="H2" s="371"/>
      <c r="I2" s="371"/>
      <c r="J2" s="371"/>
      <c r="K2" s="371"/>
      <c r="L2" s="91"/>
      <c r="M2" s="225" t="s">
        <v>136</v>
      </c>
    </row>
    <row r="3" spans="2:13" ht="13">
      <c r="B3" s="91"/>
      <c r="C3" s="91"/>
      <c r="D3" s="91"/>
      <c r="E3" s="91"/>
      <c r="F3" s="91"/>
      <c r="G3" s="91"/>
      <c r="H3" s="91"/>
      <c r="I3" s="91"/>
      <c r="J3" s="91"/>
      <c r="K3" s="91"/>
      <c r="L3" s="91"/>
      <c r="M3" s="110"/>
    </row>
    <row r="4" spans="2:13" ht="13">
      <c r="B4" s="375" t="s">
        <v>67</v>
      </c>
      <c r="C4" s="377" t="s">
        <v>68</v>
      </c>
      <c r="D4" s="372" t="s">
        <v>69</v>
      </c>
      <c r="E4" s="373"/>
      <c r="F4" s="373"/>
      <c r="G4" s="374"/>
      <c r="H4" s="372" t="s">
        <v>70</v>
      </c>
      <c r="I4" s="373"/>
      <c r="J4" s="373"/>
      <c r="K4" s="374"/>
      <c r="L4" s="91"/>
    </row>
    <row r="5" spans="2:13" ht="31.5" customHeight="1">
      <c r="B5" s="376"/>
      <c r="C5" s="378"/>
      <c r="D5" s="156" t="s">
        <v>209</v>
      </c>
      <c r="E5" s="157" t="s">
        <v>270</v>
      </c>
      <c r="F5" s="157" t="s">
        <v>271</v>
      </c>
      <c r="G5" s="158" t="s">
        <v>204</v>
      </c>
      <c r="H5" s="156" t="str">
        <f>+D5</f>
        <v>2017</v>
      </c>
      <c r="I5" s="159" t="str">
        <f>+E5</f>
        <v>ene-nov 2017</v>
      </c>
      <c r="J5" s="159" t="str">
        <f>+F5</f>
        <v>ene-nov 2018</v>
      </c>
      <c r="K5" s="160" t="str">
        <f>+G5</f>
        <v>variación (%)</v>
      </c>
      <c r="L5" s="92"/>
      <c r="M5" s="118"/>
    </row>
    <row r="6" spans="2:13" ht="12.4" customHeight="1">
      <c r="B6" s="368" t="s">
        <v>85</v>
      </c>
      <c r="C6" s="268" t="s">
        <v>75</v>
      </c>
      <c r="D6" s="269">
        <v>1171608.53</v>
      </c>
      <c r="E6" s="270">
        <v>1044129.85</v>
      </c>
      <c r="F6" s="270">
        <v>496717.63</v>
      </c>
      <c r="G6" s="271">
        <v>-52.42759988137491</v>
      </c>
      <c r="H6" s="270">
        <v>6519414.2599999998</v>
      </c>
      <c r="I6" s="270">
        <v>5763936.3600000003</v>
      </c>
      <c r="J6" s="270">
        <v>2950391.85</v>
      </c>
      <c r="K6" s="271">
        <v>-48.812900321474061</v>
      </c>
      <c r="M6" s="39"/>
    </row>
    <row r="7" spans="2:13" ht="14.5">
      <c r="B7" s="369"/>
      <c r="C7" s="272" t="s">
        <v>86</v>
      </c>
      <c r="D7" s="273">
        <v>86229.1</v>
      </c>
      <c r="E7" s="274">
        <v>79717.42</v>
      </c>
      <c r="F7" s="274">
        <v>122324.65</v>
      </c>
      <c r="G7" s="275">
        <v>53.447828592546017</v>
      </c>
      <c r="H7" s="274">
        <v>360492.34</v>
      </c>
      <c r="I7" s="274">
        <v>335888.74</v>
      </c>
      <c r="J7" s="274">
        <v>564896.69999999995</v>
      </c>
      <c r="K7" s="275">
        <v>68.179707363813378</v>
      </c>
      <c r="M7" s="39"/>
    </row>
    <row r="8" spans="2:13" ht="14.5">
      <c r="B8" s="369"/>
      <c r="C8" s="272" t="s">
        <v>84</v>
      </c>
      <c r="D8" s="273">
        <v>15248.12</v>
      </c>
      <c r="E8" s="274">
        <v>13834.68</v>
      </c>
      <c r="F8" s="274">
        <v>19676.2</v>
      </c>
      <c r="G8" s="275">
        <v>42.223744965550345</v>
      </c>
      <c r="H8" s="274">
        <v>97619.7</v>
      </c>
      <c r="I8" s="274">
        <v>85712.9</v>
      </c>
      <c r="J8" s="274">
        <v>120510.1</v>
      </c>
      <c r="K8" s="275">
        <v>40.597389657799489</v>
      </c>
      <c r="M8" s="39"/>
    </row>
    <row r="9" spans="2:13" ht="14.5">
      <c r="B9" s="369"/>
      <c r="C9" s="272" t="s">
        <v>77</v>
      </c>
      <c r="D9" s="273">
        <v>10693.76</v>
      </c>
      <c r="E9" s="274">
        <v>10693.76</v>
      </c>
      <c r="F9" s="274">
        <v>2553.1999999999998</v>
      </c>
      <c r="G9" s="275">
        <v>-76.124394039140583</v>
      </c>
      <c r="H9" s="274">
        <v>69276</v>
      </c>
      <c r="I9" s="274">
        <v>69276</v>
      </c>
      <c r="J9" s="274">
        <v>16450.099999999999</v>
      </c>
      <c r="K9" s="275">
        <v>-76.254258329002838</v>
      </c>
      <c r="M9" s="39"/>
    </row>
    <row r="10" spans="2:13" ht="14.5">
      <c r="B10" s="369"/>
      <c r="C10" s="272" t="s">
        <v>73</v>
      </c>
      <c r="D10" s="273">
        <v>5625.2</v>
      </c>
      <c r="E10" s="274">
        <v>5625.2</v>
      </c>
      <c r="F10" s="274">
        <v>4816</v>
      </c>
      <c r="G10" s="275">
        <v>-14.385266301642607</v>
      </c>
      <c r="H10" s="274">
        <v>50530.9</v>
      </c>
      <c r="I10" s="274">
        <v>50530.9</v>
      </c>
      <c r="J10" s="274">
        <v>40346.199999999997</v>
      </c>
      <c r="K10" s="275">
        <v>-20.155390068255276</v>
      </c>
      <c r="M10" s="39"/>
    </row>
    <row r="11" spans="2:13" ht="14.5">
      <c r="B11" s="369"/>
      <c r="C11" s="272" t="s">
        <v>118</v>
      </c>
      <c r="D11" s="273">
        <v>4466.66</v>
      </c>
      <c r="E11" s="274">
        <v>4466.66</v>
      </c>
      <c r="F11" s="274">
        <v>1295</v>
      </c>
      <c r="G11" s="275">
        <v>-71.00741941405883</v>
      </c>
      <c r="H11" s="274">
        <v>17271.400000000001</v>
      </c>
      <c r="I11" s="274">
        <v>17271.400000000001</v>
      </c>
      <c r="J11" s="274">
        <v>3165.66</v>
      </c>
      <c r="K11" s="275">
        <v>-81.671086304526568</v>
      </c>
      <c r="M11" s="39"/>
    </row>
    <row r="12" spans="2:13" ht="14.5">
      <c r="B12" s="369"/>
      <c r="C12" s="276" t="s">
        <v>76</v>
      </c>
      <c r="D12" s="273">
        <v>138</v>
      </c>
      <c r="E12" s="274">
        <v>138</v>
      </c>
      <c r="F12" s="274">
        <v>1960</v>
      </c>
      <c r="G12" s="275">
        <v>1320.2898550724638</v>
      </c>
      <c r="H12" s="274">
        <v>184</v>
      </c>
      <c r="I12" s="274">
        <v>184</v>
      </c>
      <c r="J12" s="274">
        <v>13429.18</v>
      </c>
      <c r="K12" s="275">
        <v>7198.467391304348</v>
      </c>
      <c r="M12" s="39"/>
    </row>
    <row r="13" spans="2:13" ht="14.5">
      <c r="B13" s="370"/>
      <c r="C13" s="276" t="s">
        <v>269</v>
      </c>
      <c r="D13" s="273">
        <v>0</v>
      </c>
      <c r="E13" s="274">
        <v>0</v>
      </c>
      <c r="F13" s="274">
        <v>11744.66</v>
      </c>
      <c r="G13" s="275" t="s">
        <v>132</v>
      </c>
      <c r="H13" s="274">
        <v>0</v>
      </c>
      <c r="I13" s="274">
        <v>0</v>
      </c>
      <c r="J13" s="274">
        <v>27290.81</v>
      </c>
      <c r="K13" s="275" t="s">
        <v>132</v>
      </c>
      <c r="M13" s="39"/>
    </row>
    <row r="14" spans="2:13" ht="12.4" customHeight="1">
      <c r="B14" s="278" t="s">
        <v>107</v>
      </c>
      <c r="C14" s="279"/>
      <c r="D14" s="280">
        <v>1294009.3700000001</v>
      </c>
      <c r="E14" s="281">
        <v>1158605.5699999998</v>
      </c>
      <c r="F14" s="281">
        <v>661087.34</v>
      </c>
      <c r="G14" s="282">
        <v>-42.94112188671766</v>
      </c>
      <c r="H14" s="281">
        <v>7114788.6000000006</v>
      </c>
      <c r="I14" s="281">
        <v>6322800.3000000017</v>
      </c>
      <c r="J14" s="281">
        <v>3736480.6000000006</v>
      </c>
      <c r="K14" s="282">
        <v>-40.904655805751148</v>
      </c>
      <c r="M14" s="39"/>
    </row>
    <row r="15" spans="2:13" ht="14.5">
      <c r="B15" s="368" t="s">
        <v>81</v>
      </c>
      <c r="C15" s="268" t="s">
        <v>75</v>
      </c>
      <c r="D15" s="283">
        <v>7443335</v>
      </c>
      <c r="E15" s="284">
        <v>7085835</v>
      </c>
      <c r="F15" s="284">
        <v>225200</v>
      </c>
      <c r="G15" s="285">
        <v>-96.821828337803524</v>
      </c>
      <c r="H15" s="284">
        <v>1510215.8</v>
      </c>
      <c r="I15" s="284">
        <v>1463740.8</v>
      </c>
      <c r="J15" s="284">
        <v>83800</v>
      </c>
      <c r="K15" s="285">
        <v>-94.274942667444947</v>
      </c>
      <c r="M15" s="39"/>
    </row>
    <row r="16" spans="2:13" ht="14.5">
      <c r="B16" s="370"/>
      <c r="C16" s="276" t="s">
        <v>72</v>
      </c>
      <c r="D16" s="273">
        <v>1280500</v>
      </c>
      <c r="E16" s="274">
        <v>1280500</v>
      </c>
      <c r="F16" s="274">
        <v>25000</v>
      </c>
      <c r="G16" s="275">
        <v>-98.047637641546274</v>
      </c>
      <c r="H16" s="274">
        <v>308865.2</v>
      </c>
      <c r="I16" s="274">
        <v>308865.2</v>
      </c>
      <c r="J16" s="274">
        <v>23000</v>
      </c>
      <c r="K16" s="275">
        <v>-92.553385748863903</v>
      </c>
      <c r="M16" s="39"/>
    </row>
    <row r="17" spans="2:13" ht="14.5">
      <c r="B17" s="278" t="s">
        <v>110</v>
      </c>
      <c r="C17" s="279"/>
      <c r="D17" s="280">
        <v>8723835</v>
      </c>
      <c r="E17" s="281">
        <v>8366335</v>
      </c>
      <c r="F17" s="281">
        <v>250200</v>
      </c>
      <c r="G17" s="282">
        <v>-97.009443203027374</v>
      </c>
      <c r="H17" s="281">
        <v>1819081</v>
      </c>
      <c r="I17" s="281">
        <v>1772606</v>
      </c>
      <c r="J17" s="281">
        <v>106800</v>
      </c>
      <c r="K17" s="282">
        <v>-93.97497244170448</v>
      </c>
      <c r="M17" s="39"/>
    </row>
    <row r="18" spans="2:13" ht="14.5">
      <c r="B18" s="268" t="s">
        <v>257</v>
      </c>
      <c r="C18" s="268" t="s">
        <v>72</v>
      </c>
      <c r="D18" s="283">
        <v>475000</v>
      </c>
      <c r="E18" s="284">
        <v>475000</v>
      </c>
      <c r="F18" s="284">
        <v>275000</v>
      </c>
      <c r="G18" s="285">
        <v>-42.105263157894733</v>
      </c>
      <c r="H18" s="284">
        <v>423150.5</v>
      </c>
      <c r="I18" s="284">
        <v>423150.5</v>
      </c>
      <c r="J18" s="284">
        <v>213606</v>
      </c>
      <c r="K18" s="285">
        <v>-49.520088006513049</v>
      </c>
      <c r="M18" s="39"/>
    </row>
    <row r="19" spans="2:13" ht="14.5">
      <c r="B19" s="277"/>
      <c r="C19" s="276" t="s">
        <v>78</v>
      </c>
      <c r="D19" s="273">
        <v>240000</v>
      </c>
      <c r="E19" s="274">
        <v>240000</v>
      </c>
      <c r="F19" s="274">
        <v>0</v>
      </c>
      <c r="G19" s="275">
        <v>-100</v>
      </c>
      <c r="H19" s="274">
        <v>261600</v>
      </c>
      <c r="I19" s="274">
        <v>261600</v>
      </c>
      <c r="J19" s="274">
        <v>0</v>
      </c>
      <c r="K19" s="275">
        <v>-100</v>
      </c>
      <c r="M19" s="39"/>
    </row>
    <row r="20" spans="2:13" ht="14.5">
      <c r="B20" s="278" t="s">
        <v>258</v>
      </c>
      <c r="C20" s="279"/>
      <c r="D20" s="280">
        <v>715000</v>
      </c>
      <c r="E20" s="281">
        <v>715000</v>
      </c>
      <c r="F20" s="281">
        <v>275000</v>
      </c>
      <c r="G20" s="282">
        <v>-61.53846153846154</v>
      </c>
      <c r="H20" s="281">
        <v>684750.5</v>
      </c>
      <c r="I20" s="281">
        <v>684750.5</v>
      </c>
      <c r="J20" s="281">
        <v>213606</v>
      </c>
      <c r="K20" s="282">
        <v>-68.805280171390891</v>
      </c>
      <c r="M20" s="39"/>
    </row>
    <row r="21" spans="2:13" ht="14.5">
      <c r="B21" s="368" t="s">
        <v>71</v>
      </c>
      <c r="C21" s="268" t="s">
        <v>76</v>
      </c>
      <c r="D21" s="283">
        <v>23537</v>
      </c>
      <c r="E21" s="284">
        <v>21900</v>
      </c>
      <c r="F21" s="284">
        <v>20900.87</v>
      </c>
      <c r="G21" s="285">
        <v>-4.5622374429223793</v>
      </c>
      <c r="H21" s="284">
        <v>50253</v>
      </c>
      <c r="I21" s="284">
        <v>47851</v>
      </c>
      <c r="J21" s="284">
        <v>49968</v>
      </c>
      <c r="K21" s="285">
        <v>4.424149965517965</v>
      </c>
      <c r="M21" s="39"/>
    </row>
    <row r="22" spans="2:13" ht="14.5">
      <c r="B22" s="369"/>
      <c r="C22" s="272" t="s">
        <v>74</v>
      </c>
      <c r="D22" s="273">
        <v>300</v>
      </c>
      <c r="E22" s="274">
        <v>300</v>
      </c>
      <c r="F22" s="274">
        <v>0</v>
      </c>
      <c r="G22" s="275">
        <v>-100</v>
      </c>
      <c r="H22" s="274">
        <v>2488.7600000000002</v>
      </c>
      <c r="I22" s="274">
        <v>2488.7600000000002</v>
      </c>
      <c r="J22" s="274">
        <v>0</v>
      </c>
      <c r="K22" s="275">
        <v>-100</v>
      </c>
      <c r="M22" s="39"/>
    </row>
    <row r="23" spans="2:13" ht="14.5">
      <c r="B23" s="369"/>
      <c r="C23" s="272" t="s">
        <v>118</v>
      </c>
      <c r="D23" s="273">
        <v>63.26</v>
      </c>
      <c r="E23" s="274">
        <v>63.26</v>
      </c>
      <c r="F23" s="274">
        <v>0</v>
      </c>
      <c r="G23" s="275">
        <v>-100</v>
      </c>
      <c r="H23" s="274">
        <v>137.54</v>
      </c>
      <c r="I23" s="274">
        <v>137.54</v>
      </c>
      <c r="J23" s="274">
        <v>0</v>
      </c>
      <c r="K23" s="275">
        <v>-100</v>
      </c>
      <c r="M23" s="39"/>
    </row>
    <row r="24" spans="2:13" s="162" customFormat="1" ht="14.5">
      <c r="B24" s="369"/>
      <c r="C24" s="272" t="s">
        <v>80</v>
      </c>
      <c r="D24" s="273">
        <v>31.65</v>
      </c>
      <c r="E24" s="274">
        <v>31.65</v>
      </c>
      <c r="F24" s="274">
        <v>129</v>
      </c>
      <c r="G24" s="275">
        <v>307.58293838862556</v>
      </c>
      <c r="H24" s="274">
        <v>71.36</v>
      </c>
      <c r="I24" s="274">
        <v>71.36</v>
      </c>
      <c r="J24" s="274">
        <v>702.36</v>
      </c>
      <c r="K24" s="275">
        <v>884.24887892376682</v>
      </c>
      <c r="M24" s="39"/>
    </row>
    <row r="25" spans="2:13" ht="14.5">
      <c r="B25" s="370"/>
      <c r="C25" s="276" t="s">
        <v>83</v>
      </c>
      <c r="D25" s="273">
        <v>0</v>
      </c>
      <c r="E25" s="274">
        <v>0</v>
      </c>
      <c r="F25" s="274">
        <v>5040</v>
      </c>
      <c r="G25" s="275" t="s">
        <v>132</v>
      </c>
      <c r="H25" s="274">
        <v>0</v>
      </c>
      <c r="I25" s="274">
        <v>0</v>
      </c>
      <c r="J25" s="274">
        <v>8754.7900000000009</v>
      </c>
      <c r="K25" s="275" t="s">
        <v>132</v>
      </c>
      <c r="M25" s="39"/>
    </row>
    <row r="26" spans="2:13" s="162" customFormat="1" ht="14.5">
      <c r="B26" s="278" t="s">
        <v>108</v>
      </c>
      <c r="C26" s="279"/>
      <c r="D26" s="280">
        <v>23931.91</v>
      </c>
      <c r="E26" s="281">
        <v>22294.91</v>
      </c>
      <c r="F26" s="281">
        <v>26069.87</v>
      </c>
      <c r="G26" s="282">
        <v>16.931936482363021</v>
      </c>
      <c r="H26" s="281">
        <v>52950.66</v>
      </c>
      <c r="I26" s="281">
        <v>50548.66</v>
      </c>
      <c r="J26" s="281">
        <v>59425.15</v>
      </c>
      <c r="K26" s="282">
        <v>17.56028745371292</v>
      </c>
      <c r="M26" s="39"/>
    </row>
    <row r="27" spans="2:13" s="162" customFormat="1" ht="29">
      <c r="B27" s="290" t="s">
        <v>245</v>
      </c>
      <c r="C27" s="286" t="s">
        <v>73</v>
      </c>
      <c r="D27" s="283">
        <v>15600</v>
      </c>
      <c r="E27" s="284">
        <v>9000</v>
      </c>
      <c r="F27" s="284">
        <v>350</v>
      </c>
      <c r="G27" s="285">
        <v>-96.111111111111114</v>
      </c>
      <c r="H27" s="284">
        <v>52572</v>
      </c>
      <c r="I27" s="284">
        <v>30330</v>
      </c>
      <c r="J27" s="284">
        <v>798.93</v>
      </c>
      <c r="K27" s="285">
        <v>-97.365875370919881</v>
      </c>
      <c r="M27" s="39"/>
    </row>
    <row r="28" spans="2:13" ht="14.5">
      <c r="B28" s="278" t="s">
        <v>246</v>
      </c>
      <c r="C28" s="279"/>
      <c r="D28" s="280">
        <v>15600</v>
      </c>
      <c r="E28" s="281">
        <v>9000</v>
      </c>
      <c r="F28" s="281">
        <v>350</v>
      </c>
      <c r="G28" s="282">
        <v>-96.111111111111114</v>
      </c>
      <c r="H28" s="281">
        <v>52572</v>
      </c>
      <c r="I28" s="281">
        <v>30330</v>
      </c>
      <c r="J28" s="281">
        <v>798.93</v>
      </c>
      <c r="K28" s="282">
        <v>-97.365875370919881</v>
      </c>
      <c r="M28" s="39"/>
    </row>
    <row r="29" spans="2:13" s="162" customFormat="1" ht="14.5">
      <c r="B29" s="278" t="s">
        <v>247</v>
      </c>
      <c r="C29" s="279"/>
      <c r="D29" s="287">
        <v>10772376.279999997</v>
      </c>
      <c r="E29" s="288">
        <v>10271235.479999999</v>
      </c>
      <c r="F29" s="288">
        <v>1212707.2099999997</v>
      </c>
      <c r="G29" s="289">
        <v>-88.193170993291261</v>
      </c>
      <c r="H29" s="288">
        <v>9724142.7599999998</v>
      </c>
      <c r="I29" s="288">
        <v>8861035.4600000009</v>
      </c>
      <c r="J29" s="288">
        <v>4117110.6800000011</v>
      </c>
      <c r="K29" s="289">
        <v>-53.536912265104505</v>
      </c>
      <c r="M29" s="39"/>
    </row>
    <row r="30" spans="2:13" ht="13">
      <c r="B30" s="366" t="s">
        <v>234</v>
      </c>
      <c r="C30" s="367"/>
      <c r="D30" s="367"/>
      <c r="E30" s="367"/>
      <c r="F30" s="367"/>
      <c r="G30" s="367"/>
      <c r="H30" s="367"/>
      <c r="I30" s="367"/>
      <c r="J30" s="367"/>
      <c r="K30" s="367"/>
    </row>
  </sheetData>
  <mergeCells count="9">
    <mergeCell ref="B30:K30"/>
    <mergeCell ref="B6:B13"/>
    <mergeCell ref="B15:B16"/>
    <mergeCell ref="B21:B25"/>
    <mergeCell ref="B2:K2"/>
    <mergeCell ref="D4:G4"/>
    <mergeCell ref="H4:K4"/>
    <mergeCell ref="B4:B5"/>
    <mergeCell ref="C4:C5"/>
  </mergeCells>
  <hyperlinks>
    <hyperlink ref="M2" location="Índice!A1" display="Volver al índice"/>
  </hyperlinks>
  <printOptions horizontalCentered="1"/>
  <pageMargins left="0.70866141732283472" right="0.70866141732283472" top="0.74803149606299213" bottom="0.74803149606299213" header="0.31496062992125984" footer="0.31496062992125984"/>
  <pageSetup paperSize="119" scale="68" orientation="portrait" r:id="rId1"/>
  <headerFooter differentFirst="1">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pageSetUpPr fitToPage="1"/>
  </sheetPr>
  <dimension ref="B2:M101"/>
  <sheetViews>
    <sheetView zoomScale="90" zoomScaleNormal="90" workbookViewId="0">
      <selection activeCell="O12" sqref="O12"/>
    </sheetView>
  </sheetViews>
  <sheetFormatPr baseColWidth="10" defaultColWidth="10.81640625" defaultRowHeight="12.5"/>
  <cols>
    <col min="1" max="1" width="1.453125" style="33" customWidth="1"/>
    <col min="2" max="2" width="18" style="33" customWidth="1"/>
    <col min="3" max="3" width="17.453125" style="33" customWidth="1"/>
    <col min="4" max="6" width="12" style="33" bestFit="1" customWidth="1"/>
    <col min="7" max="7" width="11.1796875" style="33" customWidth="1"/>
    <col min="8" max="8" width="12" style="33" bestFit="1" customWidth="1"/>
    <col min="9" max="9" width="11.1796875" style="33" customWidth="1"/>
    <col min="10" max="10" width="12" style="33" bestFit="1" customWidth="1"/>
    <col min="11" max="11" width="11.1796875" style="33" customWidth="1"/>
    <col min="12" max="12" width="2.81640625" style="33" customWidth="1"/>
    <col min="13" max="13" width="13.453125" style="33" bestFit="1" customWidth="1"/>
    <col min="14" max="16384" width="10.81640625" style="33"/>
  </cols>
  <sheetData>
    <row r="2" spans="2:13" ht="13">
      <c r="B2" s="371" t="s">
        <v>181</v>
      </c>
      <c r="C2" s="371"/>
      <c r="D2" s="371"/>
      <c r="E2" s="371"/>
      <c r="F2" s="371"/>
      <c r="G2" s="371"/>
      <c r="H2" s="371"/>
      <c r="I2" s="371"/>
      <c r="J2" s="371"/>
      <c r="K2" s="371"/>
      <c r="L2" s="91"/>
      <c r="M2" s="40" t="s">
        <v>136</v>
      </c>
    </row>
    <row r="3" spans="2:13" ht="13">
      <c r="B3" s="91"/>
      <c r="C3" s="91"/>
      <c r="D3" s="91"/>
      <c r="E3" s="91"/>
      <c r="F3" s="91"/>
      <c r="G3" s="91"/>
      <c r="H3" s="91"/>
      <c r="I3" s="91"/>
      <c r="J3" s="91"/>
      <c r="K3" s="91"/>
      <c r="L3" s="91"/>
      <c r="M3" s="40"/>
    </row>
    <row r="4" spans="2:13" ht="13">
      <c r="B4" s="381" t="s">
        <v>67</v>
      </c>
      <c r="C4" s="381" t="s">
        <v>68</v>
      </c>
      <c r="D4" s="372" t="s">
        <v>69</v>
      </c>
      <c r="E4" s="373"/>
      <c r="F4" s="373"/>
      <c r="G4" s="374"/>
      <c r="H4" s="372" t="s">
        <v>88</v>
      </c>
      <c r="I4" s="373"/>
      <c r="J4" s="373"/>
      <c r="K4" s="374"/>
      <c r="L4" s="91"/>
    </row>
    <row r="5" spans="2:13" ht="26">
      <c r="B5" s="382"/>
      <c r="C5" s="382"/>
      <c r="D5" s="34" t="str">
        <f>+export!D5</f>
        <v>2017</v>
      </c>
      <c r="E5" s="35" t="str">
        <f>+export!E5</f>
        <v>ene-nov 2017</v>
      </c>
      <c r="F5" s="35" t="str">
        <f>+export!F5</f>
        <v>ene-nov 2018</v>
      </c>
      <c r="G5" s="36" t="str">
        <f>+export!G5</f>
        <v>variación (%)</v>
      </c>
      <c r="H5" s="34" t="str">
        <f>+export!H5</f>
        <v>2017</v>
      </c>
      <c r="I5" s="37" t="str">
        <f>+export!I5</f>
        <v>ene-nov 2017</v>
      </c>
      <c r="J5" s="37" t="str">
        <f>+export!J5</f>
        <v>ene-nov 2018</v>
      </c>
      <c r="K5" s="38" t="str">
        <f>+export!K5</f>
        <v>variación (%)</v>
      </c>
      <c r="L5" s="92"/>
    </row>
    <row r="6" spans="2:13" ht="15" customHeight="1">
      <c r="B6" s="368" t="s">
        <v>82</v>
      </c>
      <c r="C6" s="291" t="s">
        <v>90</v>
      </c>
      <c r="D6" s="269">
        <v>49840085.68</v>
      </c>
      <c r="E6" s="270">
        <v>47326409.68</v>
      </c>
      <c r="F6" s="270">
        <v>55251173.520000003</v>
      </c>
      <c r="G6" s="271">
        <v>16.744908167730689</v>
      </c>
      <c r="H6" s="270">
        <v>40894096.530000001</v>
      </c>
      <c r="I6" s="270">
        <v>38806686.07</v>
      </c>
      <c r="J6" s="270">
        <v>44630568.469999999</v>
      </c>
      <c r="K6" s="271">
        <v>15.007420086051159</v>
      </c>
      <c r="M6" s="261"/>
    </row>
    <row r="7" spans="2:13" ht="14.5">
      <c r="B7" s="369"/>
      <c r="C7" s="292" t="s">
        <v>120</v>
      </c>
      <c r="D7" s="273">
        <v>26397881.4223</v>
      </c>
      <c r="E7" s="274">
        <v>23647238.132300001</v>
      </c>
      <c r="F7" s="274">
        <v>26262475.524599999</v>
      </c>
      <c r="G7" s="275">
        <v>11.059377749183398</v>
      </c>
      <c r="H7" s="274">
        <v>21992787.710000001</v>
      </c>
      <c r="I7" s="274">
        <v>19654306.25</v>
      </c>
      <c r="J7" s="274">
        <v>21600484.989999998</v>
      </c>
      <c r="K7" s="275">
        <v>9.9020474965886951</v>
      </c>
    </row>
    <row r="8" spans="2:13" ht="14.5">
      <c r="B8" s="369"/>
      <c r="C8" s="292" t="s">
        <v>75</v>
      </c>
      <c r="D8" s="273">
        <v>8273486.2845999999</v>
      </c>
      <c r="E8" s="274">
        <v>7608609.6846000003</v>
      </c>
      <c r="F8" s="274">
        <v>8004772.8169</v>
      </c>
      <c r="G8" s="275">
        <v>5.2067742823218133</v>
      </c>
      <c r="H8" s="274">
        <v>10044832.08</v>
      </c>
      <c r="I8" s="274">
        <v>9265480.3000000007</v>
      </c>
      <c r="J8" s="274">
        <v>9328046.0600000005</v>
      </c>
      <c r="K8" s="275">
        <v>0.67525652178008766</v>
      </c>
    </row>
    <row r="9" spans="2:13" ht="14.5">
      <c r="B9" s="369"/>
      <c r="C9" s="292" t="s">
        <v>89</v>
      </c>
      <c r="D9" s="273">
        <v>9058523.5614999998</v>
      </c>
      <c r="E9" s="274">
        <v>8062718.5614999998</v>
      </c>
      <c r="F9" s="274">
        <v>9760492.0614999998</v>
      </c>
      <c r="G9" s="275">
        <v>21.05708499000545</v>
      </c>
      <c r="H9" s="274">
        <v>7143811.7699999996</v>
      </c>
      <c r="I9" s="274">
        <v>6412283.1699999999</v>
      </c>
      <c r="J9" s="274">
        <v>7377224.6799999997</v>
      </c>
      <c r="K9" s="275">
        <v>15.048329657593706</v>
      </c>
    </row>
    <row r="10" spans="2:13" ht="14.5">
      <c r="B10" s="369"/>
      <c r="C10" s="292" t="s">
        <v>118</v>
      </c>
      <c r="D10" s="273">
        <v>1027063.3901</v>
      </c>
      <c r="E10" s="274">
        <v>979131.80909999995</v>
      </c>
      <c r="F10" s="274">
        <v>1113482.2304</v>
      </c>
      <c r="G10" s="275">
        <v>13.721382560688378</v>
      </c>
      <c r="H10" s="274">
        <v>1409431.11</v>
      </c>
      <c r="I10" s="274">
        <v>1323684.58</v>
      </c>
      <c r="J10" s="274">
        <v>1644115.33</v>
      </c>
      <c r="K10" s="275">
        <v>24.207485290793372</v>
      </c>
    </row>
    <row r="11" spans="2:13" ht="14.5">
      <c r="B11" s="369"/>
      <c r="C11" s="292" t="s">
        <v>94</v>
      </c>
      <c r="D11" s="273">
        <v>483246.30690000003</v>
      </c>
      <c r="E11" s="274">
        <v>414376.30690000003</v>
      </c>
      <c r="F11" s="274">
        <v>567564.15</v>
      </c>
      <c r="G11" s="275">
        <v>36.968291996715983</v>
      </c>
      <c r="H11" s="274">
        <v>445261.41</v>
      </c>
      <c r="I11" s="274">
        <v>382164.94</v>
      </c>
      <c r="J11" s="274">
        <v>579782.06999999995</v>
      </c>
      <c r="K11" s="275">
        <v>51.709905675805821</v>
      </c>
    </row>
    <row r="12" spans="2:13" ht="14.5">
      <c r="B12" s="369"/>
      <c r="C12" s="292" t="s">
        <v>80</v>
      </c>
      <c r="D12" s="273">
        <v>66510.230800000005</v>
      </c>
      <c r="E12" s="274">
        <v>0</v>
      </c>
      <c r="F12" s="274">
        <v>33147.06</v>
      </c>
      <c r="G12" s="275" t="s">
        <v>132</v>
      </c>
      <c r="H12" s="274">
        <v>306689.76</v>
      </c>
      <c r="I12" s="274">
        <v>0</v>
      </c>
      <c r="J12" s="274">
        <v>136811.13</v>
      </c>
      <c r="K12" s="275" t="s">
        <v>132</v>
      </c>
    </row>
    <row r="13" spans="2:13" ht="14.5">
      <c r="B13" s="369"/>
      <c r="C13" s="292" t="s">
        <v>206</v>
      </c>
      <c r="D13" s="273">
        <v>48002</v>
      </c>
      <c r="E13" s="274">
        <v>48002</v>
      </c>
      <c r="F13" s="274">
        <v>0</v>
      </c>
      <c r="G13" s="275">
        <v>-100</v>
      </c>
      <c r="H13" s="274">
        <v>37312</v>
      </c>
      <c r="I13" s="274">
        <v>37312</v>
      </c>
      <c r="J13" s="274">
        <v>0</v>
      </c>
      <c r="K13" s="275">
        <v>-100</v>
      </c>
    </row>
    <row r="14" spans="2:13" ht="14.5">
      <c r="B14" s="369"/>
      <c r="C14" s="292" t="s">
        <v>111</v>
      </c>
      <c r="D14" s="273">
        <v>7525.8</v>
      </c>
      <c r="E14" s="274">
        <v>7525.8</v>
      </c>
      <c r="F14" s="274">
        <v>0</v>
      </c>
      <c r="G14" s="275">
        <v>-100</v>
      </c>
      <c r="H14" s="274">
        <v>32601.06</v>
      </c>
      <c r="I14" s="274">
        <v>32601.06</v>
      </c>
      <c r="J14" s="274">
        <v>0</v>
      </c>
      <c r="K14" s="275">
        <v>-100</v>
      </c>
    </row>
    <row r="15" spans="2:13" ht="14.5">
      <c r="B15" s="369"/>
      <c r="C15" s="292" t="s">
        <v>95</v>
      </c>
      <c r="D15" s="273">
        <v>25200</v>
      </c>
      <c r="E15" s="274">
        <v>0</v>
      </c>
      <c r="F15" s="274">
        <v>90000</v>
      </c>
      <c r="G15" s="275" t="s">
        <v>132</v>
      </c>
      <c r="H15" s="274">
        <v>18144</v>
      </c>
      <c r="I15" s="274">
        <v>0</v>
      </c>
      <c r="J15" s="274">
        <v>71316</v>
      </c>
      <c r="K15" s="275" t="s">
        <v>132</v>
      </c>
    </row>
    <row r="16" spans="2:13" ht="14.5">
      <c r="B16" s="369"/>
      <c r="C16" s="292" t="s">
        <v>73</v>
      </c>
      <c r="D16" s="273">
        <v>4200</v>
      </c>
      <c r="E16" s="274">
        <v>4200</v>
      </c>
      <c r="F16" s="274">
        <v>7495</v>
      </c>
      <c r="G16" s="275">
        <v>78.452380952380963</v>
      </c>
      <c r="H16" s="274">
        <v>9165.99</v>
      </c>
      <c r="I16" s="274">
        <v>9165.99</v>
      </c>
      <c r="J16" s="274">
        <v>14048.6</v>
      </c>
      <c r="K16" s="275">
        <v>53.268768567279714</v>
      </c>
    </row>
    <row r="17" spans="2:13" ht="14.5">
      <c r="B17" s="369"/>
      <c r="C17" s="292" t="s">
        <v>77</v>
      </c>
      <c r="D17" s="273">
        <v>3037.44</v>
      </c>
      <c r="E17" s="274">
        <v>3037.44</v>
      </c>
      <c r="F17" s="274">
        <v>5464.76</v>
      </c>
      <c r="G17" s="275">
        <v>79.913348082595874</v>
      </c>
      <c r="H17" s="274">
        <v>8104.66</v>
      </c>
      <c r="I17" s="274">
        <v>8104.66</v>
      </c>
      <c r="J17" s="274">
        <v>14836.95</v>
      </c>
      <c r="K17" s="275">
        <v>83.066902251297407</v>
      </c>
    </row>
    <row r="18" spans="2:13" ht="14.5">
      <c r="B18" s="369"/>
      <c r="C18" s="292" t="s">
        <v>97</v>
      </c>
      <c r="D18" s="273">
        <v>1890</v>
      </c>
      <c r="E18" s="274">
        <v>1890</v>
      </c>
      <c r="F18" s="274">
        <v>0</v>
      </c>
      <c r="G18" s="275">
        <v>-100</v>
      </c>
      <c r="H18" s="274">
        <v>2455.39</v>
      </c>
      <c r="I18" s="274">
        <v>2455.39</v>
      </c>
      <c r="J18" s="274">
        <v>0</v>
      </c>
      <c r="K18" s="275">
        <v>-100</v>
      </c>
    </row>
    <row r="19" spans="2:13" s="162" customFormat="1" ht="14.5">
      <c r="B19" s="369"/>
      <c r="C19" s="292" t="s">
        <v>207</v>
      </c>
      <c r="D19" s="273">
        <v>119.68</v>
      </c>
      <c r="E19" s="274">
        <v>119.68</v>
      </c>
      <c r="F19" s="274">
        <v>0</v>
      </c>
      <c r="G19" s="275">
        <v>-100</v>
      </c>
      <c r="H19" s="274">
        <v>389.8</v>
      </c>
      <c r="I19" s="274">
        <v>389.8</v>
      </c>
      <c r="J19" s="274">
        <v>0</v>
      </c>
      <c r="K19" s="275">
        <v>-100</v>
      </c>
    </row>
    <row r="20" spans="2:13" ht="14.5">
      <c r="B20" s="369"/>
      <c r="C20" s="292" t="s">
        <v>252</v>
      </c>
      <c r="D20" s="273">
        <v>3.3</v>
      </c>
      <c r="E20" s="274">
        <v>3.3</v>
      </c>
      <c r="F20" s="274">
        <v>0</v>
      </c>
      <c r="G20" s="275">
        <v>-100</v>
      </c>
      <c r="H20" s="274">
        <v>12.96</v>
      </c>
      <c r="I20" s="274">
        <v>12.96</v>
      </c>
      <c r="J20" s="274">
        <v>0</v>
      </c>
      <c r="K20" s="275">
        <v>-100</v>
      </c>
    </row>
    <row r="21" spans="2:13" ht="14.5">
      <c r="B21" s="369"/>
      <c r="C21" s="292" t="s">
        <v>92</v>
      </c>
      <c r="D21" s="273">
        <v>0</v>
      </c>
      <c r="E21" s="274">
        <v>0</v>
      </c>
      <c r="F21" s="274">
        <v>580.29</v>
      </c>
      <c r="G21" s="275" t="s">
        <v>132</v>
      </c>
      <c r="H21" s="274">
        <v>0</v>
      </c>
      <c r="I21" s="274">
        <v>0</v>
      </c>
      <c r="J21" s="274">
        <v>2338.7800000000002</v>
      </c>
      <c r="K21" s="275" t="s">
        <v>132</v>
      </c>
    </row>
    <row r="22" spans="2:13" ht="15" customHeight="1">
      <c r="B22" s="369"/>
      <c r="C22" s="292" t="s">
        <v>86</v>
      </c>
      <c r="D22" s="273">
        <v>0</v>
      </c>
      <c r="E22" s="274">
        <v>0</v>
      </c>
      <c r="F22" s="274">
        <v>69984</v>
      </c>
      <c r="G22" s="275" t="s">
        <v>132</v>
      </c>
      <c r="H22" s="274">
        <v>0</v>
      </c>
      <c r="I22" s="274">
        <v>0</v>
      </c>
      <c r="J22" s="274">
        <v>95487.3</v>
      </c>
      <c r="K22" s="275" t="s">
        <v>132</v>
      </c>
    </row>
    <row r="23" spans="2:13" ht="14.5">
      <c r="B23" s="370"/>
      <c r="C23" s="292" t="s">
        <v>72</v>
      </c>
      <c r="D23" s="293">
        <v>0</v>
      </c>
      <c r="E23" s="294">
        <v>0</v>
      </c>
      <c r="F23" s="294">
        <v>23328</v>
      </c>
      <c r="G23" s="295" t="s">
        <v>132</v>
      </c>
      <c r="H23" s="294">
        <v>0</v>
      </c>
      <c r="I23" s="294">
        <v>0</v>
      </c>
      <c r="J23" s="294">
        <v>28929.96</v>
      </c>
      <c r="K23" s="295" t="s">
        <v>132</v>
      </c>
      <c r="M23" s="261"/>
    </row>
    <row r="24" spans="2:13" ht="14.65" customHeight="1">
      <c r="B24" s="296" t="s">
        <v>106</v>
      </c>
      <c r="C24" s="297"/>
      <c r="D24" s="280">
        <v>95236775.096199989</v>
      </c>
      <c r="E24" s="281">
        <v>88103262.394400001</v>
      </c>
      <c r="F24" s="281">
        <v>101189959.41340002</v>
      </c>
      <c r="G24" s="282">
        <v>14.853816604902281</v>
      </c>
      <c r="H24" s="281">
        <v>82345096.229999974</v>
      </c>
      <c r="I24" s="281">
        <v>75934647.169999972</v>
      </c>
      <c r="J24" s="281">
        <v>85523990.319999993</v>
      </c>
      <c r="K24" s="298">
        <v>12.628416022703991</v>
      </c>
    </row>
    <row r="25" spans="2:13" ht="14.65" customHeight="1">
      <c r="B25" s="379" t="s">
        <v>85</v>
      </c>
      <c r="C25" s="291" t="s">
        <v>118</v>
      </c>
      <c r="D25" s="283">
        <v>594014.30759999994</v>
      </c>
      <c r="E25" s="284">
        <v>593663.67960000003</v>
      </c>
      <c r="F25" s="284">
        <v>468932.82280000002</v>
      </c>
      <c r="G25" s="285">
        <v>-21.010356719825175</v>
      </c>
      <c r="H25" s="284">
        <v>3919535.67</v>
      </c>
      <c r="I25" s="284">
        <v>3917548.53</v>
      </c>
      <c r="J25" s="284">
        <v>2348267.94</v>
      </c>
      <c r="K25" s="299">
        <v>-40.05771920839485</v>
      </c>
    </row>
    <row r="26" spans="2:13" ht="14.5">
      <c r="B26" s="383"/>
      <c r="C26" s="292" t="s">
        <v>120</v>
      </c>
      <c r="D26" s="273">
        <v>2474656.7999999998</v>
      </c>
      <c r="E26" s="274">
        <v>2381548.7999999998</v>
      </c>
      <c r="F26" s="274">
        <v>1927928</v>
      </c>
      <c r="G26" s="275">
        <v>-19.047302326956306</v>
      </c>
      <c r="H26" s="300">
        <v>2566092.42</v>
      </c>
      <c r="I26" s="300">
        <v>2474817.5699999998</v>
      </c>
      <c r="J26" s="300">
        <v>2096762.86</v>
      </c>
      <c r="K26" s="301">
        <v>-15.276063762550374</v>
      </c>
    </row>
    <row r="27" spans="2:13" ht="14.5">
      <c r="B27" s="383"/>
      <c r="C27" s="292" t="s">
        <v>94</v>
      </c>
      <c r="D27" s="273">
        <v>938570</v>
      </c>
      <c r="E27" s="274">
        <v>938570</v>
      </c>
      <c r="F27" s="274">
        <v>1565420.2</v>
      </c>
      <c r="G27" s="275">
        <v>66.787794197555854</v>
      </c>
      <c r="H27" s="300">
        <v>1468278.25</v>
      </c>
      <c r="I27" s="300">
        <v>1468278.25</v>
      </c>
      <c r="J27" s="300">
        <v>2299380.23</v>
      </c>
      <c r="K27" s="301">
        <v>56.603847397453457</v>
      </c>
    </row>
    <row r="28" spans="2:13" ht="14.5">
      <c r="B28" s="383"/>
      <c r="C28" s="292" t="s">
        <v>80</v>
      </c>
      <c r="D28" s="273">
        <v>240797.1</v>
      </c>
      <c r="E28" s="274">
        <v>240797.1</v>
      </c>
      <c r="F28" s="274">
        <v>150890.74230000001</v>
      </c>
      <c r="G28" s="275">
        <v>-37.336976940336911</v>
      </c>
      <c r="H28" s="300">
        <v>1175078.93</v>
      </c>
      <c r="I28" s="300">
        <v>1175078.93</v>
      </c>
      <c r="J28" s="300">
        <v>790093.57</v>
      </c>
      <c r="K28" s="301">
        <v>-32.762510685133293</v>
      </c>
    </row>
    <row r="29" spans="2:13" ht="14.5">
      <c r="B29" s="383"/>
      <c r="C29" s="292" t="s">
        <v>92</v>
      </c>
      <c r="D29" s="273">
        <v>182120.899</v>
      </c>
      <c r="E29" s="274">
        <v>180829.8554</v>
      </c>
      <c r="F29" s="274">
        <v>202056.64569999999</v>
      </c>
      <c r="G29" s="275">
        <v>11.73854298176915</v>
      </c>
      <c r="H29" s="300">
        <v>912248.83</v>
      </c>
      <c r="I29" s="300">
        <v>910969.89</v>
      </c>
      <c r="J29" s="300">
        <v>934187.95</v>
      </c>
      <c r="K29" s="301">
        <v>2.5487187068279349</v>
      </c>
    </row>
    <row r="30" spans="2:13" ht="14.5">
      <c r="B30" s="383"/>
      <c r="C30" s="292" t="s">
        <v>111</v>
      </c>
      <c r="D30" s="273">
        <v>35825.33</v>
      </c>
      <c r="E30" s="274">
        <v>28784.45</v>
      </c>
      <c r="F30" s="274">
        <v>55229.53</v>
      </c>
      <c r="G30" s="275">
        <v>91.872799376052001</v>
      </c>
      <c r="H30" s="300">
        <v>178474.73</v>
      </c>
      <c r="I30" s="300">
        <v>151045.15</v>
      </c>
      <c r="J30" s="300">
        <v>253534.7</v>
      </c>
      <c r="K30" s="301">
        <v>67.853585500759223</v>
      </c>
    </row>
    <row r="31" spans="2:13" ht="14.5">
      <c r="B31" s="383"/>
      <c r="C31" s="292" t="s">
        <v>72</v>
      </c>
      <c r="D31" s="273">
        <v>43202.519200000002</v>
      </c>
      <c r="E31" s="274">
        <v>43202.519200000002</v>
      </c>
      <c r="F31" s="274">
        <v>0.23080000000000001</v>
      </c>
      <c r="G31" s="275">
        <v>-99.999465771894165</v>
      </c>
      <c r="H31" s="300">
        <v>54652.5</v>
      </c>
      <c r="I31" s="300">
        <v>54652.5</v>
      </c>
      <c r="J31" s="300">
        <v>49.06</v>
      </c>
      <c r="K31" s="301">
        <v>-99.910232834728504</v>
      </c>
    </row>
    <row r="32" spans="2:13" ht="14.5">
      <c r="B32" s="383"/>
      <c r="C32" s="292" t="s">
        <v>73</v>
      </c>
      <c r="D32" s="273">
        <v>7998.32</v>
      </c>
      <c r="E32" s="274">
        <v>7998.32</v>
      </c>
      <c r="F32" s="274">
        <v>38666.746299999999</v>
      </c>
      <c r="G32" s="275">
        <v>383.43585027855846</v>
      </c>
      <c r="H32" s="300">
        <v>30243.08</v>
      </c>
      <c r="I32" s="300">
        <v>30243.08</v>
      </c>
      <c r="J32" s="300">
        <v>21073.99</v>
      </c>
      <c r="K32" s="301">
        <v>-30.317976872725929</v>
      </c>
    </row>
    <row r="33" spans="2:11" ht="14.5">
      <c r="B33" s="383"/>
      <c r="C33" s="292" t="s">
        <v>77</v>
      </c>
      <c r="D33" s="273">
        <v>2134</v>
      </c>
      <c r="E33" s="274">
        <v>1656</v>
      </c>
      <c r="F33" s="274">
        <v>6827.6</v>
      </c>
      <c r="G33" s="275">
        <v>312.29468599033822</v>
      </c>
      <c r="H33" s="300">
        <v>9813.99</v>
      </c>
      <c r="I33" s="300">
        <v>7267.78</v>
      </c>
      <c r="J33" s="300">
        <v>41775.660000000003</v>
      </c>
      <c r="K33" s="301">
        <v>474.80633701075163</v>
      </c>
    </row>
    <row r="34" spans="2:11" ht="14.5">
      <c r="B34" s="383"/>
      <c r="C34" s="292" t="s">
        <v>89</v>
      </c>
      <c r="D34" s="273">
        <v>2467.1999999999998</v>
      </c>
      <c r="E34" s="274">
        <v>2467.1999999999998</v>
      </c>
      <c r="F34" s="274">
        <v>12495</v>
      </c>
      <c r="G34" s="275">
        <v>406.44455252918289</v>
      </c>
      <c r="H34" s="300">
        <v>6526.12</v>
      </c>
      <c r="I34" s="300">
        <v>6526.12</v>
      </c>
      <c r="J34" s="300">
        <v>27781.73</v>
      </c>
      <c r="K34" s="301">
        <v>325.70056940417891</v>
      </c>
    </row>
    <row r="35" spans="2:11" ht="14.5">
      <c r="B35" s="383"/>
      <c r="C35" s="292" t="s">
        <v>96</v>
      </c>
      <c r="D35" s="273">
        <v>1015.5</v>
      </c>
      <c r="E35" s="274">
        <v>847.5</v>
      </c>
      <c r="F35" s="274">
        <v>829.68</v>
      </c>
      <c r="G35" s="275">
        <v>-2.1026548672566481</v>
      </c>
      <c r="H35" s="300">
        <v>4649.29</v>
      </c>
      <c r="I35" s="300">
        <v>3898.92</v>
      </c>
      <c r="J35" s="300">
        <v>10475.15</v>
      </c>
      <c r="K35" s="301">
        <v>168.66799011008175</v>
      </c>
    </row>
    <row r="36" spans="2:11" ht="14.5">
      <c r="B36" s="383"/>
      <c r="C36" s="292" t="s">
        <v>74</v>
      </c>
      <c r="D36" s="273">
        <v>514.79999999999995</v>
      </c>
      <c r="E36" s="274">
        <v>514.79999999999995</v>
      </c>
      <c r="F36" s="274">
        <v>7228.8378000000002</v>
      </c>
      <c r="G36" s="275">
        <v>1304.203146853147</v>
      </c>
      <c r="H36" s="300">
        <v>3918.34</v>
      </c>
      <c r="I36" s="300">
        <v>3918.34</v>
      </c>
      <c r="J36" s="300">
        <v>52202.51</v>
      </c>
      <c r="K36" s="301">
        <v>1232.2608553622197</v>
      </c>
    </row>
    <row r="37" spans="2:11" ht="14.5">
      <c r="B37" s="383"/>
      <c r="C37" s="292" t="s">
        <v>97</v>
      </c>
      <c r="D37" s="273">
        <v>474.4015</v>
      </c>
      <c r="E37" s="274">
        <v>474.4015</v>
      </c>
      <c r="F37" s="274">
        <v>32.365200000000002</v>
      </c>
      <c r="G37" s="275">
        <v>-93.177677557933521</v>
      </c>
      <c r="H37" s="300">
        <v>1944.21</v>
      </c>
      <c r="I37" s="300">
        <v>1944.21</v>
      </c>
      <c r="J37" s="300">
        <v>448.07</v>
      </c>
      <c r="K37" s="301">
        <v>-76.953621265192538</v>
      </c>
    </row>
    <row r="38" spans="2:11" s="162" customFormat="1" ht="14.5">
      <c r="B38" s="383"/>
      <c r="C38" s="292" t="s">
        <v>150</v>
      </c>
      <c r="D38" s="273">
        <v>80.239999999999995</v>
      </c>
      <c r="E38" s="274">
        <v>80.239999999999995</v>
      </c>
      <c r="F38" s="274">
        <v>61.02</v>
      </c>
      <c r="G38" s="275">
        <v>-23.953140578265199</v>
      </c>
      <c r="H38" s="300">
        <v>825.82</v>
      </c>
      <c r="I38" s="300">
        <v>825.82</v>
      </c>
      <c r="J38" s="300">
        <v>519.51</v>
      </c>
      <c r="K38" s="301">
        <v>-37.091618028141724</v>
      </c>
    </row>
    <row r="39" spans="2:11" ht="14.5">
      <c r="B39" s="383"/>
      <c r="C39" s="292" t="s">
        <v>76</v>
      </c>
      <c r="D39" s="273">
        <v>3600</v>
      </c>
      <c r="E39" s="274">
        <v>3600</v>
      </c>
      <c r="F39" s="274">
        <v>1800</v>
      </c>
      <c r="G39" s="275">
        <v>-50</v>
      </c>
      <c r="H39" s="300">
        <v>597.70000000000005</v>
      </c>
      <c r="I39" s="300">
        <v>597.70000000000005</v>
      </c>
      <c r="J39" s="300">
        <v>490.98</v>
      </c>
      <c r="K39" s="301">
        <v>-17.85511125982935</v>
      </c>
    </row>
    <row r="40" spans="2:11" ht="14.5">
      <c r="B40" s="383"/>
      <c r="C40" s="292" t="s">
        <v>90</v>
      </c>
      <c r="D40" s="273">
        <v>44.660200000000003</v>
      </c>
      <c r="E40" s="274">
        <v>44.660200000000003</v>
      </c>
      <c r="F40" s="274">
        <v>25292.799999999999</v>
      </c>
      <c r="G40" s="275">
        <v>56533.87087384292</v>
      </c>
      <c r="H40" s="300">
        <v>533.69000000000005</v>
      </c>
      <c r="I40" s="300">
        <v>533.69000000000005</v>
      </c>
      <c r="J40" s="300">
        <v>157100.82999999999</v>
      </c>
      <c r="K40" s="301">
        <v>29336.719818621292</v>
      </c>
    </row>
    <row r="41" spans="2:11" ht="14.5">
      <c r="B41" s="383"/>
      <c r="C41" s="292" t="s">
        <v>259</v>
      </c>
      <c r="D41" s="273">
        <v>0</v>
      </c>
      <c r="E41" s="274">
        <v>0</v>
      </c>
      <c r="F41" s="274">
        <v>4280.32</v>
      </c>
      <c r="G41" s="275" t="s">
        <v>132</v>
      </c>
      <c r="H41" s="300">
        <v>0</v>
      </c>
      <c r="I41" s="300">
        <v>0</v>
      </c>
      <c r="J41" s="300">
        <v>26525.11</v>
      </c>
      <c r="K41" s="301" t="s">
        <v>132</v>
      </c>
    </row>
    <row r="42" spans="2:11" ht="14.5">
      <c r="B42" s="383"/>
      <c r="C42" s="292" t="s">
        <v>169</v>
      </c>
      <c r="D42" s="273">
        <v>0</v>
      </c>
      <c r="E42" s="274">
        <v>0</v>
      </c>
      <c r="F42" s="274">
        <v>19.440000000000001</v>
      </c>
      <c r="G42" s="275" t="s">
        <v>132</v>
      </c>
      <c r="H42" s="300">
        <v>0</v>
      </c>
      <c r="I42" s="300">
        <v>0</v>
      </c>
      <c r="J42" s="300">
        <v>189.69</v>
      </c>
      <c r="K42" s="301" t="s">
        <v>132</v>
      </c>
    </row>
    <row r="43" spans="2:11" ht="14.5">
      <c r="B43" s="383"/>
      <c r="C43" s="292" t="s">
        <v>162</v>
      </c>
      <c r="D43" s="273">
        <v>0</v>
      </c>
      <c r="E43" s="274">
        <v>0</v>
      </c>
      <c r="F43" s="274">
        <v>3.4615</v>
      </c>
      <c r="G43" s="275" t="s">
        <v>132</v>
      </c>
      <c r="H43" s="300">
        <v>0</v>
      </c>
      <c r="I43" s="300">
        <v>0</v>
      </c>
      <c r="J43" s="300">
        <v>258.76</v>
      </c>
      <c r="K43" s="301" t="s">
        <v>132</v>
      </c>
    </row>
    <row r="44" spans="2:11" ht="14.5">
      <c r="B44" s="380"/>
      <c r="C44" s="292" t="s">
        <v>91</v>
      </c>
      <c r="D44" s="273">
        <v>0</v>
      </c>
      <c r="E44" s="274">
        <v>0</v>
      </c>
      <c r="F44" s="274">
        <v>12.307700000000001</v>
      </c>
      <c r="G44" s="275" t="s">
        <v>132</v>
      </c>
      <c r="H44" s="300">
        <v>0</v>
      </c>
      <c r="I44" s="300">
        <v>0</v>
      </c>
      <c r="J44" s="300">
        <v>187.4</v>
      </c>
      <c r="K44" s="301" t="s">
        <v>132</v>
      </c>
    </row>
    <row r="45" spans="2:11" ht="14.5">
      <c r="B45" s="296" t="s">
        <v>107</v>
      </c>
      <c r="C45" s="297"/>
      <c r="D45" s="280">
        <v>4527516.0774999997</v>
      </c>
      <c r="E45" s="281">
        <v>4425079.5259000007</v>
      </c>
      <c r="F45" s="281">
        <v>4468007.7500999998</v>
      </c>
      <c r="G45" s="282">
        <v>0.97011192564426807</v>
      </c>
      <c r="H45" s="281">
        <v>10333413.57</v>
      </c>
      <c r="I45" s="281">
        <v>10208146.479999999</v>
      </c>
      <c r="J45" s="281">
        <v>9061305.7000000011</v>
      </c>
      <c r="K45" s="298">
        <v>-11.234564298689387</v>
      </c>
    </row>
    <row r="46" spans="2:11" ht="14.5">
      <c r="B46" s="384" t="s">
        <v>71</v>
      </c>
      <c r="C46" s="291" t="s">
        <v>89</v>
      </c>
      <c r="D46" s="283">
        <v>3356955.8620000002</v>
      </c>
      <c r="E46" s="284">
        <v>3025435.8620000002</v>
      </c>
      <c r="F46" s="284">
        <v>2544555.8199999998</v>
      </c>
      <c r="G46" s="285">
        <v>-15.894570697727794</v>
      </c>
      <c r="H46" s="284">
        <v>4107128.67</v>
      </c>
      <c r="I46" s="284">
        <v>3674497.49</v>
      </c>
      <c r="J46" s="284">
        <v>3354681.05</v>
      </c>
      <c r="K46" s="299">
        <v>-8.7036782817342626</v>
      </c>
    </row>
    <row r="47" spans="2:11" s="162" customFormat="1" ht="14.5">
      <c r="B47" s="385"/>
      <c r="C47" s="292" t="s">
        <v>120</v>
      </c>
      <c r="D47" s="273">
        <v>1848136.1</v>
      </c>
      <c r="E47" s="274">
        <v>1758801.1</v>
      </c>
      <c r="F47" s="274">
        <v>2761425</v>
      </c>
      <c r="G47" s="275">
        <v>57.006099211559501</v>
      </c>
      <c r="H47" s="300">
        <v>2229245.02</v>
      </c>
      <c r="I47" s="300">
        <v>2116659.2000000002</v>
      </c>
      <c r="J47" s="300">
        <v>3586490.6</v>
      </c>
      <c r="K47" s="301">
        <v>69.441098500882887</v>
      </c>
    </row>
    <row r="48" spans="2:11" s="162" customFormat="1" ht="14.5">
      <c r="B48" s="385"/>
      <c r="C48" s="292" t="s">
        <v>118</v>
      </c>
      <c r="D48" s="273">
        <v>949902.50199999998</v>
      </c>
      <c r="E48" s="274">
        <v>872078.50199999998</v>
      </c>
      <c r="F48" s="274">
        <v>495997.32539999997</v>
      </c>
      <c r="G48" s="275">
        <v>-43.124692987787924</v>
      </c>
      <c r="H48" s="300">
        <v>1392843.82</v>
      </c>
      <c r="I48" s="300">
        <v>1273727.54</v>
      </c>
      <c r="J48" s="300">
        <v>740543.92</v>
      </c>
      <c r="K48" s="301">
        <v>-41.86009984521494</v>
      </c>
    </row>
    <row r="49" spans="2:11" s="162" customFormat="1" ht="14.5">
      <c r="B49" s="385"/>
      <c r="C49" s="292" t="s">
        <v>162</v>
      </c>
      <c r="D49" s="273">
        <v>523656.06</v>
      </c>
      <c r="E49" s="274">
        <v>458834.56</v>
      </c>
      <c r="F49" s="274">
        <v>754001</v>
      </c>
      <c r="G49" s="275">
        <v>64.329600629908953</v>
      </c>
      <c r="H49" s="300">
        <v>582349.06000000006</v>
      </c>
      <c r="I49" s="300">
        <v>506250.97</v>
      </c>
      <c r="J49" s="300">
        <v>898568.37</v>
      </c>
      <c r="K49" s="301">
        <v>77.494646578158651</v>
      </c>
    </row>
    <row r="50" spans="2:11" ht="14.5">
      <c r="B50" s="385"/>
      <c r="C50" s="292" t="s">
        <v>90</v>
      </c>
      <c r="D50" s="273">
        <v>206044.79999999999</v>
      </c>
      <c r="E50" s="274">
        <v>206044.79999999999</v>
      </c>
      <c r="F50" s="274">
        <v>125859</v>
      </c>
      <c r="G50" s="275">
        <v>-38.916682197269715</v>
      </c>
      <c r="H50" s="300">
        <v>281750</v>
      </c>
      <c r="I50" s="300">
        <v>281750</v>
      </c>
      <c r="J50" s="300">
        <v>172297.54</v>
      </c>
      <c r="K50" s="301">
        <v>-38.847368234250226</v>
      </c>
    </row>
    <row r="51" spans="2:11" ht="12.75" customHeight="1">
      <c r="B51" s="385"/>
      <c r="C51" s="292" t="s">
        <v>95</v>
      </c>
      <c r="D51" s="273">
        <v>108900</v>
      </c>
      <c r="E51" s="274">
        <v>108900</v>
      </c>
      <c r="F51" s="274">
        <v>18150</v>
      </c>
      <c r="G51" s="275">
        <v>-83.333333333333343</v>
      </c>
      <c r="H51" s="300">
        <v>140524.54999999999</v>
      </c>
      <c r="I51" s="300">
        <v>140524.54999999999</v>
      </c>
      <c r="J51" s="300">
        <v>27129.77</v>
      </c>
      <c r="K51" s="301">
        <v>-80.693928569776602</v>
      </c>
    </row>
    <row r="52" spans="2:11" ht="14.5">
      <c r="B52" s="385"/>
      <c r="C52" s="292" t="s">
        <v>73</v>
      </c>
      <c r="D52" s="273">
        <v>140</v>
      </c>
      <c r="E52" s="274">
        <v>140</v>
      </c>
      <c r="F52" s="274">
        <v>0</v>
      </c>
      <c r="G52" s="275">
        <v>-100</v>
      </c>
      <c r="H52" s="300">
        <v>1891.74</v>
      </c>
      <c r="I52" s="300">
        <v>1891.74</v>
      </c>
      <c r="J52" s="300">
        <v>0</v>
      </c>
      <c r="K52" s="301">
        <v>-100</v>
      </c>
    </row>
    <row r="53" spans="2:11" ht="14.5">
      <c r="B53" s="385"/>
      <c r="C53" s="292" t="s">
        <v>111</v>
      </c>
      <c r="D53" s="273">
        <v>16.5</v>
      </c>
      <c r="E53" s="274">
        <v>16.5</v>
      </c>
      <c r="F53" s="274">
        <v>0</v>
      </c>
      <c r="G53" s="275">
        <v>-100</v>
      </c>
      <c r="H53" s="300">
        <v>348.7</v>
      </c>
      <c r="I53" s="300">
        <v>348.7</v>
      </c>
      <c r="J53" s="300">
        <v>0</v>
      </c>
      <c r="K53" s="301">
        <v>-100</v>
      </c>
    </row>
    <row r="54" spans="2:11" ht="14.5">
      <c r="B54" s="385"/>
      <c r="C54" s="292" t="s">
        <v>161</v>
      </c>
      <c r="D54" s="273">
        <v>9</v>
      </c>
      <c r="E54" s="274">
        <v>9</v>
      </c>
      <c r="F54" s="274">
        <v>3.9</v>
      </c>
      <c r="G54" s="275">
        <v>-56.666666666666664</v>
      </c>
      <c r="H54" s="300">
        <v>170.42</v>
      </c>
      <c r="I54" s="300">
        <v>170.42</v>
      </c>
      <c r="J54" s="300">
        <v>122.65</v>
      </c>
      <c r="K54" s="301">
        <v>-28.030747564839796</v>
      </c>
    </row>
    <row r="55" spans="2:11" ht="14.5">
      <c r="B55" s="385"/>
      <c r="C55" s="292" t="s">
        <v>91</v>
      </c>
      <c r="D55" s="273">
        <v>15</v>
      </c>
      <c r="E55" s="274">
        <v>15</v>
      </c>
      <c r="F55" s="274">
        <v>0</v>
      </c>
      <c r="G55" s="275">
        <v>-100</v>
      </c>
      <c r="H55" s="300">
        <v>20.85</v>
      </c>
      <c r="I55" s="300">
        <v>20.85</v>
      </c>
      <c r="J55" s="300">
        <v>0</v>
      </c>
      <c r="K55" s="301">
        <v>-100</v>
      </c>
    </row>
    <row r="56" spans="2:11" ht="14.5">
      <c r="B56" s="386"/>
      <c r="C56" s="292" t="s">
        <v>249</v>
      </c>
      <c r="D56" s="273">
        <v>0</v>
      </c>
      <c r="E56" s="274">
        <v>0</v>
      </c>
      <c r="F56" s="274">
        <v>132000</v>
      </c>
      <c r="G56" s="275" t="s">
        <v>132</v>
      </c>
      <c r="H56" s="300">
        <v>0</v>
      </c>
      <c r="I56" s="300">
        <v>0</v>
      </c>
      <c r="J56" s="300">
        <v>169620.01</v>
      </c>
      <c r="K56" s="301" t="s">
        <v>132</v>
      </c>
    </row>
    <row r="57" spans="2:11" ht="14.5">
      <c r="B57" s="296" t="s">
        <v>108</v>
      </c>
      <c r="C57" s="297"/>
      <c r="D57" s="280">
        <v>6993775.824</v>
      </c>
      <c r="E57" s="281">
        <v>6430275.324</v>
      </c>
      <c r="F57" s="281">
        <v>6831992.0454000011</v>
      </c>
      <c r="G57" s="282">
        <v>6.2472709356729439</v>
      </c>
      <c r="H57" s="281">
        <v>8736272.8300000001</v>
      </c>
      <c r="I57" s="281">
        <v>7995841.46</v>
      </c>
      <c r="J57" s="281">
        <v>8949453.9100000001</v>
      </c>
      <c r="K57" s="298">
        <v>11.926355153119816</v>
      </c>
    </row>
    <row r="58" spans="2:11" ht="14.5">
      <c r="B58" s="379" t="s">
        <v>79</v>
      </c>
      <c r="C58" s="291" t="s">
        <v>120</v>
      </c>
      <c r="D58" s="283">
        <v>513302.26919999998</v>
      </c>
      <c r="E58" s="284">
        <v>453302.26919999998</v>
      </c>
      <c r="F58" s="284">
        <v>713550.5</v>
      </c>
      <c r="G58" s="285">
        <v>57.411632035130353</v>
      </c>
      <c r="H58" s="284">
        <v>546199.5</v>
      </c>
      <c r="I58" s="284">
        <v>493190.86</v>
      </c>
      <c r="J58" s="284">
        <v>750231.05</v>
      </c>
      <c r="K58" s="299">
        <v>52.117792693887324</v>
      </c>
    </row>
    <row r="59" spans="2:11" ht="14.5">
      <c r="B59" s="383"/>
      <c r="C59" s="292" t="s">
        <v>118</v>
      </c>
      <c r="D59" s="273">
        <v>323190</v>
      </c>
      <c r="E59" s="274">
        <v>323190</v>
      </c>
      <c r="F59" s="274">
        <v>0</v>
      </c>
      <c r="G59" s="275">
        <v>-100</v>
      </c>
      <c r="H59" s="300">
        <v>351811.57</v>
      </c>
      <c r="I59" s="300">
        <v>351811.57</v>
      </c>
      <c r="J59" s="300">
        <v>0</v>
      </c>
      <c r="K59" s="301">
        <v>-100</v>
      </c>
    </row>
    <row r="60" spans="2:11" ht="14.5">
      <c r="B60" s="383"/>
      <c r="C60" s="292" t="s">
        <v>95</v>
      </c>
      <c r="D60" s="273">
        <v>467750</v>
      </c>
      <c r="E60" s="274">
        <v>404750</v>
      </c>
      <c r="F60" s="274">
        <v>243500</v>
      </c>
      <c r="G60" s="275">
        <v>-39.839407041383566</v>
      </c>
      <c r="H60" s="300">
        <v>336456.42</v>
      </c>
      <c r="I60" s="300">
        <v>289128.49</v>
      </c>
      <c r="J60" s="300">
        <v>178824.22</v>
      </c>
      <c r="K60" s="301">
        <v>-38.150605635577449</v>
      </c>
    </row>
    <row r="61" spans="2:11" ht="14.5">
      <c r="B61" s="383"/>
      <c r="C61" s="292" t="s">
        <v>89</v>
      </c>
      <c r="D61" s="273">
        <v>260000</v>
      </c>
      <c r="E61" s="274">
        <v>220000</v>
      </c>
      <c r="F61" s="274">
        <v>470350</v>
      </c>
      <c r="G61" s="275">
        <v>113.79545454545456</v>
      </c>
      <c r="H61" s="300">
        <v>192440</v>
      </c>
      <c r="I61" s="300">
        <v>161120</v>
      </c>
      <c r="J61" s="300">
        <v>372846.91</v>
      </c>
      <c r="K61" s="301">
        <v>131.4094525819265</v>
      </c>
    </row>
    <row r="62" spans="2:11" ht="14.5">
      <c r="B62" s="383"/>
      <c r="C62" s="292" t="s">
        <v>93</v>
      </c>
      <c r="D62" s="273">
        <v>210000</v>
      </c>
      <c r="E62" s="274">
        <v>189000</v>
      </c>
      <c r="F62" s="274">
        <v>164021</v>
      </c>
      <c r="G62" s="275">
        <v>-13.216402116402115</v>
      </c>
      <c r="H62" s="300">
        <v>149141.53</v>
      </c>
      <c r="I62" s="300">
        <v>133601.53</v>
      </c>
      <c r="J62" s="300">
        <v>142595.96</v>
      </c>
      <c r="K62" s="301">
        <v>6.7322806857077033</v>
      </c>
    </row>
    <row r="63" spans="2:11" ht="14.5">
      <c r="B63" s="383"/>
      <c r="C63" s="292" t="s">
        <v>91</v>
      </c>
      <c r="D63" s="273">
        <v>164606.3077</v>
      </c>
      <c r="E63" s="274">
        <v>164606.3077</v>
      </c>
      <c r="F63" s="274">
        <v>47000</v>
      </c>
      <c r="G63" s="275">
        <v>-71.447023715726061</v>
      </c>
      <c r="H63" s="300">
        <v>95734.19</v>
      </c>
      <c r="I63" s="300">
        <v>95734.19</v>
      </c>
      <c r="J63" s="300">
        <v>27260</v>
      </c>
      <c r="K63" s="301">
        <v>-71.525324442605083</v>
      </c>
    </row>
    <row r="64" spans="2:11" ht="14.5">
      <c r="B64" s="383"/>
      <c r="C64" s="292" t="s">
        <v>159</v>
      </c>
      <c r="D64" s="273">
        <v>140360</v>
      </c>
      <c r="E64" s="274">
        <v>140360</v>
      </c>
      <c r="F64" s="274">
        <v>0</v>
      </c>
      <c r="G64" s="275">
        <v>-100</v>
      </c>
      <c r="H64" s="300">
        <v>92357.54</v>
      </c>
      <c r="I64" s="300">
        <v>92357.54</v>
      </c>
      <c r="J64" s="300">
        <v>0</v>
      </c>
      <c r="K64" s="301">
        <v>-100</v>
      </c>
    </row>
    <row r="65" spans="2:11" s="162" customFormat="1" ht="14.5">
      <c r="B65" s="383"/>
      <c r="C65" s="292" t="s">
        <v>94</v>
      </c>
      <c r="D65" s="273">
        <v>22000</v>
      </c>
      <c r="E65" s="274">
        <v>22000</v>
      </c>
      <c r="F65" s="274">
        <v>22500</v>
      </c>
      <c r="G65" s="275">
        <v>2.2727272727272707</v>
      </c>
      <c r="H65" s="300">
        <v>14365</v>
      </c>
      <c r="I65" s="300">
        <v>14365</v>
      </c>
      <c r="J65" s="300">
        <v>19305</v>
      </c>
      <c r="K65" s="301">
        <v>34.389140271493225</v>
      </c>
    </row>
    <row r="66" spans="2:11" ht="14.5">
      <c r="B66" s="383"/>
      <c r="C66" s="292" t="s">
        <v>103</v>
      </c>
      <c r="D66" s="273">
        <v>17500</v>
      </c>
      <c r="E66" s="274">
        <v>0</v>
      </c>
      <c r="F66" s="274">
        <v>17500</v>
      </c>
      <c r="G66" s="275" t="s">
        <v>132</v>
      </c>
      <c r="H66" s="300">
        <v>13410.36</v>
      </c>
      <c r="I66" s="300">
        <v>0</v>
      </c>
      <c r="J66" s="300">
        <v>10885</v>
      </c>
      <c r="K66" s="301" t="s">
        <v>132</v>
      </c>
    </row>
    <row r="67" spans="2:11" ht="12.75" customHeight="1">
      <c r="B67" s="383"/>
      <c r="C67" s="292" t="s">
        <v>73</v>
      </c>
      <c r="D67" s="273">
        <v>2128</v>
      </c>
      <c r="E67" s="274">
        <v>2128</v>
      </c>
      <c r="F67" s="274">
        <v>44.407699999999998</v>
      </c>
      <c r="G67" s="275">
        <v>-97.91317199248121</v>
      </c>
      <c r="H67" s="300">
        <v>5393.3</v>
      </c>
      <c r="I67" s="300">
        <v>5393.3</v>
      </c>
      <c r="J67" s="300">
        <v>111.48</v>
      </c>
      <c r="K67" s="301">
        <v>-97.932990933194887</v>
      </c>
    </row>
    <row r="68" spans="2:11" ht="14.5">
      <c r="B68" s="383"/>
      <c r="C68" s="292" t="s">
        <v>96</v>
      </c>
      <c r="D68" s="273">
        <v>3305.7837</v>
      </c>
      <c r="E68" s="274">
        <v>2000</v>
      </c>
      <c r="F68" s="274">
        <v>3298.0657999999999</v>
      </c>
      <c r="G68" s="275">
        <v>64.903289999999998</v>
      </c>
      <c r="H68" s="300">
        <v>4200.84</v>
      </c>
      <c r="I68" s="300">
        <v>1395.58</v>
      </c>
      <c r="J68" s="300">
        <v>5252.94</v>
      </c>
      <c r="K68" s="301">
        <v>276.39834334111981</v>
      </c>
    </row>
    <row r="69" spans="2:11" s="162" customFormat="1" ht="14.5">
      <c r="B69" s="383"/>
      <c r="C69" s="292" t="s">
        <v>92</v>
      </c>
      <c r="D69" s="273">
        <v>833.52570000000003</v>
      </c>
      <c r="E69" s="274">
        <v>563.16570000000002</v>
      </c>
      <c r="F69" s="274">
        <v>881.6</v>
      </c>
      <c r="G69" s="275">
        <v>56.543624727145136</v>
      </c>
      <c r="H69" s="300">
        <v>1303.6500000000001</v>
      </c>
      <c r="I69" s="300">
        <v>810.74</v>
      </c>
      <c r="J69" s="300">
        <v>683.79</v>
      </c>
      <c r="K69" s="301">
        <v>-15.658534178651607</v>
      </c>
    </row>
    <row r="70" spans="2:11" ht="14.5">
      <c r="B70" s="383"/>
      <c r="C70" s="292" t="s">
        <v>169</v>
      </c>
      <c r="D70" s="273">
        <v>352.5</v>
      </c>
      <c r="E70" s="274">
        <v>0</v>
      </c>
      <c r="F70" s="274">
        <v>0</v>
      </c>
      <c r="G70" s="275" t="s">
        <v>132</v>
      </c>
      <c r="H70" s="300">
        <v>409.65</v>
      </c>
      <c r="I70" s="300">
        <v>0</v>
      </c>
      <c r="J70" s="300">
        <v>0</v>
      </c>
      <c r="K70" s="301" t="s">
        <v>132</v>
      </c>
    </row>
    <row r="71" spans="2:11" s="162" customFormat="1" ht="14.5">
      <c r="B71" s="383"/>
      <c r="C71" s="292" t="s">
        <v>211</v>
      </c>
      <c r="D71" s="273">
        <v>0</v>
      </c>
      <c r="E71" s="274">
        <v>0</v>
      </c>
      <c r="F71" s="274">
        <v>13.5846</v>
      </c>
      <c r="G71" s="275" t="s">
        <v>132</v>
      </c>
      <c r="H71" s="300">
        <v>0</v>
      </c>
      <c r="I71" s="300">
        <v>0</v>
      </c>
      <c r="J71" s="300">
        <v>67.81</v>
      </c>
      <c r="K71" s="301" t="s">
        <v>132</v>
      </c>
    </row>
    <row r="72" spans="2:11" ht="14.5">
      <c r="B72" s="383"/>
      <c r="C72" s="292" t="s">
        <v>80</v>
      </c>
      <c r="D72" s="273">
        <v>0</v>
      </c>
      <c r="E72" s="274">
        <v>0</v>
      </c>
      <c r="F72" s="274">
        <v>19.2</v>
      </c>
      <c r="G72" s="275" t="s">
        <v>132</v>
      </c>
      <c r="H72" s="300">
        <v>0</v>
      </c>
      <c r="I72" s="300">
        <v>0</v>
      </c>
      <c r="J72" s="300">
        <v>254.18</v>
      </c>
      <c r="K72" s="301" t="s">
        <v>132</v>
      </c>
    </row>
    <row r="73" spans="2:11" ht="12.4" customHeight="1">
      <c r="B73" s="380"/>
      <c r="C73" s="292" t="s">
        <v>150</v>
      </c>
      <c r="D73" s="273">
        <v>0</v>
      </c>
      <c r="E73" s="274">
        <v>0</v>
      </c>
      <c r="F73" s="274">
        <v>40</v>
      </c>
      <c r="G73" s="275" t="s">
        <v>132</v>
      </c>
      <c r="H73" s="300">
        <v>0</v>
      </c>
      <c r="I73" s="300">
        <v>0</v>
      </c>
      <c r="J73" s="300">
        <v>73.760000000000005</v>
      </c>
      <c r="K73" s="301" t="s">
        <v>132</v>
      </c>
    </row>
    <row r="74" spans="2:11" s="162" customFormat="1" ht="14.65" customHeight="1">
      <c r="B74" s="296" t="s">
        <v>109</v>
      </c>
      <c r="C74" s="297"/>
      <c r="D74" s="280">
        <v>2125328.3863000004</v>
      </c>
      <c r="E74" s="281">
        <v>1921899.7426</v>
      </c>
      <c r="F74" s="281">
        <v>1682718.3581000001</v>
      </c>
      <c r="G74" s="282">
        <v>-12.445050030363635</v>
      </c>
      <c r="H74" s="281">
        <v>1803223.55</v>
      </c>
      <c r="I74" s="281">
        <v>1638908.8000000003</v>
      </c>
      <c r="J74" s="281">
        <v>1508392.0999999999</v>
      </c>
      <c r="K74" s="298">
        <v>-7.96363409605223</v>
      </c>
    </row>
    <row r="75" spans="2:11" ht="14.5">
      <c r="B75" s="384" t="s">
        <v>223</v>
      </c>
      <c r="C75" s="291" t="s">
        <v>118</v>
      </c>
      <c r="D75" s="283">
        <v>13688.353800000001</v>
      </c>
      <c r="E75" s="284">
        <v>13688.353800000001</v>
      </c>
      <c r="F75" s="284">
        <v>0</v>
      </c>
      <c r="G75" s="285">
        <v>-100</v>
      </c>
      <c r="H75" s="284">
        <v>21851.919999999998</v>
      </c>
      <c r="I75" s="284">
        <v>21851.919999999998</v>
      </c>
      <c r="J75" s="284">
        <v>0</v>
      </c>
      <c r="K75" s="299">
        <v>-100</v>
      </c>
    </row>
    <row r="76" spans="2:11" ht="14.5">
      <c r="B76" s="385"/>
      <c r="C76" s="292" t="s">
        <v>120</v>
      </c>
      <c r="D76" s="273">
        <v>20000</v>
      </c>
      <c r="E76" s="274">
        <v>20000</v>
      </c>
      <c r="F76" s="274">
        <v>0</v>
      </c>
      <c r="G76" s="275">
        <v>-100</v>
      </c>
      <c r="H76" s="300">
        <v>15760</v>
      </c>
      <c r="I76" s="300">
        <v>15760</v>
      </c>
      <c r="J76" s="300">
        <v>0</v>
      </c>
      <c r="K76" s="301">
        <v>-100</v>
      </c>
    </row>
    <row r="77" spans="2:11" ht="14.5">
      <c r="B77" s="385"/>
      <c r="C77" s="292" t="s">
        <v>92</v>
      </c>
      <c r="D77" s="273">
        <v>1309.2565</v>
      </c>
      <c r="E77" s="274">
        <v>1309.2565</v>
      </c>
      <c r="F77" s="274">
        <v>1067.3</v>
      </c>
      <c r="G77" s="275">
        <v>-18.480450545786866</v>
      </c>
      <c r="H77" s="300">
        <v>2160.5</v>
      </c>
      <c r="I77" s="300">
        <v>2160.5</v>
      </c>
      <c r="J77" s="300">
        <v>888.57</v>
      </c>
      <c r="K77" s="301">
        <v>-58.872020365656098</v>
      </c>
    </row>
    <row r="78" spans="2:11" ht="14.5">
      <c r="B78" s="385"/>
      <c r="C78" s="292" t="s">
        <v>159</v>
      </c>
      <c r="D78" s="273">
        <v>4.2</v>
      </c>
      <c r="E78" s="274">
        <v>4.2</v>
      </c>
      <c r="F78" s="274">
        <v>0</v>
      </c>
      <c r="G78" s="275">
        <v>-100</v>
      </c>
      <c r="H78" s="300">
        <v>780</v>
      </c>
      <c r="I78" s="300">
        <v>780</v>
      </c>
      <c r="J78" s="300">
        <v>0</v>
      </c>
      <c r="K78" s="301">
        <v>-100</v>
      </c>
    </row>
    <row r="79" spans="2:11" ht="14.5">
      <c r="B79" s="385"/>
      <c r="C79" s="292" t="s">
        <v>94</v>
      </c>
      <c r="D79" s="273">
        <v>96</v>
      </c>
      <c r="E79" s="274">
        <v>96</v>
      </c>
      <c r="F79" s="274">
        <v>0</v>
      </c>
      <c r="G79" s="275">
        <v>-100</v>
      </c>
      <c r="H79" s="300">
        <v>375.23</v>
      </c>
      <c r="I79" s="300">
        <v>375.23</v>
      </c>
      <c r="J79" s="300">
        <v>0</v>
      </c>
      <c r="K79" s="301">
        <v>-100</v>
      </c>
    </row>
    <row r="80" spans="2:11" ht="14.5">
      <c r="B80" s="385"/>
      <c r="C80" s="292" t="s">
        <v>73</v>
      </c>
      <c r="D80" s="273">
        <v>500</v>
      </c>
      <c r="E80" s="274">
        <v>500</v>
      </c>
      <c r="F80" s="274">
        <v>0</v>
      </c>
      <c r="G80" s="275">
        <v>-100</v>
      </c>
      <c r="H80" s="300">
        <v>26.21</v>
      </c>
      <c r="I80" s="300">
        <v>26.21</v>
      </c>
      <c r="J80" s="300">
        <v>0</v>
      </c>
      <c r="K80" s="301">
        <v>-100</v>
      </c>
    </row>
    <row r="81" spans="2:11" s="162" customFormat="1" ht="14.5">
      <c r="B81" s="385"/>
      <c r="C81" s="292" t="s">
        <v>96</v>
      </c>
      <c r="D81" s="273">
        <v>0</v>
      </c>
      <c r="E81" s="274">
        <v>0</v>
      </c>
      <c r="F81" s="274">
        <v>183.25290000000001</v>
      </c>
      <c r="G81" s="275" t="s">
        <v>132</v>
      </c>
      <c r="H81" s="300">
        <v>0</v>
      </c>
      <c r="I81" s="300">
        <v>0</v>
      </c>
      <c r="J81" s="300">
        <v>844.47</v>
      </c>
      <c r="K81" s="301" t="s">
        <v>132</v>
      </c>
    </row>
    <row r="82" spans="2:11" ht="14.5">
      <c r="B82" s="386"/>
      <c r="C82" s="292" t="s">
        <v>90</v>
      </c>
      <c r="D82" s="273">
        <v>0</v>
      </c>
      <c r="E82" s="274">
        <v>0</v>
      </c>
      <c r="F82" s="274">
        <v>88.230800000000002</v>
      </c>
      <c r="G82" s="275" t="s">
        <v>132</v>
      </c>
      <c r="H82" s="300">
        <v>0</v>
      </c>
      <c r="I82" s="300">
        <v>0</v>
      </c>
      <c r="J82" s="300">
        <v>96.37</v>
      </c>
      <c r="K82" s="301" t="s">
        <v>132</v>
      </c>
    </row>
    <row r="83" spans="2:11" s="162" customFormat="1" ht="14.5">
      <c r="B83" s="296" t="s">
        <v>224</v>
      </c>
      <c r="C83" s="297"/>
      <c r="D83" s="280">
        <v>35597.810299999997</v>
      </c>
      <c r="E83" s="281">
        <v>35597.810299999997</v>
      </c>
      <c r="F83" s="281">
        <v>1338.7837</v>
      </c>
      <c r="G83" s="282">
        <v>-96.239140304649581</v>
      </c>
      <c r="H83" s="281">
        <v>40953.86</v>
      </c>
      <c r="I83" s="281">
        <v>40953.86</v>
      </c>
      <c r="J83" s="281">
        <v>1829.41</v>
      </c>
      <c r="K83" s="298">
        <v>-95.53299737802493</v>
      </c>
    </row>
    <row r="84" spans="2:11" s="162" customFormat="1" ht="14.5">
      <c r="B84" s="379" t="s">
        <v>81</v>
      </c>
      <c r="C84" s="291" t="s">
        <v>73</v>
      </c>
      <c r="D84" s="283">
        <v>82475.88</v>
      </c>
      <c r="E84" s="284">
        <v>76329.88</v>
      </c>
      <c r="F84" s="284">
        <v>74399</v>
      </c>
      <c r="G84" s="285">
        <v>-2.5296515597823643</v>
      </c>
      <c r="H84" s="284">
        <v>9603.83</v>
      </c>
      <c r="I84" s="284">
        <v>8901.32</v>
      </c>
      <c r="J84" s="284">
        <v>8113.03</v>
      </c>
      <c r="K84" s="299">
        <v>-8.855877555239001</v>
      </c>
    </row>
    <row r="85" spans="2:11" s="162" customFormat="1" ht="14.5">
      <c r="B85" s="383"/>
      <c r="C85" s="292" t="s">
        <v>92</v>
      </c>
      <c r="D85" s="273">
        <v>651.95309999999995</v>
      </c>
      <c r="E85" s="274">
        <v>651.95309999999995</v>
      </c>
      <c r="F85" s="274">
        <v>0</v>
      </c>
      <c r="G85" s="275">
        <v>-100</v>
      </c>
      <c r="H85" s="300">
        <v>840.1</v>
      </c>
      <c r="I85" s="300">
        <v>840.1</v>
      </c>
      <c r="J85" s="300">
        <v>0</v>
      </c>
      <c r="K85" s="301">
        <v>-100</v>
      </c>
    </row>
    <row r="86" spans="2:11" s="162" customFormat="1" ht="14.65" customHeight="1">
      <c r="B86" s="380"/>
      <c r="C86" s="292" t="s">
        <v>75</v>
      </c>
      <c r="D86" s="273">
        <v>0</v>
      </c>
      <c r="E86" s="274">
        <v>0</v>
      </c>
      <c r="F86" s="274">
        <v>1670875</v>
      </c>
      <c r="G86" s="275" t="s">
        <v>132</v>
      </c>
      <c r="H86" s="300">
        <v>0</v>
      </c>
      <c r="I86" s="300">
        <v>0</v>
      </c>
      <c r="J86" s="300">
        <v>353436.8</v>
      </c>
      <c r="K86" s="301" t="s">
        <v>132</v>
      </c>
    </row>
    <row r="87" spans="2:11" s="162" customFormat="1" ht="14.5">
      <c r="B87" s="296" t="s">
        <v>110</v>
      </c>
      <c r="C87" s="297"/>
      <c r="D87" s="280">
        <v>83127.833100000003</v>
      </c>
      <c r="E87" s="281">
        <v>76981.833100000003</v>
      </c>
      <c r="F87" s="281">
        <v>1745274</v>
      </c>
      <c r="G87" s="282">
        <v>2167.1245016117964</v>
      </c>
      <c r="H87" s="281">
        <v>10443.93</v>
      </c>
      <c r="I87" s="281">
        <v>9741.42</v>
      </c>
      <c r="J87" s="281">
        <v>361549.83</v>
      </c>
      <c r="K87" s="298">
        <v>3611.4694777558097</v>
      </c>
    </row>
    <row r="88" spans="2:11" s="162" customFormat="1" ht="14.5">
      <c r="B88" s="379" t="s">
        <v>116</v>
      </c>
      <c r="C88" s="291" t="s">
        <v>90</v>
      </c>
      <c r="D88" s="283">
        <v>361834.5</v>
      </c>
      <c r="E88" s="284">
        <v>361834.5</v>
      </c>
      <c r="F88" s="284">
        <v>249828</v>
      </c>
      <c r="G88" s="285">
        <v>-30.955174257844398</v>
      </c>
      <c r="H88" s="284">
        <v>297461.53000000003</v>
      </c>
      <c r="I88" s="284">
        <v>297461.53000000003</v>
      </c>
      <c r="J88" s="284">
        <v>206841.47</v>
      </c>
      <c r="K88" s="299">
        <v>-30.464463757716842</v>
      </c>
    </row>
    <row r="89" spans="2:11" s="162" customFormat="1" ht="14.5">
      <c r="B89" s="383"/>
      <c r="C89" s="292" t="s">
        <v>118</v>
      </c>
      <c r="D89" s="273">
        <v>31422.537400000001</v>
      </c>
      <c r="E89" s="274">
        <v>31422.537400000001</v>
      </c>
      <c r="F89" s="274">
        <v>2448.98</v>
      </c>
      <c r="G89" s="275">
        <v>-92.206294581417225</v>
      </c>
      <c r="H89" s="300">
        <v>68433.070000000007</v>
      </c>
      <c r="I89" s="300">
        <v>68433.070000000007</v>
      </c>
      <c r="J89" s="300">
        <v>4479.92</v>
      </c>
      <c r="K89" s="301">
        <v>-93.453574419502146</v>
      </c>
    </row>
    <row r="90" spans="2:11" s="162" customFormat="1" ht="14.65" customHeight="1">
      <c r="B90" s="383"/>
      <c r="C90" s="292" t="s">
        <v>73</v>
      </c>
      <c r="D90" s="273">
        <v>26727</v>
      </c>
      <c r="E90" s="274">
        <v>26727</v>
      </c>
      <c r="F90" s="274">
        <v>21682.37</v>
      </c>
      <c r="G90" s="275">
        <v>-18.874658584951554</v>
      </c>
      <c r="H90" s="300">
        <v>61040.09</v>
      </c>
      <c r="I90" s="300">
        <v>61040.09</v>
      </c>
      <c r="J90" s="300">
        <v>31646.57</v>
      </c>
      <c r="K90" s="301">
        <v>-48.154450624171751</v>
      </c>
    </row>
    <row r="91" spans="2:11" s="162" customFormat="1" ht="14.5">
      <c r="B91" s="383"/>
      <c r="C91" s="292" t="s">
        <v>92</v>
      </c>
      <c r="D91" s="273">
        <v>10800</v>
      </c>
      <c r="E91" s="274">
        <v>6000</v>
      </c>
      <c r="F91" s="274">
        <v>22800</v>
      </c>
      <c r="G91" s="275">
        <v>280</v>
      </c>
      <c r="H91" s="300">
        <v>10260</v>
      </c>
      <c r="I91" s="300">
        <v>5700</v>
      </c>
      <c r="J91" s="300">
        <v>21660</v>
      </c>
      <c r="K91" s="301">
        <v>280</v>
      </c>
    </row>
    <row r="92" spans="2:11" s="162" customFormat="1" ht="14.65" customHeight="1">
      <c r="B92" s="383"/>
      <c r="C92" s="292" t="s">
        <v>74</v>
      </c>
      <c r="D92" s="273">
        <v>385</v>
      </c>
      <c r="E92" s="274">
        <v>0</v>
      </c>
      <c r="F92" s="274">
        <v>16</v>
      </c>
      <c r="G92" s="275" t="s">
        <v>132</v>
      </c>
      <c r="H92" s="300">
        <v>780.22</v>
      </c>
      <c r="I92" s="300">
        <v>0</v>
      </c>
      <c r="J92" s="300">
        <v>34.75</v>
      </c>
      <c r="K92" s="301" t="s">
        <v>132</v>
      </c>
    </row>
    <row r="93" spans="2:11" ht="14.65" customHeight="1">
      <c r="B93" s="380"/>
      <c r="C93" s="292" t="s">
        <v>93</v>
      </c>
      <c r="D93" s="273">
        <v>0</v>
      </c>
      <c r="E93" s="274">
        <v>0</v>
      </c>
      <c r="F93" s="274">
        <v>10</v>
      </c>
      <c r="G93" s="275" t="s">
        <v>132</v>
      </c>
      <c r="H93" s="300">
        <v>0</v>
      </c>
      <c r="I93" s="300">
        <v>0</v>
      </c>
      <c r="J93" s="300">
        <v>8.89</v>
      </c>
      <c r="K93" s="301" t="s">
        <v>132</v>
      </c>
    </row>
    <row r="94" spans="2:11" ht="14.5">
      <c r="B94" s="296" t="s">
        <v>117</v>
      </c>
      <c r="C94" s="297"/>
      <c r="D94" s="280">
        <v>431169.03740000003</v>
      </c>
      <c r="E94" s="281">
        <v>425984.03740000003</v>
      </c>
      <c r="F94" s="281">
        <v>296785.34999999998</v>
      </c>
      <c r="G94" s="282">
        <v>-30.32946684776411</v>
      </c>
      <c r="H94" s="281">
        <v>437974.91</v>
      </c>
      <c r="I94" s="281">
        <v>432634.69</v>
      </c>
      <c r="J94" s="281">
        <v>264671.60000000003</v>
      </c>
      <c r="K94" s="298">
        <v>-38.823306101505629</v>
      </c>
    </row>
    <row r="95" spans="2:11" ht="14.5">
      <c r="B95" s="379" t="s">
        <v>222</v>
      </c>
      <c r="C95" s="291" t="s">
        <v>118</v>
      </c>
      <c r="D95" s="283">
        <v>1850</v>
      </c>
      <c r="E95" s="284">
        <v>1850</v>
      </c>
      <c r="F95" s="284">
        <v>1734.6</v>
      </c>
      <c r="G95" s="285">
        <v>-6.2378378378378452</v>
      </c>
      <c r="H95" s="284">
        <v>167484.03</v>
      </c>
      <c r="I95" s="284">
        <v>167484.03</v>
      </c>
      <c r="J95" s="284">
        <v>184803.06</v>
      </c>
      <c r="K95" s="299">
        <v>10.340705319784815</v>
      </c>
    </row>
    <row r="96" spans="2:11" ht="14.5">
      <c r="B96" s="380"/>
      <c r="C96" s="292" t="s">
        <v>80</v>
      </c>
      <c r="D96" s="273">
        <v>0</v>
      </c>
      <c r="E96" s="274">
        <v>0</v>
      </c>
      <c r="F96" s="274">
        <v>1.7692000000000001</v>
      </c>
      <c r="G96" s="275" t="s">
        <v>132</v>
      </c>
      <c r="H96" s="300">
        <v>0</v>
      </c>
      <c r="I96" s="300">
        <v>0</v>
      </c>
      <c r="J96" s="300">
        <v>492.42</v>
      </c>
      <c r="K96" s="301" t="s">
        <v>132</v>
      </c>
    </row>
    <row r="97" spans="2:11" ht="14.5">
      <c r="B97" s="296" t="s">
        <v>210</v>
      </c>
      <c r="C97" s="297"/>
      <c r="D97" s="280">
        <v>1850</v>
      </c>
      <c r="E97" s="281">
        <v>1850</v>
      </c>
      <c r="F97" s="281">
        <v>1736.3691999999999</v>
      </c>
      <c r="G97" s="282">
        <v>-6.1422054054054094</v>
      </c>
      <c r="H97" s="281">
        <v>167484.03</v>
      </c>
      <c r="I97" s="281">
        <v>167484.03</v>
      </c>
      <c r="J97" s="281">
        <v>185295.48</v>
      </c>
      <c r="K97" s="298">
        <v>10.634715441227449</v>
      </c>
    </row>
    <row r="98" spans="2:11" ht="14.5">
      <c r="B98" s="291" t="s">
        <v>250</v>
      </c>
      <c r="C98" s="291" t="s">
        <v>73</v>
      </c>
      <c r="D98" s="283">
        <v>64472</v>
      </c>
      <c r="E98" s="284">
        <v>61242</v>
      </c>
      <c r="F98" s="284">
        <v>5922</v>
      </c>
      <c r="G98" s="285">
        <v>-90.330165572646223</v>
      </c>
      <c r="H98" s="284">
        <v>7543.65</v>
      </c>
      <c r="I98" s="284">
        <v>7192.15</v>
      </c>
      <c r="J98" s="284">
        <v>690.58</v>
      </c>
      <c r="K98" s="299">
        <v>-90.398142419165339</v>
      </c>
    </row>
    <row r="99" spans="2:11" s="162" customFormat="1" ht="14.5">
      <c r="B99" s="296" t="s">
        <v>253</v>
      </c>
      <c r="C99" s="297"/>
      <c r="D99" s="280">
        <v>64472</v>
      </c>
      <c r="E99" s="281">
        <v>61242</v>
      </c>
      <c r="F99" s="281">
        <v>5922</v>
      </c>
      <c r="G99" s="282">
        <v>-90.330165572646223</v>
      </c>
      <c r="H99" s="281">
        <v>7543.65</v>
      </c>
      <c r="I99" s="281">
        <v>7192.15</v>
      </c>
      <c r="J99" s="281">
        <v>690.58</v>
      </c>
      <c r="K99" s="298">
        <v>-90.398142419165339</v>
      </c>
    </row>
    <row r="100" spans="2:11" s="162" customFormat="1" ht="14.5">
      <c r="B100" s="302" t="s">
        <v>87</v>
      </c>
      <c r="C100" s="303"/>
      <c r="D100" s="287">
        <v>109499612.06479998</v>
      </c>
      <c r="E100" s="288">
        <v>101482172.66769998</v>
      </c>
      <c r="F100" s="288">
        <v>116223734.06989999</v>
      </c>
      <c r="G100" s="289">
        <v>14.526257188512082</v>
      </c>
      <c r="H100" s="304">
        <v>103882406.55999997</v>
      </c>
      <c r="I100" s="304">
        <v>96435550.059999943</v>
      </c>
      <c r="J100" s="304">
        <v>105857178.93000002</v>
      </c>
      <c r="K100" s="305">
        <v>9.7698710321433957</v>
      </c>
    </row>
    <row r="101" spans="2:11" ht="13">
      <c r="B101" s="253" t="s">
        <v>234</v>
      </c>
    </row>
  </sheetData>
  <mergeCells count="13">
    <mergeCell ref="B75:B82"/>
    <mergeCell ref="B84:B86"/>
    <mergeCell ref="B88:B93"/>
    <mergeCell ref="B95:B96"/>
    <mergeCell ref="B2:K2"/>
    <mergeCell ref="D4:G4"/>
    <mergeCell ref="H4:K4"/>
    <mergeCell ref="B4:B5"/>
    <mergeCell ref="C4:C5"/>
    <mergeCell ref="B6:B23"/>
    <mergeCell ref="B25:B44"/>
    <mergeCell ref="B46:B56"/>
    <mergeCell ref="B58:B73"/>
  </mergeCells>
  <hyperlinks>
    <hyperlink ref="M2" location="Índice!A1" display="Volver al índice"/>
  </hyperlinks>
  <printOptions horizontalCentered="1"/>
  <pageMargins left="0.11811023622047245" right="0.11811023622047245" top="0.31496062992125984" bottom="0.35433070866141736" header="0.31496062992125984" footer="0.31496062992125984"/>
  <pageSetup paperSize="119" scale="50"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B2:H26"/>
  <sheetViews>
    <sheetView zoomScale="80" zoomScaleNormal="80" zoomScalePageLayoutView="80" workbookViewId="0">
      <selection sqref="A1:J40"/>
    </sheetView>
  </sheetViews>
  <sheetFormatPr baseColWidth="10" defaultColWidth="10.81640625" defaultRowHeight="14.5"/>
  <cols>
    <col min="1" max="9" width="10.453125" style="83" customWidth="1"/>
    <col min="10" max="22" width="10.81640625" style="83"/>
    <col min="23" max="23" width="10.81640625" style="83" customWidth="1"/>
    <col min="24" max="16384" width="10.81640625" style="83"/>
  </cols>
  <sheetData>
    <row r="2" spans="2:8" ht="15.5">
      <c r="B2" s="57"/>
      <c r="C2" s="57"/>
      <c r="D2" s="58"/>
      <c r="E2" s="149" t="s">
        <v>104</v>
      </c>
      <c r="F2" s="58"/>
      <c r="G2" s="57"/>
      <c r="H2" s="57"/>
    </row>
    <row r="3" spans="2:8" ht="15" customHeight="1">
      <c r="B3" s="57"/>
      <c r="C3" s="57"/>
      <c r="E3" s="102" t="str">
        <f>+Portada!D49</f>
        <v>Diciembre 2018</v>
      </c>
      <c r="F3" s="101"/>
      <c r="G3" s="57"/>
      <c r="H3" s="57"/>
    </row>
    <row r="4" spans="2:8">
      <c r="B4" s="57"/>
      <c r="C4" s="57"/>
      <c r="D4" s="58"/>
      <c r="E4" s="85" t="s">
        <v>265</v>
      </c>
      <c r="F4" s="58"/>
      <c r="G4" s="57"/>
      <c r="H4" s="57"/>
    </row>
    <row r="5" spans="2:8">
      <c r="B5" s="57"/>
      <c r="D5" s="86"/>
      <c r="F5" s="86"/>
      <c r="G5" s="86"/>
      <c r="H5" s="57"/>
    </row>
    <row r="6" spans="2:8">
      <c r="B6" s="57"/>
      <c r="C6" s="57"/>
      <c r="D6" s="57"/>
      <c r="E6" s="57"/>
      <c r="F6" s="57"/>
      <c r="G6" s="57"/>
      <c r="H6" s="57"/>
    </row>
    <row r="7" spans="2:8">
      <c r="B7" s="57"/>
      <c r="C7" s="57"/>
      <c r="D7" s="58"/>
      <c r="E7" s="80" t="s">
        <v>225</v>
      </c>
      <c r="F7" s="58"/>
      <c r="G7" s="57"/>
      <c r="H7" s="57"/>
    </row>
    <row r="8" spans="2:8">
      <c r="B8" s="57"/>
      <c r="C8" s="57"/>
      <c r="D8" s="57"/>
      <c r="E8" s="57"/>
      <c r="F8" s="57"/>
      <c r="G8" s="57"/>
      <c r="H8" s="57"/>
    </row>
    <row r="9" spans="2:8">
      <c r="B9" s="57"/>
      <c r="C9" s="57"/>
      <c r="D9" s="57"/>
      <c r="E9" s="57"/>
      <c r="F9" s="57"/>
      <c r="G9" s="57"/>
      <c r="H9" s="57"/>
    </row>
    <row r="10" spans="2:8">
      <c r="B10" s="57"/>
      <c r="C10" s="57"/>
      <c r="D10" s="57"/>
      <c r="E10" s="57"/>
      <c r="F10" s="57"/>
      <c r="G10" s="57"/>
      <c r="H10" s="57"/>
    </row>
    <row r="11" spans="2:8">
      <c r="B11" s="57"/>
      <c r="C11" s="57"/>
      <c r="D11" s="57"/>
      <c r="E11" s="57"/>
      <c r="F11" s="57"/>
      <c r="G11" s="57"/>
      <c r="H11" s="57"/>
    </row>
    <row r="12" spans="2:8">
      <c r="B12" s="57"/>
      <c r="C12" s="57"/>
      <c r="D12" s="57"/>
      <c r="E12" s="57"/>
      <c r="F12" s="57"/>
      <c r="G12" s="57"/>
      <c r="H12" s="57"/>
    </row>
    <row r="13" spans="2:8">
      <c r="B13" s="58"/>
      <c r="D13" s="87"/>
      <c r="E13" s="85" t="s">
        <v>112</v>
      </c>
      <c r="F13" s="87"/>
      <c r="G13" s="87"/>
      <c r="H13" s="58"/>
    </row>
    <row r="14" spans="2:8">
      <c r="B14" s="57"/>
      <c r="D14" s="87"/>
      <c r="E14" s="85" t="s">
        <v>0</v>
      </c>
      <c r="F14" s="87"/>
      <c r="G14" s="87"/>
      <c r="H14" s="57"/>
    </row>
    <row r="15" spans="2:8">
      <c r="B15" s="58"/>
      <c r="D15" s="88"/>
      <c r="E15" s="89" t="s">
        <v>1</v>
      </c>
      <c r="F15" s="88"/>
      <c r="G15" s="88"/>
      <c r="H15" s="58"/>
    </row>
    <row r="16" spans="2:8">
      <c r="B16" s="58"/>
      <c r="C16" s="58"/>
      <c r="D16" s="58"/>
      <c r="E16" s="58"/>
      <c r="F16" s="58"/>
      <c r="G16" s="58"/>
      <c r="H16" s="58"/>
    </row>
    <row r="17" spans="2:8">
      <c r="B17" s="58"/>
      <c r="E17" s="98" t="s">
        <v>254</v>
      </c>
      <c r="F17" s="98"/>
      <c r="G17" s="98"/>
      <c r="H17" s="84"/>
    </row>
    <row r="18" spans="2:8">
      <c r="B18" s="58"/>
      <c r="E18" s="98" t="s">
        <v>255</v>
      </c>
      <c r="F18" s="98"/>
      <c r="G18" s="98"/>
      <c r="H18" s="84"/>
    </row>
    <row r="19" spans="2:8">
      <c r="B19" s="58"/>
      <c r="C19" s="58"/>
      <c r="D19" s="58"/>
      <c r="E19" s="58"/>
      <c r="F19" s="58"/>
      <c r="G19" s="58"/>
      <c r="H19" s="58"/>
    </row>
    <row r="20" spans="2:8">
      <c r="B20" s="58"/>
      <c r="C20" s="58"/>
      <c r="D20" s="57"/>
      <c r="E20" s="57"/>
      <c r="F20" s="57"/>
      <c r="G20" s="58"/>
      <c r="H20" s="58"/>
    </row>
    <row r="21" spans="2:8">
      <c r="B21" s="58"/>
      <c r="C21" s="58"/>
      <c r="D21" s="57"/>
      <c r="E21" s="57"/>
      <c r="F21" s="57"/>
      <c r="G21" s="58"/>
      <c r="H21" s="58"/>
    </row>
    <row r="22" spans="2:8">
      <c r="B22" s="58"/>
      <c r="C22" s="58"/>
      <c r="D22" s="58"/>
      <c r="E22" s="58"/>
      <c r="F22" s="58"/>
      <c r="G22" s="58"/>
      <c r="H22" s="58"/>
    </row>
    <row r="23" spans="2:8">
      <c r="B23" s="57"/>
      <c r="C23" s="57"/>
      <c r="D23" s="57"/>
      <c r="E23" s="57"/>
      <c r="F23" s="57"/>
      <c r="G23" s="57"/>
      <c r="H23" s="57"/>
    </row>
    <row r="24" spans="2:8">
      <c r="B24" s="57"/>
      <c r="C24" s="57"/>
      <c r="D24" s="57"/>
      <c r="E24" s="57"/>
      <c r="F24" s="57"/>
      <c r="G24" s="57"/>
      <c r="H24" s="57"/>
    </row>
    <row r="25" spans="2:8">
      <c r="D25" s="90"/>
      <c r="E25" s="150" t="s">
        <v>102</v>
      </c>
      <c r="F25" s="90"/>
      <c r="G25" s="90"/>
      <c r="H25" s="84"/>
    </row>
    <row r="26" spans="2:8">
      <c r="B26" s="57"/>
      <c r="C26" s="57"/>
      <c r="D26" s="57"/>
      <c r="E26" s="57"/>
      <c r="F26" s="57"/>
      <c r="G26" s="57"/>
      <c r="H26" s="57"/>
    </row>
  </sheetData>
  <hyperlinks>
    <hyperlink ref="E15" r:id="rId1"/>
  </hyperlinks>
  <printOptions horizontalCentered="1" verticalCentered="1"/>
  <pageMargins left="0.70866141732283472" right="0.70866141732283472" top="1.299212598425197" bottom="0.74803149606299213" header="0.31496062992125984" footer="0.31496062992125984"/>
  <pageSetup paperSize="119" scale="86"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9"/>
  <sheetViews>
    <sheetView zoomScale="80" zoomScaleNormal="80" zoomScalePageLayoutView="80" workbookViewId="0">
      <selection activeCell="R26" sqref="R26"/>
    </sheetView>
  </sheetViews>
  <sheetFormatPr baseColWidth="10" defaultColWidth="10.81640625" defaultRowHeight="14"/>
  <cols>
    <col min="1" max="1" width="2.54296875" style="152" customWidth="1"/>
    <col min="2" max="9" width="11" style="152" customWidth="1"/>
    <col min="10" max="10" width="2" style="152" customWidth="1"/>
    <col min="11" max="11" width="9.7265625" style="152" customWidth="1"/>
    <col min="12" max="12" width="6.453125" style="152" customWidth="1"/>
    <col min="13" max="18" width="10.81640625" style="152"/>
    <col min="19" max="20" width="10.81640625" style="152" customWidth="1"/>
    <col min="21" max="25" width="10.81640625" style="152"/>
    <col min="26" max="26" width="10.81640625" style="152" customWidth="1"/>
    <col min="27" max="16384" width="10.81640625" style="152"/>
  </cols>
  <sheetData>
    <row r="2" spans="2:11">
      <c r="B2" s="310" t="s">
        <v>146</v>
      </c>
      <c r="C2" s="310"/>
      <c r="D2" s="310"/>
      <c r="E2" s="310"/>
      <c r="F2" s="310"/>
      <c r="G2" s="310"/>
      <c r="H2" s="310"/>
      <c r="I2" s="310"/>
      <c r="J2" s="151"/>
      <c r="K2" s="52" t="s">
        <v>136</v>
      </c>
    </row>
    <row r="3" spans="2:11">
      <c r="B3" s="153"/>
      <c r="C3" s="153"/>
      <c r="D3" s="153"/>
      <c r="E3" s="153"/>
      <c r="F3" s="153"/>
      <c r="G3" s="153"/>
      <c r="H3" s="153"/>
      <c r="I3" s="153"/>
      <c r="J3" s="153"/>
    </row>
    <row r="4" spans="2:11" ht="34.5" customHeight="1">
      <c r="B4" s="311" t="s">
        <v>163</v>
      </c>
      <c r="C4" s="311"/>
      <c r="D4" s="311"/>
      <c r="E4" s="311"/>
      <c r="F4" s="311"/>
      <c r="G4" s="311"/>
      <c r="H4" s="311"/>
      <c r="I4" s="311"/>
      <c r="J4" s="154"/>
    </row>
    <row r="5" spans="2:11" ht="29.25" customHeight="1">
      <c r="B5" s="311" t="s">
        <v>148</v>
      </c>
      <c r="C5" s="311"/>
      <c r="D5" s="311"/>
      <c r="E5" s="311"/>
      <c r="F5" s="311"/>
      <c r="G5" s="311"/>
      <c r="H5" s="311"/>
      <c r="I5" s="311"/>
      <c r="J5" s="154"/>
    </row>
    <row r="6" spans="2:11" ht="18" customHeight="1">
      <c r="B6" s="309" t="s">
        <v>147</v>
      </c>
      <c r="C6" s="309"/>
      <c r="D6" s="309"/>
      <c r="E6" s="309"/>
      <c r="F6" s="309"/>
      <c r="G6" s="309"/>
      <c r="H6" s="309"/>
      <c r="I6" s="309"/>
      <c r="J6" s="154"/>
    </row>
    <row r="7" spans="2:11" ht="34.5" customHeight="1">
      <c r="B7" s="309" t="s">
        <v>149</v>
      </c>
      <c r="C7" s="309"/>
      <c r="D7" s="309"/>
      <c r="E7" s="309"/>
      <c r="F7" s="309"/>
      <c r="G7" s="309"/>
      <c r="H7" s="309"/>
      <c r="I7" s="309"/>
      <c r="J7" s="154"/>
    </row>
    <row r="8" spans="2:11" ht="34.5" customHeight="1">
      <c r="B8" s="309" t="s">
        <v>151</v>
      </c>
      <c r="C8" s="309"/>
      <c r="D8" s="309"/>
      <c r="E8" s="309"/>
      <c r="F8" s="309"/>
      <c r="G8" s="309"/>
      <c r="H8" s="309"/>
      <c r="I8" s="309"/>
      <c r="J8" s="154"/>
    </row>
    <row r="9" spans="2:11">
      <c r="B9" s="309" t="s">
        <v>226</v>
      </c>
      <c r="C9" s="309"/>
      <c r="D9" s="309"/>
      <c r="E9" s="309"/>
      <c r="F9" s="309"/>
      <c r="G9" s="309"/>
      <c r="H9" s="309"/>
      <c r="I9" s="309"/>
    </row>
  </sheetData>
  <mergeCells count="7">
    <mergeCell ref="B9:I9"/>
    <mergeCell ref="B7:I7"/>
    <mergeCell ref="B8:I8"/>
    <mergeCell ref="B2:I2"/>
    <mergeCell ref="B4:I4"/>
    <mergeCell ref="B5:I5"/>
    <mergeCell ref="B6:I6"/>
  </mergeCells>
  <hyperlinks>
    <hyperlink ref="K2" location="Índice!A1" display="Volver al índice"/>
  </hyperlinks>
  <printOptions horizontalCentered="1"/>
  <pageMargins left="0.70866141732283472" right="0.70866141732283472" top="1.299212598425197" bottom="0.74803149606299213" header="0.31496062992125984" footer="0.31496062992125984"/>
  <pageSetup paperSize="119" scale="83" firstPageNumber="4" fitToHeight="0" orientation="portrait" r:id="rId1"/>
  <headerFooter differentFirst="1">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B1:D38"/>
  <sheetViews>
    <sheetView zoomScale="80" zoomScaleNormal="80" zoomScalePageLayoutView="80" workbookViewId="0">
      <selection sqref="A1:D39"/>
    </sheetView>
  </sheetViews>
  <sheetFormatPr baseColWidth="10" defaultColWidth="10.81640625" defaultRowHeight="12.5"/>
  <cols>
    <col min="1" max="1" width="2.1796875" style="5" customWidth="1"/>
    <col min="2" max="2" width="14.453125" style="7" customWidth="1"/>
    <col min="3" max="3" width="84.1796875" style="6" customWidth="1"/>
    <col min="4" max="4" width="7.453125" style="6" customWidth="1"/>
    <col min="5" max="5" width="1.81640625" style="5" customWidth="1"/>
    <col min="6" max="7" width="9.453125" style="5" customWidth="1"/>
    <col min="8" max="13" width="10.81640625" style="5"/>
    <col min="14" max="14" width="10.81640625" style="5" customWidth="1"/>
    <col min="15" max="16384" width="10.81640625" style="5"/>
  </cols>
  <sheetData>
    <row r="1" spans="2:4" ht="8.25" customHeight="1">
      <c r="B1" s="5"/>
      <c r="C1" s="5"/>
      <c r="D1" s="5"/>
    </row>
    <row r="2" spans="2:4" ht="13">
      <c r="B2" s="312" t="s">
        <v>55</v>
      </c>
      <c r="C2" s="312"/>
      <c r="D2" s="312"/>
    </row>
    <row r="3" spans="2:4">
      <c r="B3" s="6"/>
      <c r="C3" s="50"/>
    </row>
    <row r="4" spans="2:4" ht="13">
      <c r="B4" s="22" t="s">
        <v>54</v>
      </c>
      <c r="C4" s="22" t="s">
        <v>51</v>
      </c>
      <c r="D4" s="21" t="s">
        <v>50</v>
      </c>
    </row>
    <row r="5" spans="2:4" ht="8.25" customHeight="1">
      <c r="B5" s="32"/>
      <c r="C5" s="19"/>
      <c r="D5" s="18"/>
    </row>
    <row r="6" spans="2:4">
      <c r="B6" s="9">
        <v>1</v>
      </c>
      <c r="C6" s="51" t="s">
        <v>98</v>
      </c>
      <c r="D6" s="26">
        <v>5</v>
      </c>
    </row>
    <row r="7" spans="2:4">
      <c r="B7" s="9">
        <v>2</v>
      </c>
      <c r="C7" s="51" t="s">
        <v>99</v>
      </c>
      <c r="D7" s="26">
        <v>5</v>
      </c>
    </row>
    <row r="8" spans="2:4">
      <c r="B8" s="9">
        <v>3</v>
      </c>
      <c r="C8" s="51" t="s">
        <v>119</v>
      </c>
      <c r="D8" s="26">
        <v>5</v>
      </c>
    </row>
    <row r="9" spans="2:4">
      <c r="B9" s="9">
        <v>4</v>
      </c>
      <c r="C9" s="51" t="s">
        <v>243</v>
      </c>
      <c r="D9" s="26">
        <v>5</v>
      </c>
    </row>
    <row r="10" spans="2:4">
      <c r="B10" s="9">
        <v>5</v>
      </c>
      <c r="C10" s="69" t="s">
        <v>165</v>
      </c>
      <c r="D10" s="26">
        <v>5</v>
      </c>
    </row>
    <row r="11" spans="2:4" ht="7.5" customHeight="1">
      <c r="B11" s="17"/>
      <c r="C11" s="16"/>
      <c r="D11" s="15"/>
    </row>
    <row r="12" spans="2:4" ht="13">
      <c r="B12" s="22" t="s">
        <v>53</v>
      </c>
      <c r="C12" s="22" t="s">
        <v>51</v>
      </c>
      <c r="D12" s="21" t="s">
        <v>50</v>
      </c>
    </row>
    <row r="13" spans="2:4" ht="8.25" customHeight="1">
      <c r="B13" s="10"/>
      <c r="C13" s="12"/>
      <c r="D13" s="14"/>
    </row>
    <row r="14" spans="2:4">
      <c r="B14" s="10">
        <v>1</v>
      </c>
      <c r="C14" s="8" t="s">
        <v>192</v>
      </c>
      <c r="D14" s="27">
        <v>6</v>
      </c>
    </row>
    <row r="15" spans="2:4">
      <c r="B15" s="10">
        <v>2</v>
      </c>
      <c r="C15" s="8" t="s">
        <v>128</v>
      </c>
      <c r="D15" s="28">
        <v>7</v>
      </c>
    </row>
    <row r="16" spans="2:4">
      <c r="B16" s="10">
        <v>3</v>
      </c>
      <c r="C16" s="8" t="s">
        <v>127</v>
      </c>
      <c r="D16" s="28">
        <v>8</v>
      </c>
    </row>
    <row r="17" spans="2:4">
      <c r="B17" s="10">
        <v>4</v>
      </c>
      <c r="C17" s="8" t="s">
        <v>100</v>
      </c>
      <c r="D17" s="28">
        <v>9</v>
      </c>
    </row>
    <row r="18" spans="2:4">
      <c r="B18" s="10">
        <v>5</v>
      </c>
      <c r="C18" s="8" t="s">
        <v>133</v>
      </c>
      <c r="D18" s="28">
        <v>10</v>
      </c>
    </row>
    <row r="19" spans="2:4">
      <c r="B19" s="10">
        <v>6</v>
      </c>
      <c r="C19" s="8" t="s">
        <v>114</v>
      </c>
      <c r="D19" s="28">
        <v>11</v>
      </c>
    </row>
    <row r="20" spans="2:4">
      <c r="B20" s="10">
        <v>7</v>
      </c>
      <c r="C20" s="8" t="s">
        <v>48</v>
      </c>
      <c r="D20" s="27">
        <v>12</v>
      </c>
    </row>
    <row r="21" spans="2:4">
      <c r="B21" s="10">
        <v>8</v>
      </c>
      <c r="C21" s="8" t="s">
        <v>47</v>
      </c>
      <c r="D21" s="27">
        <v>13</v>
      </c>
    </row>
    <row r="22" spans="2:4">
      <c r="B22" s="10">
        <v>9</v>
      </c>
      <c r="C22" s="8" t="s">
        <v>46</v>
      </c>
      <c r="D22" s="27">
        <v>14</v>
      </c>
    </row>
    <row r="23" spans="2:4" ht="12.65" customHeight="1">
      <c r="B23" s="10">
        <v>10</v>
      </c>
      <c r="C23" s="8" t="s">
        <v>182</v>
      </c>
      <c r="D23" s="132">
        <v>15</v>
      </c>
    </row>
    <row r="24" spans="2:4">
      <c r="B24" s="10">
        <v>11</v>
      </c>
      <c r="C24" s="8" t="s">
        <v>166</v>
      </c>
      <c r="D24" s="27">
        <v>16</v>
      </c>
    </row>
    <row r="25" spans="2:4">
      <c r="B25" s="10">
        <v>12</v>
      </c>
      <c r="C25" s="8" t="s">
        <v>167</v>
      </c>
      <c r="D25" s="27">
        <v>17</v>
      </c>
    </row>
    <row r="26" spans="2:4" ht="6.75" customHeight="1">
      <c r="B26" s="10"/>
      <c r="C26" s="12"/>
      <c r="D26" s="11"/>
    </row>
    <row r="27" spans="2:4" ht="13">
      <c r="B27" s="22" t="s">
        <v>52</v>
      </c>
      <c r="C27" s="23" t="s">
        <v>51</v>
      </c>
      <c r="D27" s="21" t="s">
        <v>50</v>
      </c>
    </row>
    <row r="28" spans="2:4" ht="7.5" customHeight="1">
      <c r="B28" s="13"/>
      <c r="C28" s="12"/>
      <c r="D28" s="11"/>
    </row>
    <row r="29" spans="2:4">
      <c r="B29" s="10">
        <v>1</v>
      </c>
      <c r="C29" s="24" t="s">
        <v>124</v>
      </c>
      <c r="D29" s="27">
        <v>6</v>
      </c>
    </row>
    <row r="30" spans="2:4">
      <c r="B30" s="10">
        <v>2</v>
      </c>
      <c r="C30" s="6" t="s">
        <v>193</v>
      </c>
      <c r="D30" s="27">
        <v>7</v>
      </c>
    </row>
    <row r="31" spans="2:4">
      <c r="B31" s="10">
        <v>3</v>
      </c>
      <c r="C31" s="6" t="s">
        <v>130</v>
      </c>
      <c r="D31" s="27">
        <v>8</v>
      </c>
    </row>
    <row r="32" spans="2:4">
      <c r="B32" s="10">
        <v>4</v>
      </c>
      <c r="C32" s="6" t="s">
        <v>201</v>
      </c>
      <c r="D32" s="28">
        <v>9</v>
      </c>
    </row>
    <row r="33" spans="2:4">
      <c r="B33" s="10">
        <v>5</v>
      </c>
      <c r="C33" s="8" t="s">
        <v>134</v>
      </c>
      <c r="D33" s="28">
        <v>10</v>
      </c>
    </row>
    <row r="34" spans="2:4">
      <c r="B34" s="10">
        <v>6</v>
      </c>
      <c r="C34" s="8" t="s">
        <v>135</v>
      </c>
      <c r="D34" s="28">
        <v>10</v>
      </c>
    </row>
    <row r="35" spans="2:4">
      <c r="B35" s="10">
        <v>7</v>
      </c>
      <c r="C35" s="6" t="s">
        <v>49</v>
      </c>
      <c r="D35" s="28">
        <v>11</v>
      </c>
    </row>
    <row r="36" spans="2:4">
      <c r="B36" s="10">
        <v>8</v>
      </c>
      <c r="C36" s="6" t="s">
        <v>48</v>
      </c>
      <c r="D36" s="27">
        <v>12</v>
      </c>
    </row>
    <row r="37" spans="2:4">
      <c r="B37" s="10">
        <v>9</v>
      </c>
      <c r="C37" s="6" t="s">
        <v>47</v>
      </c>
      <c r="D37" s="27">
        <v>13</v>
      </c>
    </row>
    <row r="38" spans="2:4">
      <c r="B38" s="10">
        <v>10</v>
      </c>
      <c r="C38" s="6" t="s">
        <v>46</v>
      </c>
      <c r="D38" s="27">
        <v>14</v>
      </c>
    </row>
  </sheetData>
  <mergeCells count="1">
    <mergeCell ref="B2:D2"/>
  </mergeCells>
  <hyperlinks>
    <hyperlink ref="D14" location="'precio mayorista'!A1" display="'precio mayorista'!A1"/>
    <hyperlink ref="D20" location="'sup región'!A1" display="'sup región'!A1"/>
    <hyperlink ref="D21" location="'prod región'!A1" display="'prod región'!A1"/>
    <hyperlink ref="D22" location="'rend región'!A1" display="'rend región'!A1"/>
    <hyperlink ref="D29" location="'precio mayorista'!A23" display="'precio mayorista'!A23"/>
    <hyperlink ref="D15" location="'precio mayorista2'!A1" display="'precio mayorista2'!A1"/>
    <hyperlink ref="D17" location="'precio minorista'!A1" display="'precio minorista'!A1"/>
    <hyperlink ref="D19" location="'sup, prod y rend'!A1" display="'sup, prod y rend'!A1"/>
    <hyperlink ref="D24" location="export!A1" display="export!A1"/>
    <hyperlink ref="D25" location="import!A1" display="import!A1"/>
    <hyperlink ref="D30" location="'precio mayorista2'!A42" display="'precio mayorista2'!A42"/>
    <hyperlink ref="D32" location="'precio minorista'!A23" display="'precio minorista'!A23"/>
    <hyperlink ref="D35" location="'sup, prod y rend'!A22" display="'sup, prod y rend'!A22"/>
    <hyperlink ref="D36" location="'sup región'!A22" display="'sup región'!A22"/>
    <hyperlink ref="D37" location="'prod región'!A22" display="'prod región'!A22"/>
    <hyperlink ref="D38" location="'rend región'!A22" display="'rend región'!A22"/>
    <hyperlink ref="D16" location="'precio mayorista3'!A1" display="'precio mayorista3'!A1"/>
    <hyperlink ref="D18" location="'precio minorista regiones'!A1" display="'precio minorista regiones'!A1"/>
    <hyperlink ref="D31" location="'precio mayorista3'!A43" display="'precio mayorista3'!A43"/>
    <hyperlink ref="D33" location="'precio minorista regiones'!A25" display="'precio minorista regiones'!A25"/>
    <hyperlink ref="D34" location="'precio minorista regiones'!A45" display="'precio minorista regiones'!A45"/>
    <hyperlink ref="D6" location="Comentarios!A1" display="Comentarios!A1"/>
    <hyperlink ref="D7" location="Comentarios!A1" display="Comentarios!A1"/>
    <hyperlink ref="D8" location="Comentarios!A1" display="Comentarios!A1"/>
    <hyperlink ref="D10" location="Comentarios!A1" display="Comentarios!A1"/>
    <hyperlink ref="D23" location="'Ficha de Costos'!A1" display="'Ficha de Costos'!A1"/>
    <hyperlink ref="D9" location="Comentarios!A1" display="Comentarios!A1"/>
  </hyperlinks>
  <printOptions horizontalCentered="1"/>
  <pageMargins left="0.70866141732283472" right="0.70866141732283472" top="1.299212598425197" bottom="0.74803149606299213" header="0.31496062992125984" footer="0.31496062992125984"/>
  <pageSetup paperSize="119" scale="83"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B1:L11"/>
  <sheetViews>
    <sheetView zoomScale="90" zoomScaleNormal="90" zoomScaleSheetLayoutView="80" zoomScalePageLayoutView="80" workbookViewId="0">
      <selection activeCell="P5" sqref="P5"/>
    </sheetView>
  </sheetViews>
  <sheetFormatPr baseColWidth="10" defaultColWidth="10.81640625" defaultRowHeight="12.5"/>
  <cols>
    <col min="1" max="1" width="1.26953125" style="20" customWidth="1"/>
    <col min="2" max="9" width="15.81640625" style="20" customWidth="1"/>
    <col min="10" max="10" width="14.1796875" style="20" customWidth="1"/>
    <col min="11" max="11" width="1.81640625" style="20" customWidth="1"/>
    <col min="12" max="12" width="14.453125" style="20" customWidth="1"/>
    <col min="13" max="17" width="10.81640625" style="20"/>
    <col min="18" max="18" width="10.81640625" style="20" customWidth="1"/>
    <col min="19" max="16384" width="10.81640625" style="20"/>
  </cols>
  <sheetData>
    <row r="1" spans="2:12" ht="7.5" customHeight="1"/>
    <row r="2" spans="2:12" ht="16.5" customHeight="1">
      <c r="B2" s="319" t="s">
        <v>142</v>
      </c>
      <c r="C2" s="319"/>
      <c r="D2" s="319"/>
      <c r="E2" s="319"/>
      <c r="F2" s="319"/>
      <c r="G2" s="319"/>
      <c r="H2" s="319"/>
      <c r="I2" s="319"/>
      <c r="J2" s="319"/>
      <c r="K2" s="115"/>
      <c r="L2" s="52" t="s">
        <v>136</v>
      </c>
    </row>
    <row r="3" spans="2:12" ht="16.5" customHeight="1">
      <c r="B3" s="235"/>
      <c r="C3" s="235"/>
      <c r="D3" s="235"/>
      <c r="E3" s="235"/>
      <c r="F3" s="235"/>
      <c r="G3" s="235"/>
      <c r="H3" s="235"/>
      <c r="I3" s="235"/>
      <c r="J3" s="235"/>
      <c r="K3" s="236"/>
      <c r="L3" s="52"/>
    </row>
    <row r="4" spans="2:12" s="266" customFormat="1" ht="120" customHeight="1">
      <c r="B4" s="320" t="s">
        <v>272</v>
      </c>
      <c r="C4" s="320"/>
      <c r="D4" s="320"/>
      <c r="E4" s="320"/>
      <c r="F4" s="320"/>
      <c r="G4" s="320"/>
      <c r="H4" s="320"/>
      <c r="I4" s="320"/>
      <c r="J4" s="320"/>
      <c r="K4" s="116"/>
    </row>
    <row r="5" spans="2:12" ht="124.4" customHeight="1">
      <c r="B5" s="320" t="s">
        <v>273</v>
      </c>
      <c r="C5" s="320"/>
      <c r="D5" s="320"/>
      <c r="E5" s="320"/>
      <c r="F5" s="320"/>
      <c r="G5" s="320"/>
      <c r="H5" s="320"/>
      <c r="I5" s="320"/>
      <c r="J5" s="320"/>
      <c r="K5" s="116"/>
    </row>
    <row r="6" spans="2:12" ht="262.39999999999998" customHeight="1">
      <c r="B6" s="320" t="s">
        <v>262</v>
      </c>
      <c r="C6" s="320"/>
      <c r="D6" s="320"/>
      <c r="E6" s="320"/>
      <c r="F6" s="320"/>
      <c r="G6" s="320"/>
      <c r="H6" s="320"/>
      <c r="I6" s="320"/>
      <c r="J6" s="320"/>
      <c r="K6" s="116"/>
    </row>
    <row r="7" spans="2:12" ht="181.4" customHeight="1">
      <c r="B7" s="321" t="s">
        <v>263</v>
      </c>
      <c r="C7" s="321"/>
      <c r="D7" s="321"/>
      <c r="E7" s="321"/>
      <c r="F7" s="321"/>
      <c r="G7" s="321"/>
      <c r="H7" s="321"/>
      <c r="I7" s="321"/>
      <c r="J7" s="321"/>
      <c r="K7" s="116"/>
    </row>
    <row r="8" spans="2:12" ht="134.15" customHeight="1">
      <c r="B8" s="320" t="s">
        <v>274</v>
      </c>
      <c r="C8" s="320"/>
      <c r="D8" s="320"/>
      <c r="E8" s="320"/>
      <c r="F8" s="320"/>
      <c r="G8" s="320"/>
      <c r="H8" s="320"/>
      <c r="I8" s="320"/>
      <c r="J8" s="320"/>
    </row>
    <row r="9" spans="2:12" ht="105.4" customHeight="1">
      <c r="B9" s="313" t="s">
        <v>244</v>
      </c>
      <c r="C9" s="314"/>
      <c r="D9" s="314"/>
      <c r="E9" s="314"/>
      <c r="F9" s="314"/>
      <c r="G9" s="314"/>
      <c r="H9" s="314"/>
      <c r="I9" s="314"/>
      <c r="J9" s="315"/>
    </row>
    <row r="10" spans="2:12" ht="14.5">
      <c r="B10" s="316" t="s">
        <v>235</v>
      </c>
      <c r="C10" s="317"/>
      <c r="D10" s="317"/>
      <c r="E10" s="317"/>
      <c r="F10" s="317"/>
      <c r="G10" s="317"/>
      <c r="H10" s="317"/>
      <c r="I10" s="317"/>
      <c r="J10" s="318"/>
    </row>
    <row r="11" spans="2:12">
      <c r="B11" s="254"/>
      <c r="C11" s="255"/>
      <c r="D11" s="255"/>
      <c r="E11" s="255"/>
      <c r="F11" s="255"/>
      <c r="G11" s="255"/>
      <c r="H11" s="255"/>
      <c r="I11" s="255"/>
      <c r="J11" s="256"/>
    </row>
  </sheetData>
  <mergeCells count="8">
    <mergeCell ref="B9:J9"/>
    <mergeCell ref="B10:J10"/>
    <mergeCell ref="B2:J2"/>
    <mergeCell ref="B4:J4"/>
    <mergeCell ref="B5:J5"/>
    <mergeCell ref="B6:J6"/>
    <mergeCell ref="B8:J8"/>
    <mergeCell ref="B7:J7"/>
  </mergeCells>
  <hyperlinks>
    <hyperlink ref="L2" location="Índice!A1" display="Volver al índice"/>
    <hyperlink ref="B10" r:id="rId1"/>
  </hyperlinks>
  <printOptions horizontalCentered="1"/>
  <pageMargins left="0.51181102362204722" right="0.51181102362204722" top="1.299212598425197" bottom="0.74803149606299213" header="0.31496062992125984" footer="0.31496062992125984"/>
  <pageSetup paperSize="119" scale="60" firstPageNumber="4" fitToHeight="0" orientation="portrait" r:id="rId2"/>
  <headerFooter differentFirst="1">
    <oddFooter>&amp;C&amp;P</oddFooter>
  </headerFooter>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B1:I22"/>
  <sheetViews>
    <sheetView zoomScale="90" zoomScaleNormal="90" zoomScaleSheetLayoutView="80" zoomScalePageLayoutView="125" workbookViewId="0">
      <selection activeCell="M11" sqref="M11"/>
    </sheetView>
  </sheetViews>
  <sheetFormatPr baseColWidth="10" defaultColWidth="10.81640625" defaultRowHeight="12.5"/>
  <cols>
    <col min="1" max="1" width="1.453125" style="20" customWidth="1"/>
    <col min="2" max="2" width="38.453125" style="20" customWidth="1"/>
    <col min="3" max="7" width="10.81640625" style="20" customWidth="1"/>
    <col min="8" max="8" width="2.81640625" style="20" customWidth="1"/>
    <col min="9" max="9" width="10.81640625" style="20" customWidth="1"/>
    <col min="10" max="16384" width="10.81640625" style="20"/>
  </cols>
  <sheetData>
    <row r="1" spans="2:9" ht="13.5" customHeight="1"/>
    <row r="2" spans="2:9" ht="12.75" customHeight="1">
      <c r="B2" s="326" t="s">
        <v>56</v>
      </c>
      <c r="C2" s="326"/>
      <c r="D2" s="326"/>
      <c r="E2" s="326"/>
      <c r="F2" s="326"/>
      <c r="G2" s="326"/>
      <c r="I2" s="40" t="s">
        <v>136</v>
      </c>
    </row>
    <row r="3" spans="2:9" ht="12.75" customHeight="1">
      <c r="B3" s="326" t="s">
        <v>123</v>
      </c>
      <c r="C3" s="326"/>
      <c r="D3" s="326"/>
      <c r="E3" s="326"/>
      <c r="F3" s="326"/>
      <c r="G3" s="326"/>
    </row>
    <row r="4" spans="2:9" ht="13">
      <c r="B4" s="326" t="s">
        <v>213</v>
      </c>
      <c r="C4" s="326"/>
      <c r="D4" s="326"/>
      <c r="E4" s="326"/>
      <c r="F4" s="326"/>
      <c r="G4" s="326"/>
    </row>
    <row r="5" spans="2:9">
      <c r="B5" s="2"/>
      <c r="C5" s="2"/>
      <c r="D5" s="2"/>
      <c r="E5" s="2"/>
      <c r="F5" s="2"/>
      <c r="G5" s="2"/>
      <c r="I5" s="111"/>
    </row>
    <row r="6" spans="2:9" ht="13">
      <c r="B6" s="324" t="s">
        <v>45</v>
      </c>
      <c r="C6" s="323" t="s">
        <v>44</v>
      </c>
      <c r="D6" s="323"/>
      <c r="E6" s="323"/>
      <c r="F6" s="323" t="s">
        <v>43</v>
      </c>
      <c r="G6" s="323"/>
      <c r="I6" s="111"/>
    </row>
    <row r="7" spans="2:9" ht="13">
      <c r="B7" s="325"/>
      <c r="C7" s="167">
        <v>2016</v>
      </c>
      <c r="D7" s="166">
        <v>2017</v>
      </c>
      <c r="E7" s="166">
        <v>2018</v>
      </c>
      <c r="F7" s="187" t="s">
        <v>42</v>
      </c>
      <c r="G7" s="187" t="s">
        <v>41</v>
      </c>
    </row>
    <row r="8" spans="2:9">
      <c r="B8" s="78" t="s">
        <v>40</v>
      </c>
      <c r="C8" s="243">
        <v>5870.2493894916133</v>
      </c>
      <c r="D8" s="243">
        <v>3649.8039034301619</v>
      </c>
      <c r="E8" s="243">
        <v>7976.7941188395216</v>
      </c>
      <c r="F8" s="112">
        <f>(E8/D19-1)*100</f>
        <v>-2.5321073356613599</v>
      </c>
      <c r="G8" s="112">
        <f t="shared" ref="G8:G13" si="0">(E8/D8-1)*100</f>
        <v>118.55404646103764</v>
      </c>
    </row>
    <row r="9" spans="2:9">
      <c r="B9" s="79" t="s">
        <v>39</v>
      </c>
      <c r="C9" s="244">
        <v>5512.2771475282989</v>
      </c>
      <c r="D9" s="244">
        <v>4210.5750441630807</v>
      </c>
      <c r="E9" s="244">
        <v>7386.0482005676686</v>
      </c>
      <c r="F9" s="112">
        <f t="shared" ref="F9:F14" si="1">(E9/E8-1)*100</f>
        <v>-7.4058062608966519</v>
      </c>
      <c r="G9" s="112">
        <f t="shared" si="0"/>
        <v>75.416614668977218</v>
      </c>
    </row>
    <row r="10" spans="2:9">
      <c r="B10" s="79" t="s">
        <v>38</v>
      </c>
      <c r="C10" s="244">
        <v>5621.283265841128</v>
      </c>
      <c r="D10" s="244">
        <v>4419.1887260479079</v>
      </c>
      <c r="E10" s="244">
        <v>7621.296860804714</v>
      </c>
      <c r="F10" s="112">
        <f t="shared" si="1"/>
        <v>3.1850409562581117</v>
      </c>
      <c r="G10" s="112">
        <f t="shared" si="0"/>
        <v>72.459185005670918</v>
      </c>
    </row>
    <row r="11" spans="2:9">
      <c r="B11" s="79" t="s">
        <v>37</v>
      </c>
      <c r="C11" s="244">
        <v>5289.886655795267</v>
      </c>
      <c r="D11" s="244">
        <v>4218.045080392988</v>
      </c>
      <c r="E11" s="245">
        <v>7169.2904729380289</v>
      </c>
      <c r="F11" s="112">
        <f t="shared" si="1"/>
        <v>-5.9308329818681171</v>
      </c>
      <c r="G11" s="112">
        <f t="shared" si="0"/>
        <v>69.96713729456107</v>
      </c>
    </row>
    <row r="12" spans="2:9">
      <c r="B12" s="79" t="s">
        <v>36</v>
      </c>
      <c r="C12" s="244">
        <v>6568.1963639273808</v>
      </c>
      <c r="D12" s="244">
        <v>4293.8489268546818</v>
      </c>
      <c r="E12" s="245">
        <v>6467.8749860272064</v>
      </c>
      <c r="F12" s="112">
        <f t="shared" si="1"/>
        <v>-9.7836109383273033</v>
      </c>
      <c r="G12" s="112">
        <f t="shared" si="0"/>
        <v>50.631172549543699</v>
      </c>
    </row>
    <row r="13" spans="2:9">
      <c r="B13" s="79" t="s">
        <v>35</v>
      </c>
      <c r="C13" s="244">
        <v>7206.8687738496637</v>
      </c>
      <c r="D13" s="244">
        <v>3778.7463022463317</v>
      </c>
      <c r="E13" s="244">
        <v>6864.28954335664</v>
      </c>
      <c r="F13" s="112">
        <f t="shared" si="1"/>
        <v>6.1289767997344313</v>
      </c>
      <c r="G13" s="112">
        <f t="shared" si="0"/>
        <v>81.655210334603879</v>
      </c>
    </row>
    <row r="14" spans="2:9">
      <c r="B14" s="79" t="s">
        <v>34</v>
      </c>
      <c r="C14" s="244">
        <v>7248.9546176367357</v>
      </c>
      <c r="D14" s="244">
        <v>3934.1468877263478</v>
      </c>
      <c r="E14" s="245">
        <v>7022.6052558737429</v>
      </c>
      <c r="F14" s="112">
        <f t="shared" si="1"/>
        <v>2.3063670539702485</v>
      </c>
      <c r="G14" s="112">
        <f>(E14/D14-1)*100</f>
        <v>78.503890583818546</v>
      </c>
    </row>
    <row r="15" spans="2:9">
      <c r="B15" s="79" t="s">
        <v>33</v>
      </c>
      <c r="C15" s="244">
        <v>7945.3385133182337</v>
      </c>
      <c r="D15" s="244">
        <v>3813.1342349857005</v>
      </c>
      <c r="E15" s="245">
        <v>9325.9284041466872</v>
      </c>
      <c r="F15" s="112">
        <f>(E15/E14-1)*100</f>
        <v>32.798698835399207</v>
      </c>
      <c r="G15" s="112">
        <f>(E15/D15-1)*100</f>
        <v>144.57382901920474</v>
      </c>
    </row>
    <row r="16" spans="2:9">
      <c r="B16" s="79" t="s">
        <v>32</v>
      </c>
      <c r="C16" s="244">
        <v>7040.2649865985759</v>
      </c>
      <c r="D16" s="244">
        <v>4307.8244704163626</v>
      </c>
      <c r="E16" s="244">
        <v>11971.777374859341</v>
      </c>
      <c r="F16" s="112">
        <f>(E16/E15-1)*100</f>
        <v>28.370890875981857</v>
      </c>
      <c r="G16" s="112">
        <f>(E16/D16-1)*100</f>
        <v>177.90773410278337</v>
      </c>
    </row>
    <row r="17" spans="2:9">
      <c r="B17" s="79" t="s">
        <v>31</v>
      </c>
      <c r="C17" s="244">
        <v>7292.0917825686429</v>
      </c>
      <c r="D17" s="244">
        <v>4391.534614620974</v>
      </c>
      <c r="E17" s="244">
        <v>14486.091536332786</v>
      </c>
      <c r="F17" s="112">
        <f>(E17/E16-1)*100</f>
        <v>21.002012339065779</v>
      </c>
      <c r="G17" s="112">
        <f>(E17/D17-1)*100</f>
        <v>229.86399533555891</v>
      </c>
    </row>
    <row r="18" spans="2:9">
      <c r="B18" s="79" t="s">
        <v>30</v>
      </c>
      <c r="C18" s="244">
        <v>6354.105789104201</v>
      </c>
      <c r="D18" s="244">
        <v>6788.0859724450893</v>
      </c>
      <c r="E18" s="244">
        <v>9852.8230928128323</v>
      </c>
      <c r="F18" s="112">
        <f>(E18/E17-1)*100</f>
        <v>-31.984254910299182</v>
      </c>
      <c r="G18" s="112">
        <f>(E18/D18-1)*100</f>
        <v>45.14876701338855</v>
      </c>
    </row>
    <row r="19" spans="2:9">
      <c r="B19" s="2" t="s">
        <v>29</v>
      </c>
      <c r="C19" s="246">
        <v>3863.9035405145264</v>
      </c>
      <c r="D19" s="246">
        <v>8184.0223490930721</v>
      </c>
      <c r="E19" s="246"/>
      <c r="F19" s="112"/>
      <c r="G19" s="112"/>
    </row>
    <row r="20" spans="2:9" ht="13">
      <c r="B20" s="4" t="s">
        <v>198</v>
      </c>
      <c r="C20" s="247">
        <f>AVERAGE(C8:C19)</f>
        <v>6317.7850688478547</v>
      </c>
      <c r="D20" s="247">
        <f>AVERAGE(D8:D19)</f>
        <v>4665.7463760352248</v>
      </c>
      <c r="E20" s="247"/>
      <c r="F20" s="113"/>
      <c r="G20" s="113"/>
    </row>
    <row r="21" spans="2:9" ht="13">
      <c r="B21" s="3" t="s">
        <v>266</v>
      </c>
      <c r="C21" s="248">
        <f>AVERAGE(C8:C18)</f>
        <v>6540.8652077872484</v>
      </c>
      <c r="D21" s="248">
        <f>AVERAGE(D8:D18)</f>
        <v>4345.9031057572392</v>
      </c>
      <c r="E21" s="248">
        <f>AVERAGE(E8:E18)</f>
        <v>8740.4381678690133</v>
      </c>
      <c r="F21" s="114"/>
      <c r="G21" s="114">
        <f>(E21/D21-1)*100</f>
        <v>101.11902992706186</v>
      </c>
    </row>
    <row r="22" spans="2:9" ht="82.4" customHeight="1">
      <c r="B22" s="322" t="s">
        <v>228</v>
      </c>
      <c r="C22" s="322"/>
      <c r="D22" s="322"/>
      <c r="E22" s="322"/>
      <c r="F22" s="322"/>
      <c r="G22" s="322"/>
      <c r="H22" s="171"/>
      <c r="I22" s="111"/>
    </row>
  </sheetData>
  <mergeCells count="7">
    <mergeCell ref="B22:G22"/>
    <mergeCell ref="F6:G6"/>
    <mergeCell ref="B6:B7"/>
    <mergeCell ref="B2:G2"/>
    <mergeCell ref="B3:G3"/>
    <mergeCell ref="B4:G4"/>
    <mergeCell ref="C6:E6"/>
  </mergeCells>
  <hyperlinks>
    <hyperlink ref="I2" location="Índice!A1" display="Volver al índice"/>
  </hyperlinks>
  <printOptions horizontalCentered="1"/>
  <pageMargins left="0.70866141732283472" right="0.70866141732283472" top="1.299212598425197" bottom="0.74803149606299213" header="0.31496062992125984" footer="0.31496062992125984"/>
  <pageSetup paperSize="119" scale="76"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B1:M36"/>
  <sheetViews>
    <sheetView zoomScale="80" zoomScaleNormal="80" workbookViewId="0">
      <selection activeCell="S20" sqref="S20"/>
    </sheetView>
  </sheetViews>
  <sheetFormatPr baseColWidth="10" defaultColWidth="10.81640625" defaultRowHeight="12.5"/>
  <cols>
    <col min="1" max="1" width="1.453125" style="162" customWidth="1"/>
    <col min="2" max="2" width="9.1796875" style="162" bestFit="1" customWidth="1"/>
    <col min="3" max="11" width="10.7265625" style="162" customWidth="1"/>
    <col min="12" max="12" width="12" style="162" customWidth="1"/>
    <col min="13" max="13" width="11.81640625" style="162" customWidth="1"/>
    <col min="14" max="16384" width="10.81640625" style="162"/>
  </cols>
  <sheetData>
    <row r="1" spans="2:13" ht="6.75" customHeight="1"/>
    <row r="2" spans="2:13" ht="13">
      <c r="B2" s="327" t="s">
        <v>57</v>
      </c>
      <c r="C2" s="327"/>
      <c r="D2" s="327"/>
      <c r="E2" s="327"/>
      <c r="F2" s="327"/>
      <c r="G2" s="327"/>
      <c r="H2" s="327"/>
      <c r="I2" s="327"/>
      <c r="J2" s="327"/>
      <c r="K2" s="327"/>
      <c r="L2" s="265"/>
      <c r="M2" s="40" t="s">
        <v>136</v>
      </c>
    </row>
    <row r="3" spans="2:13" ht="13">
      <c r="B3" s="327" t="s">
        <v>128</v>
      </c>
      <c r="C3" s="327"/>
      <c r="D3" s="327"/>
      <c r="E3" s="327"/>
      <c r="F3" s="327"/>
      <c r="G3" s="327"/>
      <c r="H3" s="327"/>
      <c r="I3" s="327"/>
      <c r="J3" s="327"/>
      <c r="K3" s="327"/>
      <c r="L3" s="265"/>
      <c r="M3" s="166"/>
    </row>
    <row r="4" spans="2:13" ht="13">
      <c r="B4" s="327" t="s">
        <v>213</v>
      </c>
      <c r="C4" s="327"/>
      <c r="D4" s="327"/>
      <c r="E4" s="327"/>
      <c r="F4" s="327"/>
      <c r="G4" s="327"/>
      <c r="H4" s="327"/>
      <c r="I4" s="327"/>
      <c r="J4" s="327"/>
      <c r="K4" s="327"/>
      <c r="L4" s="265"/>
      <c r="M4" s="166"/>
    </row>
    <row r="5" spans="2:13" ht="44.25" customHeight="1">
      <c r="B5" s="49" t="s">
        <v>214</v>
      </c>
      <c r="C5" s="70" t="s">
        <v>60</v>
      </c>
      <c r="D5" s="70" t="s">
        <v>115</v>
      </c>
      <c r="E5" s="70" t="s">
        <v>215</v>
      </c>
      <c r="F5" s="70" t="s">
        <v>216</v>
      </c>
      <c r="G5" s="70" t="s">
        <v>217</v>
      </c>
      <c r="H5" s="70" t="s">
        <v>218</v>
      </c>
      <c r="I5" s="70" t="s">
        <v>121</v>
      </c>
      <c r="J5" s="70" t="s">
        <v>144</v>
      </c>
      <c r="K5" s="70" t="s">
        <v>256</v>
      </c>
      <c r="L5" s="70" t="s">
        <v>267</v>
      </c>
      <c r="M5" s="70" t="s">
        <v>66</v>
      </c>
    </row>
    <row r="6" spans="2:13">
      <c r="B6" s="76">
        <v>43402</v>
      </c>
      <c r="C6" s="107">
        <v>12538.846153846154</v>
      </c>
      <c r="D6" s="107"/>
      <c r="E6" s="107">
        <v>12444</v>
      </c>
      <c r="F6" s="107"/>
      <c r="G6" s="107">
        <v>11756.278260869565</v>
      </c>
      <c r="H6" s="107"/>
      <c r="I6" s="107">
        <v>11812.5</v>
      </c>
      <c r="J6" s="206"/>
      <c r="K6" s="107"/>
      <c r="L6" s="206"/>
      <c r="M6" s="107">
        <v>12002.205649717514</v>
      </c>
    </row>
    <row r="7" spans="2:13">
      <c r="B7" s="77">
        <v>43403</v>
      </c>
      <c r="C7" s="73">
        <v>13658.719512195123</v>
      </c>
      <c r="D7" s="73">
        <v>14887.888349514564</v>
      </c>
      <c r="E7" s="73">
        <v>10750</v>
      </c>
      <c r="F7" s="73"/>
      <c r="G7" s="73">
        <v>12835.948644793152</v>
      </c>
      <c r="H7" s="73">
        <v>13149.359756097561</v>
      </c>
      <c r="I7" s="73">
        <v>12578.736842105263</v>
      </c>
      <c r="J7" s="73">
        <v>14000</v>
      </c>
      <c r="K7" s="73">
        <v>15538</v>
      </c>
      <c r="L7" s="73"/>
      <c r="M7" s="73">
        <v>13625.138255033557</v>
      </c>
    </row>
    <row r="8" spans="2:13">
      <c r="B8" s="77">
        <v>43404</v>
      </c>
      <c r="C8" s="73">
        <v>13103.923444976077</v>
      </c>
      <c r="D8" s="73">
        <v>14125</v>
      </c>
      <c r="E8" s="73"/>
      <c r="F8" s="73"/>
      <c r="G8" s="73">
        <v>12464.814207650274</v>
      </c>
      <c r="H8" s="73">
        <v>12723.197831978319</v>
      </c>
      <c r="I8" s="73">
        <v>12571.428571428571</v>
      </c>
      <c r="J8" s="73">
        <v>13758</v>
      </c>
      <c r="K8" s="73">
        <v>15545</v>
      </c>
      <c r="L8" s="73"/>
      <c r="M8" s="73">
        <v>13081.145790554414</v>
      </c>
    </row>
    <row r="9" spans="2:13">
      <c r="B9" s="77">
        <v>43409</v>
      </c>
      <c r="C9" s="73">
        <v>12792</v>
      </c>
      <c r="D9" s="73">
        <v>13900</v>
      </c>
      <c r="E9" s="73"/>
      <c r="F9" s="73"/>
      <c r="G9" s="73">
        <v>12274.6</v>
      </c>
      <c r="H9" s="73">
        <v>12714</v>
      </c>
      <c r="I9" s="73">
        <v>12708</v>
      </c>
      <c r="J9" s="73">
        <v>14250</v>
      </c>
      <c r="K9" s="73">
        <v>15375</v>
      </c>
      <c r="L9" s="73"/>
      <c r="M9" s="73">
        <v>13063.836702954899</v>
      </c>
    </row>
    <row r="10" spans="2:13">
      <c r="B10" s="77">
        <v>43410</v>
      </c>
      <c r="C10" s="73">
        <v>14239.130434782608</v>
      </c>
      <c r="D10" s="73">
        <v>13572.051509769095</v>
      </c>
      <c r="E10" s="73"/>
      <c r="F10" s="73"/>
      <c r="G10" s="73">
        <v>13736</v>
      </c>
      <c r="H10" s="73">
        <v>12429</v>
      </c>
      <c r="I10" s="73"/>
      <c r="J10" s="73">
        <v>12674.179487179486</v>
      </c>
      <c r="K10" s="73">
        <v>15000</v>
      </c>
      <c r="L10" s="73"/>
      <c r="M10" s="73">
        <v>13227.447516641065</v>
      </c>
    </row>
    <row r="11" spans="2:13">
      <c r="B11" s="77">
        <v>43411</v>
      </c>
      <c r="C11" s="73">
        <v>15029.730538922156</v>
      </c>
      <c r="D11" s="73">
        <v>14138.325203252032</v>
      </c>
      <c r="E11" s="73"/>
      <c r="F11" s="73"/>
      <c r="G11" s="73">
        <v>23000</v>
      </c>
      <c r="H11" s="73">
        <v>12417</v>
      </c>
      <c r="I11" s="73"/>
      <c r="J11" s="73">
        <v>12293.881355932202</v>
      </c>
      <c r="K11" s="73"/>
      <c r="L11" s="73"/>
      <c r="M11" s="73">
        <v>13737.167446211413</v>
      </c>
    </row>
    <row r="12" spans="2:13">
      <c r="B12" s="77">
        <v>43412</v>
      </c>
      <c r="C12" s="73">
        <v>13389.766233766233</v>
      </c>
      <c r="D12" s="73">
        <v>14928.358208955224</v>
      </c>
      <c r="E12" s="73"/>
      <c r="F12" s="73"/>
      <c r="G12" s="73">
        <v>12893</v>
      </c>
      <c r="H12" s="73">
        <v>10512.894736842105</v>
      </c>
      <c r="I12" s="73"/>
      <c r="J12" s="73">
        <v>10235.048997772828</v>
      </c>
      <c r="K12" s="73"/>
      <c r="L12" s="73"/>
      <c r="M12" s="73">
        <v>11884.196972852878</v>
      </c>
    </row>
    <row r="13" spans="2:13">
      <c r="B13" s="77">
        <v>43413</v>
      </c>
      <c r="C13" s="73">
        <v>12682.90909090909</v>
      </c>
      <c r="D13" s="73">
        <v>14015.653543307086</v>
      </c>
      <c r="E13" s="73"/>
      <c r="F13" s="73"/>
      <c r="G13" s="73">
        <v>15952.81081081081</v>
      </c>
      <c r="H13" s="73">
        <v>10370</v>
      </c>
      <c r="I13" s="73"/>
      <c r="J13" s="73">
        <v>10002.734513274336</v>
      </c>
      <c r="K13" s="73">
        <v>15000</v>
      </c>
      <c r="L13" s="73"/>
      <c r="M13" s="73">
        <v>11594.130911583276</v>
      </c>
    </row>
    <row r="14" spans="2:13">
      <c r="B14" s="77">
        <v>43416</v>
      </c>
      <c r="C14" s="73">
        <v>13150.266666666666</v>
      </c>
      <c r="D14" s="73">
        <v>15200</v>
      </c>
      <c r="E14" s="73"/>
      <c r="F14" s="73"/>
      <c r="G14" s="73">
        <v>11767</v>
      </c>
      <c r="H14" s="73">
        <v>10484.5625</v>
      </c>
      <c r="I14" s="73"/>
      <c r="J14" s="73">
        <v>10198.122641509433</v>
      </c>
      <c r="K14" s="73"/>
      <c r="L14" s="73"/>
      <c r="M14" s="73">
        <v>12392.042128603105</v>
      </c>
    </row>
    <row r="15" spans="2:13">
      <c r="B15" s="77">
        <v>43417</v>
      </c>
      <c r="C15" s="73">
        <v>10751.466003316749</v>
      </c>
      <c r="D15" s="73">
        <v>13552.829268292682</v>
      </c>
      <c r="E15" s="73"/>
      <c r="F15" s="73"/>
      <c r="G15" s="73">
        <v>11674.846625766872</v>
      </c>
      <c r="H15" s="73">
        <v>10805.606870229007</v>
      </c>
      <c r="I15" s="73"/>
      <c r="J15" s="73">
        <v>10248.465408805032</v>
      </c>
      <c r="K15" s="73">
        <v>14455</v>
      </c>
      <c r="L15" s="73"/>
      <c r="M15" s="73">
        <v>11168.487255483105</v>
      </c>
    </row>
    <row r="16" spans="2:13">
      <c r="B16" s="77">
        <v>43418</v>
      </c>
      <c r="C16" s="73">
        <v>10699.347826086956</v>
      </c>
      <c r="D16" s="73">
        <v>15934.782608695652</v>
      </c>
      <c r="E16" s="73"/>
      <c r="F16" s="73"/>
      <c r="G16" s="73">
        <v>11185.714285714286</v>
      </c>
      <c r="H16" s="73">
        <v>10765.211829436039</v>
      </c>
      <c r="I16" s="73"/>
      <c r="J16" s="73">
        <v>9248.0882352941171</v>
      </c>
      <c r="K16" s="73"/>
      <c r="L16" s="73"/>
      <c r="M16" s="73">
        <v>11429.170803533867</v>
      </c>
    </row>
    <row r="17" spans="2:13">
      <c r="B17" s="77">
        <v>43419</v>
      </c>
      <c r="C17" s="73">
        <v>10447.093844601413</v>
      </c>
      <c r="D17" s="73">
        <v>13900</v>
      </c>
      <c r="E17" s="73"/>
      <c r="F17" s="73">
        <v>10125</v>
      </c>
      <c r="G17" s="73">
        <v>11330.244343891403</v>
      </c>
      <c r="H17" s="73">
        <v>10545.074626865671</v>
      </c>
      <c r="I17" s="73"/>
      <c r="J17" s="73">
        <v>9101.4140845070415</v>
      </c>
      <c r="K17" s="73"/>
      <c r="L17" s="73"/>
      <c r="M17" s="73">
        <v>10445.83766039988</v>
      </c>
    </row>
    <row r="18" spans="2:13">
      <c r="B18" s="77">
        <v>43420</v>
      </c>
      <c r="C18" s="73">
        <v>12892.993622448979</v>
      </c>
      <c r="D18" s="73">
        <v>13500</v>
      </c>
      <c r="E18" s="73"/>
      <c r="F18" s="73">
        <v>9500</v>
      </c>
      <c r="G18" s="73">
        <v>13541.5</v>
      </c>
      <c r="H18" s="73">
        <v>10564.255319148937</v>
      </c>
      <c r="I18" s="73"/>
      <c r="J18" s="73">
        <v>8489.489361702128</v>
      </c>
      <c r="K18" s="73"/>
      <c r="L18" s="73"/>
      <c r="M18" s="73">
        <v>11710.269061121613</v>
      </c>
    </row>
    <row r="19" spans="2:13">
      <c r="B19" s="77">
        <v>43423</v>
      </c>
      <c r="C19" s="73">
        <v>13578.25</v>
      </c>
      <c r="D19" s="73">
        <v>11337.783783783783</v>
      </c>
      <c r="E19" s="73"/>
      <c r="F19" s="73"/>
      <c r="G19" s="73">
        <v>7311</v>
      </c>
      <c r="H19" s="73">
        <v>8685.4444444444453</v>
      </c>
      <c r="I19" s="73"/>
      <c r="J19" s="73">
        <v>6704.7619047619046</v>
      </c>
      <c r="K19" s="73"/>
      <c r="L19" s="73"/>
      <c r="M19" s="73">
        <v>10302.849385245901</v>
      </c>
    </row>
    <row r="20" spans="2:13">
      <c r="B20" s="77">
        <v>43424</v>
      </c>
      <c r="C20" s="73">
        <v>10400.16</v>
      </c>
      <c r="D20" s="73">
        <v>9211.6412213740459</v>
      </c>
      <c r="E20" s="73"/>
      <c r="F20" s="73"/>
      <c r="G20" s="73">
        <v>14006.896551724138</v>
      </c>
      <c r="H20" s="73">
        <v>8135.1130820399112</v>
      </c>
      <c r="I20" s="73"/>
      <c r="J20" s="73">
        <v>7384.6020942408377</v>
      </c>
      <c r="K20" s="73"/>
      <c r="L20" s="73"/>
      <c r="M20" s="73">
        <v>8933.7380339680913</v>
      </c>
    </row>
    <row r="21" spans="2:13">
      <c r="B21" s="77">
        <v>43425</v>
      </c>
      <c r="C21" s="73">
        <v>11425.097345132743</v>
      </c>
      <c r="D21" s="73">
        <v>12654.51030927835</v>
      </c>
      <c r="E21" s="73">
        <v>15000</v>
      </c>
      <c r="F21" s="73"/>
      <c r="G21" s="73">
        <v>7380.1404958677685</v>
      </c>
      <c r="H21" s="73">
        <v>6861</v>
      </c>
      <c r="I21" s="73"/>
      <c r="J21" s="73">
        <v>6793.6265060240967</v>
      </c>
      <c r="K21" s="73"/>
      <c r="L21" s="73">
        <v>14000</v>
      </c>
      <c r="M21" s="73">
        <v>9645.4100759921184</v>
      </c>
    </row>
    <row r="22" spans="2:13">
      <c r="B22" s="77">
        <v>43426</v>
      </c>
      <c r="C22" s="73">
        <v>10102.721739130435</v>
      </c>
      <c r="D22" s="73">
        <v>12701.89393939394</v>
      </c>
      <c r="E22" s="73">
        <v>14583</v>
      </c>
      <c r="F22" s="73"/>
      <c r="G22" s="73">
        <v>10260.246575342466</v>
      </c>
      <c r="H22" s="73">
        <v>6807.8846153846152</v>
      </c>
      <c r="I22" s="73"/>
      <c r="J22" s="73">
        <v>6661.0185185185182</v>
      </c>
      <c r="K22" s="73"/>
      <c r="L22" s="73"/>
      <c r="M22" s="73">
        <v>9246.7858695652176</v>
      </c>
    </row>
    <row r="23" spans="2:13">
      <c r="B23" s="77">
        <v>43427</v>
      </c>
      <c r="C23" s="73">
        <v>10380.804635761589</v>
      </c>
      <c r="D23" s="73">
        <v>11967.131147540984</v>
      </c>
      <c r="E23" s="73"/>
      <c r="F23" s="73"/>
      <c r="G23" s="73">
        <v>11312.333333333334</v>
      </c>
      <c r="H23" s="73">
        <v>6545</v>
      </c>
      <c r="I23" s="73">
        <v>6000</v>
      </c>
      <c r="J23" s="73">
        <v>6511.8597402597406</v>
      </c>
      <c r="K23" s="73"/>
      <c r="L23" s="73">
        <v>12000</v>
      </c>
      <c r="M23" s="73">
        <v>8843.6920077972718</v>
      </c>
    </row>
    <row r="24" spans="2:13">
      <c r="B24" s="77">
        <v>43430</v>
      </c>
      <c r="C24" s="73">
        <v>8262.7515400410684</v>
      </c>
      <c r="D24" s="73">
        <v>8666.5238095238092</v>
      </c>
      <c r="E24" s="73"/>
      <c r="F24" s="73"/>
      <c r="G24" s="73">
        <v>8126.2521008403364</v>
      </c>
      <c r="H24" s="73">
        <v>7415</v>
      </c>
      <c r="I24" s="73">
        <v>5000</v>
      </c>
      <c r="J24" s="73">
        <v>6135.2116788321164</v>
      </c>
      <c r="K24" s="73"/>
      <c r="L24" s="73">
        <v>12000</v>
      </c>
      <c r="M24" s="73">
        <v>7453.7915057915061</v>
      </c>
    </row>
    <row r="25" spans="2:13">
      <c r="B25" s="77">
        <v>43431</v>
      </c>
      <c r="C25" s="73">
        <v>7624.3115264797507</v>
      </c>
      <c r="D25" s="73">
        <v>11039.21875</v>
      </c>
      <c r="E25" s="73"/>
      <c r="F25" s="73">
        <v>12000</v>
      </c>
      <c r="G25" s="73">
        <v>6701.4035087719294</v>
      </c>
      <c r="H25" s="73">
        <v>6615.3192182410421</v>
      </c>
      <c r="I25" s="73"/>
      <c r="J25" s="73">
        <v>6614.5344827586205</v>
      </c>
      <c r="K25" s="73"/>
      <c r="L25" s="73"/>
      <c r="M25" s="73">
        <v>7571.3632385120354</v>
      </c>
    </row>
    <row r="26" spans="2:13">
      <c r="B26" s="77">
        <v>43432</v>
      </c>
      <c r="C26" s="73">
        <v>9300.9818181818173</v>
      </c>
      <c r="D26" s="73">
        <v>9750</v>
      </c>
      <c r="E26" s="73"/>
      <c r="F26" s="73"/>
      <c r="G26" s="73">
        <v>7290.0967741935483</v>
      </c>
      <c r="H26" s="73">
        <v>6613.9065420560746</v>
      </c>
      <c r="I26" s="73"/>
      <c r="J26" s="73">
        <v>5937.5294117647063</v>
      </c>
      <c r="K26" s="73"/>
      <c r="L26" s="73"/>
      <c r="M26" s="73">
        <v>7841.1240875912408</v>
      </c>
    </row>
    <row r="27" spans="2:13">
      <c r="B27" s="77">
        <v>43433</v>
      </c>
      <c r="C27" s="73">
        <v>8556.5534950071324</v>
      </c>
      <c r="D27" s="73">
        <v>8019.9553571428569</v>
      </c>
      <c r="E27" s="73"/>
      <c r="F27" s="73"/>
      <c r="G27" s="73">
        <v>10000</v>
      </c>
      <c r="H27" s="73">
        <v>6298.7712418300653</v>
      </c>
      <c r="I27" s="73">
        <v>4500</v>
      </c>
      <c r="J27" s="73">
        <v>6037.9265785609396</v>
      </c>
      <c r="K27" s="73"/>
      <c r="L27" s="73"/>
      <c r="M27" s="73">
        <v>7133.2929384965828</v>
      </c>
    </row>
    <row r="28" spans="2:13">
      <c r="B28" s="77">
        <v>43434</v>
      </c>
      <c r="C28" s="73">
        <v>6516.8270297528998</v>
      </c>
      <c r="D28" s="73">
        <v>10144.578947368422</v>
      </c>
      <c r="E28" s="73"/>
      <c r="F28" s="73"/>
      <c r="G28" s="73">
        <v>9783.594594594595</v>
      </c>
      <c r="H28" s="73">
        <v>4611.3299232736572</v>
      </c>
      <c r="I28" s="73"/>
      <c r="J28" s="73">
        <v>4513.1289537712892</v>
      </c>
      <c r="K28" s="73"/>
      <c r="L28" s="73"/>
      <c r="M28" s="73">
        <v>6539.838042269188</v>
      </c>
    </row>
    <row r="29" spans="2:13">
      <c r="B29" s="77">
        <v>43437</v>
      </c>
      <c r="C29" s="73">
        <v>9323.2330827067672</v>
      </c>
      <c r="D29" s="73">
        <v>7666.8</v>
      </c>
      <c r="E29" s="73"/>
      <c r="F29" s="73"/>
      <c r="G29" s="73"/>
      <c r="H29" s="73">
        <v>6036.181818181818</v>
      </c>
      <c r="I29" s="73"/>
      <c r="J29" s="73">
        <v>4736.3376623376626</v>
      </c>
      <c r="K29" s="73"/>
      <c r="L29" s="73"/>
      <c r="M29" s="73">
        <v>7576.7543520309482</v>
      </c>
    </row>
    <row r="30" spans="2:13">
      <c r="B30" s="77">
        <v>43438</v>
      </c>
      <c r="C30" s="73">
        <v>6411.0247553252739</v>
      </c>
      <c r="D30" s="73">
        <v>11018.825000000001</v>
      </c>
      <c r="E30" s="73">
        <v>8000</v>
      </c>
      <c r="F30" s="73"/>
      <c r="G30" s="73">
        <v>8923.0769230769238</v>
      </c>
      <c r="H30" s="73">
        <v>4700.3502170767006</v>
      </c>
      <c r="I30" s="73"/>
      <c r="J30" s="73">
        <v>4632.5573770491801</v>
      </c>
      <c r="K30" s="73"/>
      <c r="L30" s="73"/>
      <c r="M30" s="73">
        <v>6339.4933029353097</v>
      </c>
    </row>
    <row r="31" spans="2:13">
      <c r="B31" s="77">
        <v>43439</v>
      </c>
      <c r="C31" s="73">
        <v>5650.1236749116606</v>
      </c>
      <c r="D31" s="73">
        <v>9750</v>
      </c>
      <c r="E31" s="73"/>
      <c r="F31" s="73"/>
      <c r="G31" s="73">
        <v>10000</v>
      </c>
      <c r="H31" s="73">
        <v>4667</v>
      </c>
      <c r="I31" s="73"/>
      <c r="J31" s="73">
        <v>4697.3991416309009</v>
      </c>
      <c r="K31" s="73"/>
      <c r="L31" s="73"/>
      <c r="M31" s="73">
        <v>5550.1126871552406</v>
      </c>
    </row>
    <row r="32" spans="2:13">
      <c r="B32" s="77">
        <v>43440</v>
      </c>
      <c r="C32" s="73">
        <v>5373.1517509727628</v>
      </c>
      <c r="D32" s="73">
        <v>9750</v>
      </c>
      <c r="E32" s="73"/>
      <c r="F32" s="73"/>
      <c r="G32" s="73">
        <v>8000</v>
      </c>
      <c r="H32" s="73">
        <v>4233</v>
      </c>
      <c r="I32" s="73"/>
      <c r="J32" s="73">
        <v>4326.6057529610825</v>
      </c>
      <c r="K32" s="73"/>
      <c r="L32" s="73"/>
      <c r="M32" s="73">
        <v>4976.6402920451656</v>
      </c>
    </row>
    <row r="33" spans="2:13">
      <c r="B33" s="77">
        <v>43441</v>
      </c>
      <c r="C33" s="73">
        <v>5073.0219780219777</v>
      </c>
      <c r="D33" s="73">
        <v>7500</v>
      </c>
      <c r="E33" s="73"/>
      <c r="F33" s="73"/>
      <c r="G33" s="73">
        <v>8784.273684210526</v>
      </c>
      <c r="H33" s="73">
        <v>4293</v>
      </c>
      <c r="I33" s="73"/>
      <c r="J33" s="73">
        <v>5010.9560439560437</v>
      </c>
      <c r="K33" s="73"/>
      <c r="L33" s="73"/>
      <c r="M33" s="73">
        <v>5347.3811349693251</v>
      </c>
    </row>
    <row r="34" spans="2:13">
      <c r="B34" s="77">
        <v>43444</v>
      </c>
      <c r="C34" s="73">
        <v>7737.4550035997117</v>
      </c>
      <c r="D34" s="73">
        <v>7500</v>
      </c>
      <c r="E34" s="73"/>
      <c r="F34" s="73"/>
      <c r="G34" s="73"/>
      <c r="H34" s="73">
        <v>4674</v>
      </c>
      <c r="I34" s="73">
        <v>6000</v>
      </c>
      <c r="J34" s="73">
        <v>4376.853260869565</v>
      </c>
      <c r="K34" s="73"/>
      <c r="L34" s="73"/>
      <c r="M34" s="73">
        <v>5941.0931480462305</v>
      </c>
    </row>
    <row r="35" spans="2:13">
      <c r="B35" s="77">
        <v>43445</v>
      </c>
      <c r="C35" s="73">
        <v>6103.3052208835343</v>
      </c>
      <c r="D35" s="73">
        <v>12437.5</v>
      </c>
      <c r="E35" s="73"/>
      <c r="F35" s="73"/>
      <c r="G35" s="73">
        <v>9000</v>
      </c>
      <c r="H35" s="73">
        <v>3866.8962025316455</v>
      </c>
      <c r="I35" s="73"/>
      <c r="J35" s="73">
        <v>3823.4699140401144</v>
      </c>
      <c r="K35" s="73"/>
      <c r="L35" s="267"/>
      <c r="M35" s="207">
        <v>5492.9783705839945</v>
      </c>
    </row>
    <row r="36" spans="2:13" ht="69" customHeight="1">
      <c r="B36" s="328" t="s">
        <v>227</v>
      </c>
      <c r="C36" s="328"/>
      <c r="D36" s="328"/>
      <c r="E36" s="328"/>
      <c r="F36" s="328"/>
      <c r="G36" s="328"/>
      <c r="H36" s="328"/>
      <c r="I36" s="328"/>
      <c r="J36" s="328"/>
      <c r="K36" s="328"/>
      <c r="L36" s="328"/>
      <c r="M36" s="328"/>
    </row>
  </sheetData>
  <mergeCells count="4">
    <mergeCell ref="B2:K2"/>
    <mergeCell ref="B3:K3"/>
    <mergeCell ref="B4:K4"/>
    <mergeCell ref="B36:M36"/>
  </mergeCells>
  <hyperlinks>
    <hyperlink ref="M2" location="Índice!A1" display="Volver al índice"/>
  </hyperlinks>
  <printOptions horizontalCentered="1"/>
  <pageMargins left="0.31496062992125984" right="0.31496062992125984" top="1.299212598425197" bottom="0.74803149606299213" header="0.31496062992125984" footer="0.31496062992125984"/>
  <pageSetup paperSize="119" scale="71"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B1:O58"/>
  <sheetViews>
    <sheetView tabSelected="1" zoomScale="80" zoomScaleNormal="80" workbookViewId="0">
      <selection activeCell="A2" sqref="A2"/>
    </sheetView>
  </sheetViews>
  <sheetFormatPr baseColWidth="10" defaultColWidth="10.81640625" defaultRowHeight="12.5"/>
  <cols>
    <col min="1" max="1" width="2.453125" style="33" customWidth="1"/>
    <col min="2" max="2" width="12.26953125" style="33" customWidth="1"/>
    <col min="3" max="3" width="10.453125" style="48" customWidth="1"/>
    <col min="4" max="4" width="12.453125" style="48" customWidth="1"/>
    <col min="5" max="5" width="10" style="48" customWidth="1"/>
    <col min="6" max="6" width="12.81640625" style="33" customWidth="1"/>
    <col min="7" max="7" width="15.7265625" style="33" customWidth="1"/>
    <col min="8" max="8" width="12.453125" style="33" customWidth="1"/>
    <col min="9" max="9" width="14.26953125" style="33" customWidth="1"/>
    <col min="10" max="10" width="15" style="33" customWidth="1"/>
    <col min="11" max="11" width="12.453125" style="33" customWidth="1"/>
    <col min="12" max="12" width="14.1796875" style="33" customWidth="1"/>
    <col min="13" max="13" width="12.26953125" style="33" customWidth="1"/>
    <col min="14" max="14" width="1.81640625" style="33" customWidth="1"/>
    <col min="15" max="15" width="14.54296875" style="33" customWidth="1"/>
    <col min="16" max="16384" width="10.81640625" style="33"/>
  </cols>
  <sheetData>
    <row r="1" spans="2:15" ht="4.5" customHeight="1"/>
    <row r="2" spans="2:15" ht="13">
      <c r="B2" s="326" t="s">
        <v>105</v>
      </c>
      <c r="C2" s="326"/>
      <c r="D2" s="326"/>
      <c r="E2" s="326"/>
      <c r="F2" s="326"/>
      <c r="G2" s="326"/>
      <c r="H2" s="326"/>
      <c r="I2" s="326"/>
      <c r="J2" s="326"/>
      <c r="K2" s="326"/>
      <c r="L2" s="326"/>
      <c r="M2" s="326"/>
      <c r="N2" s="81"/>
      <c r="O2" s="40" t="s">
        <v>136</v>
      </c>
    </row>
    <row r="3" spans="2:15" ht="13">
      <c r="B3" s="326" t="s">
        <v>127</v>
      </c>
      <c r="C3" s="326"/>
      <c r="D3" s="326"/>
      <c r="E3" s="326"/>
      <c r="F3" s="326"/>
      <c r="G3" s="326"/>
      <c r="H3" s="326"/>
      <c r="I3" s="326"/>
      <c r="J3" s="326"/>
      <c r="K3" s="326"/>
      <c r="L3" s="326"/>
      <c r="M3" s="326"/>
      <c r="N3" s="81"/>
    </row>
    <row r="4" spans="2:15" ht="13">
      <c r="B4" s="326" t="s">
        <v>213</v>
      </c>
      <c r="C4" s="326"/>
      <c r="D4" s="326"/>
      <c r="E4" s="326"/>
      <c r="F4" s="326"/>
      <c r="G4" s="326"/>
      <c r="H4" s="326"/>
      <c r="I4" s="326"/>
      <c r="J4" s="326"/>
      <c r="K4" s="326"/>
      <c r="L4" s="326"/>
      <c r="M4" s="326"/>
      <c r="N4" s="81"/>
    </row>
    <row r="5" spans="2:15" ht="43.75" customHeight="1">
      <c r="B5" s="29" t="s">
        <v>61</v>
      </c>
      <c r="C5" s="30" t="s">
        <v>152</v>
      </c>
      <c r="D5" s="30" t="s">
        <v>160</v>
      </c>
      <c r="E5" s="30" t="s">
        <v>153</v>
      </c>
      <c r="F5" s="30" t="s">
        <v>203</v>
      </c>
      <c r="G5" s="30" t="s">
        <v>219</v>
      </c>
      <c r="H5" s="30" t="s">
        <v>154</v>
      </c>
      <c r="I5" s="30" t="s">
        <v>155</v>
      </c>
      <c r="J5" s="30" t="s">
        <v>143</v>
      </c>
      <c r="K5" s="30" t="s">
        <v>156</v>
      </c>
      <c r="L5" s="30" t="s">
        <v>157</v>
      </c>
      <c r="M5" s="30" t="s">
        <v>66</v>
      </c>
      <c r="N5" s="93"/>
    </row>
    <row r="6" spans="2:15">
      <c r="B6" s="74">
        <v>43402</v>
      </c>
      <c r="C6" s="75"/>
      <c r="D6" s="75"/>
      <c r="E6" s="75"/>
      <c r="F6" s="75">
        <v>11948.666666666666</v>
      </c>
      <c r="G6" s="75"/>
      <c r="H6" s="75">
        <v>12666.666666666666</v>
      </c>
      <c r="I6" s="75">
        <v>11500</v>
      </c>
      <c r="J6" s="75"/>
      <c r="K6" s="75">
        <v>12242.181818181818</v>
      </c>
      <c r="L6" s="75"/>
      <c r="M6" s="75">
        <v>12002.205649717514</v>
      </c>
      <c r="N6" s="94"/>
    </row>
    <row r="7" spans="2:15">
      <c r="B7" s="74">
        <v>43403</v>
      </c>
      <c r="C7" s="75">
        <v>17538</v>
      </c>
      <c r="D7" s="75">
        <v>13900</v>
      </c>
      <c r="E7" s="75">
        <v>13737.868852459016</v>
      </c>
      <c r="F7" s="75">
        <v>13163.442231075696</v>
      </c>
      <c r="G7" s="75">
        <v>15286.639344262296</v>
      </c>
      <c r="H7" s="75">
        <v>13000</v>
      </c>
      <c r="I7" s="75">
        <v>10750</v>
      </c>
      <c r="J7" s="75">
        <v>12444</v>
      </c>
      <c r="K7" s="75">
        <v>12000</v>
      </c>
      <c r="L7" s="75">
        <v>14000</v>
      </c>
      <c r="M7" s="75">
        <v>13625.138255033557</v>
      </c>
      <c r="N7" s="94"/>
      <c r="O7" s="162"/>
    </row>
    <row r="8" spans="2:15">
      <c r="B8" s="74">
        <v>43404</v>
      </c>
      <c r="C8" s="75"/>
      <c r="D8" s="75">
        <v>13900</v>
      </c>
      <c r="E8" s="75">
        <v>13344.851351351352</v>
      </c>
      <c r="F8" s="75">
        <v>12822.781818181818</v>
      </c>
      <c r="G8" s="75">
        <v>15437.239583333334</v>
      </c>
      <c r="H8" s="75">
        <v>13000</v>
      </c>
      <c r="I8" s="75">
        <v>11500</v>
      </c>
      <c r="J8" s="75"/>
      <c r="K8" s="75"/>
      <c r="L8" s="75">
        <v>13000</v>
      </c>
      <c r="M8" s="75">
        <v>13081.145790554414</v>
      </c>
      <c r="N8" s="94"/>
      <c r="O8" s="162"/>
    </row>
    <row r="9" spans="2:15">
      <c r="B9" s="74">
        <v>43409</v>
      </c>
      <c r="C9" s="75"/>
      <c r="D9" s="75">
        <v>13900</v>
      </c>
      <c r="E9" s="75">
        <v>14240.696202531646</v>
      </c>
      <c r="F9" s="75">
        <v>12412.6</v>
      </c>
      <c r="G9" s="75">
        <v>15375</v>
      </c>
      <c r="H9" s="75"/>
      <c r="I9" s="75">
        <v>12708</v>
      </c>
      <c r="J9" s="75"/>
      <c r="K9" s="75"/>
      <c r="L9" s="75"/>
      <c r="M9" s="75">
        <v>13063.836702954899</v>
      </c>
      <c r="N9" s="94"/>
      <c r="O9" s="162"/>
    </row>
    <row r="10" spans="2:15">
      <c r="B10" s="74">
        <v>43410</v>
      </c>
      <c r="C10" s="75"/>
      <c r="D10" s="75">
        <v>13900</v>
      </c>
      <c r="E10" s="75">
        <v>13400.125</v>
      </c>
      <c r="F10" s="75">
        <v>13021.425531914894</v>
      </c>
      <c r="G10" s="75">
        <v>14761.666666666666</v>
      </c>
      <c r="H10" s="75">
        <v>13000</v>
      </c>
      <c r="I10" s="75"/>
      <c r="J10" s="75">
        <v>12750</v>
      </c>
      <c r="K10" s="75"/>
      <c r="L10" s="75">
        <v>17300</v>
      </c>
      <c r="M10" s="75">
        <v>13227.447516641065</v>
      </c>
      <c r="N10" s="94"/>
      <c r="O10" s="162"/>
    </row>
    <row r="11" spans="2:15">
      <c r="B11" s="72">
        <v>43411</v>
      </c>
      <c r="C11" s="73">
        <v>16500</v>
      </c>
      <c r="D11" s="73">
        <v>14900</v>
      </c>
      <c r="E11" s="73">
        <v>13500</v>
      </c>
      <c r="F11" s="73">
        <v>13258.145161290322</v>
      </c>
      <c r="G11" s="73">
        <v>14759.76</v>
      </c>
      <c r="H11" s="73">
        <v>12000</v>
      </c>
      <c r="I11" s="73">
        <v>12727</v>
      </c>
      <c r="J11" s="73"/>
      <c r="K11" s="73"/>
      <c r="L11" s="73">
        <v>23000</v>
      </c>
      <c r="M11" s="73">
        <v>13737.167446211413</v>
      </c>
      <c r="N11" s="94"/>
      <c r="O11" s="39"/>
    </row>
    <row r="12" spans="2:15">
      <c r="B12" s="72">
        <v>43412</v>
      </c>
      <c r="C12" s="73"/>
      <c r="D12" s="73">
        <v>14900</v>
      </c>
      <c r="E12" s="73">
        <v>12941.110599078342</v>
      </c>
      <c r="F12" s="73">
        <v>10335.589041095891</v>
      </c>
      <c r="G12" s="73">
        <v>14298.701298701299</v>
      </c>
      <c r="H12" s="73">
        <v>11231</v>
      </c>
      <c r="I12" s="73">
        <v>12750</v>
      </c>
      <c r="J12" s="73">
        <v>14500</v>
      </c>
      <c r="K12" s="73"/>
      <c r="L12" s="73"/>
      <c r="M12" s="73">
        <v>11884.196972852878</v>
      </c>
      <c r="N12" s="94"/>
      <c r="O12" s="162"/>
    </row>
    <row r="13" spans="2:15">
      <c r="B13" s="72">
        <v>43413</v>
      </c>
      <c r="C13" s="73"/>
      <c r="D13" s="73">
        <v>13900</v>
      </c>
      <c r="E13" s="73">
        <v>13263.818181818182</v>
      </c>
      <c r="F13" s="73">
        <v>10720.258064516129</v>
      </c>
      <c r="G13" s="73">
        <v>14886.272727272728</v>
      </c>
      <c r="H13" s="73">
        <v>10000</v>
      </c>
      <c r="I13" s="73">
        <v>12499.727272727272</v>
      </c>
      <c r="J13" s="73"/>
      <c r="K13" s="73">
        <v>12000</v>
      </c>
      <c r="L13" s="73">
        <v>17932</v>
      </c>
      <c r="M13" s="73">
        <v>11594.130911583276</v>
      </c>
      <c r="N13" s="94"/>
      <c r="O13" s="162"/>
    </row>
    <row r="14" spans="2:15">
      <c r="B14" s="72">
        <v>43416</v>
      </c>
      <c r="C14" s="73">
        <v>16500</v>
      </c>
      <c r="D14" s="73">
        <v>13900</v>
      </c>
      <c r="E14" s="73">
        <v>11854.375</v>
      </c>
      <c r="F14" s="73">
        <v>10937.75</v>
      </c>
      <c r="G14" s="73"/>
      <c r="H14" s="73">
        <v>9000</v>
      </c>
      <c r="I14" s="73">
        <v>11353</v>
      </c>
      <c r="J14" s="73"/>
      <c r="K14" s="73"/>
      <c r="L14" s="73"/>
      <c r="M14" s="73">
        <v>12392.042128603105</v>
      </c>
      <c r="N14" s="94"/>
      <c r="O14" s="162"/>
    </row>
    <row r="15" spans="2:15">
      <c r="B15" s="72">
        <v>43417</v>
      </c>
      <c r="C15" s="73"/>
      <c r="D15" s="73">
        <v>13900</v>
      </c>
      <c r="E15" s="73">
        <v>11100.2</v>
      </c>
      <c r="F15" s="73">
        <v>10704.341666666667</v>
      </c>
      <c r="G15" s="73">
        <v>13330.522935779816</v>
      </c>
      <c r="H15" s="73">
        <v>9000</v>
      </c>
      <c r="I15" s="73">
        <v>10786</v>
      </c>
      <c r="J15" s="73">
        <v>10531.135416666666</v>
      </c>
      <c r="K15" s="73">
        <v>17000</v>
      </c>
      <c r="L15" s="73">
        <v>16500</v>
      </c>
      <c r="M15" s="73">
        <v>11168.487255483105</v>
      </c>
      <c r="N15" s="94"/>
      <c r="O15" s="162"/>
    </row>
    <row r="16" spans="2:15">
      <c r="B16" s="72">
        <v>43418</v>
      </c>
      <c r="C16" s="73">
        <v>17500</v>
      </c>
      <c r="D16" s="73">
        <v>13900</v>
      </c>
      <c r="E16" s="73">
        <v>10946.468085106382</v>
      </c>
      <c r="F16" s="73">
        <v>10139.365217391305</v>
      </c>
      <c r="G16" s="73">
        <v>12865.556701030928</v>
      </c>
      <c r="H16" s="73">
        <v>8500</v>
      </c>
      <c r="I16" s="73">
        <v>10222</v>
      </c>
      <c r="J16" s="73">
        <v>10533</v>
      </c>
      <c r="K16" s="73">
        <v>17000</v>
      </c>
      <c r="L16" s="73">
        <v>20000</v>
      </c>
      <c r="M16" s="73">
        <v>11429.170803533867</v>
      </c>
      <c r="N16" s="94"/>
      <c r="O16" s="162"/>
    </row>
    <row r="17" spans="2:15">
      <c r="B17" s="72">
        <v>43419</v>
      </c>
      <c r="C17" s="73"/>
      <c r="D17" s="73">
        <v>13900</v>
      </c>
      <c r="E17" s="73">
        <v>10397.614457831325</v>
      </c>
      <c r="F17" s="73">
        <v>10252.504854368932</v>
      </c>
      <c r="G17" s="73">
        <v>12179.2</v>
      </c>
      <c r="H17" s="73">
        <v>7909</v>
      </c>
      <c r="I17" s="73">
        <v>10357</v>
      </c>
      <c r="J17" s="73">
        <v>10471</v>
      </c>
      <c r="K17" s="73">
        <v>17000</v>
      </c>
      <c r="L17" s="73">
        <v>16000</v>
      </c>
      <c r="M17" s="73">
        <v>10445.83766039988</v>
      </c>
      <c r="N17" s="94"/>
      <c r="O17" s="162"/>
    </row>
    <row r="18" spans="2:15">
      <c r="B18" s="72">
        <v>43420</v>
      </c>
      <c r="C18" s="73">
        <v>16500</v>
      </c>
      <c r="D18" s="73">
        <v>13500</v>
      </c>
      <c r="E18" s="73"/>
      <c r="F18" s="73">
        <v>9972.1549295774639</v>
      </c>
      <c r="G18" s="73">
        <v>12702.84375</v>
      </c>
      <c r="H18" s="73">
        <v>8143</v>
      </c>
      <c r="I18" s="73"/>
      <c r="J18" s="73">
        <v>11115</v>
      </c>
      <c r="K18" s="73">
        <v>17000</v>
      </c>
      <c r="L18" s="73">
        <v>16889</v>
      </c>
      <c r="M18" s="73">
        <v>11710.269061121613</v>
      </c>
      <c r="N18" s="94"/>
      <c r="O18" s="162"/>
    </row>
    <row r="19" spans="2:15">
      <c r="B19" s="72">
        <v>43423</v>
      </c>
      <c r="C19" s="73">
        <v>16667</v>
      </c>
      <c r="D19" s="73">
        <v>13500</v>
      </c>
      <c r="E19" s="73">
        <v>7336.7894736842109</v>
      </c>
      <c r="F19" s="73">
        <v>8917.7468354430384</v>
      </c>
      <c r="G19" s="73"/>
      <c r="H19" s="73">
        <v>6500</v>
      </c>
      <c r="I19" s="73">
        <v>9696</v>
      </c>
      <c r="J19" s="73"/>
      <c r="K19" s="73"/>
      <c r="L19" s="73"/>
      <c r="M19" s="73">
        <v>10302.849385245901</v>
      </c>
      <c r="N19" s="94"/>
      <c r="O19" s="162"/>
    </row>
    <row r="20" spans="2:15">
      <c r="B20" s="72">
        <v>43424</v>
      </c>
      <c r="C20" s="73"/>
      <c r="D20" s="73">
        <v>12500</v>
      </c>
      <c r="E20" s="73">
        <v>8007.828125</v>
      </c>
      <c r="F20" s="73">
        <v>8171.5725190839694</v>
      </c>
      <c r="G20" s="73">
        <v>9333.254901960785</v>
      </c>
      <c r="H20" s="73">
        <v>6750</v>
      </c>
      <c r="I20" s="73">
        <v>8214</v>
      </c>
      <c r="J20" s="73">
        <v>10500</v>
      </c>
      <c r="K20" s="73">
        <v>14400</v>
      </c>
      <c r="L20" s="73">
        <v>15250</v>
      </c>
      <c r="M20" s="73">
        <v>8933.7380339680913</v>
      </c>
      <c r="N20" s="94"/>
      <c r="O20" s="162"/>
    </row>
    <row r="21" spans="2:15">
      <c r="B21" s="72">
        <v>43425</v>
      </c>
      <c r="C21" s="73">
        <v>17464.5</v>
      </c>
      <c r="D21" s="73">
        <v>12166.666666666666</v>
      </c>
      <c r="E21" s="73">
        <v>7612.4929577464791</v>
      </c>
      <c r="F21" s="73">
        <v>7342.136842105263</v>
      </c>
      <c r="G21" s="73">
        <v>10918.367346938776</v>
      </c>
      <c r="H21" s="73">
        <v>6500</v>
      </c>
      <c r="I21" s="73">
        <v>7571</v>
      </c>
      <c r="J21" s="73"/>
      <c r="K21" s="73">
        <v>13765.95744680851</v>
      </c>
      <c r="L21" s="73"/>
      <c r="M21" s="73">
        <v>9645.4100759921184</v>
      </c>
      <c r="N21" s="94"/>
      <c r="O21" s="162"/>
    </row>
    <row r="22" spans="2:15">
      <c r="B22" s="72">
        <v>43426</v>
      </c>
      <c r="C22" s="73">
        <v>17500.214285714286</v>
      </c>
      <c r="D22" s="73">
        <v>12500</v>
      </c>
      <c r="E22" s="73">
        <v>7371.0693069306926</v>
      </c>
      <c r="F22" s="73">
        <v>7118.2363636363634</v>
      </c>
      <c r="G22" s="73">
        <v>9565</v>
      </c>
      <c r="H22" s="73">
        <v>6500</v>
      </c>
      <c r="I22" s="73">
        <v>7333</v>
      </c>
      <c r="J22" s="73">
        <v>8500</v>
      </c>
      <c r="K22" s="73">
        <v>13316.6</v>
      </c>
      <c r="L22" s="73">
        <v>16000</v>
      </c>
      <c r="M22" s="73">
        <v>9246.7858695652176</v>
      </c>
      <c r="N22" s="94"/>
      <c r="O22" s="162"/>
    </row>
    <row r="23" spans="2:15">
      <c r="B23" s="72">
        <v>43427</v>
      </c>
      <c r="C23" s="73">
        <v>17200</v>
      </c>
      <c r="D23" s="73">
        <v>12500</v>
      </c>
      <c r="E23" s="73">
        <v>7499.7464788732395</v>
      </c>
      <c r="F23" s="73">
        <v>7006.8888888888887</v>
      </c>
      <c r="G23" s="73">
        <v>9553.5</v>
      </c>
      <c r="H23" s="73">
        <v>6166.666666666667</v>
      </c>
      <c r="I23" s="73">
        <v>7286</v>
      </c>
      <c r="J23" s="73">
        <v>9250</v>
      </c>
      <c r="K23" s="73">
        <v>12000</v>
      </c>
      <c r="L23" s="73">
        <v>14100</v>
      </c>
      <c r="M23" s="73">
        <v>8843.6920077972718</v>
      </c>
      <c r="N23" s="94"/>
      <c r="O23" s="162"/>
    </row>
    <row r="24" spans="2:15" s="162" customFormat="1">
      <c r="B24" s="72">
        <v>43430</v>
      </c>
      <c r="C24" s="73"/>
      <c r="D24" s="73">
        <v>10250</v>
      </c>
      <c r="E24" s="73">
        <v>7149.6082474226805</v>
      </c>
      <c r="F24" s="73">
        <v>7433.52</v>
      </c>
      <c r="G24" s="73">
        <v>12000</v>
      </c>
      <c r="H24" s="73">
        <v>5000</v>
      </c>
      <c r="I24" s="73">
        <v>6292</v>
      </c>
      <c r="J24" s="73"/>
      <c r="K24" s="73">
        <v>12000</v>
      </c>
      <c r="L24" s="73"/>
      <c r="M24" s="73">
        <v>7453.7915057915061</v>
      </c>
      <c r="N24" s="94"/>
    </row>
    <row r="25" spans="2:15">
      <c r="B25" s="72">
        <v>43431</v>
      </c>
      <c r="C25" s="73">
        <v>17600</v>
      </c>
      <c r="D25" s="73">
        <v>9750</v>
      </c>
      <c r="E25" s="73">
        <v>7187.5</v>
      </c>
      <c r="F25" s="73">
        <v>6874.0359281437122</v>
      </c>
      <c r="G25" s="73">
        <v>9517.2241379310344</v>
      </c>
      <c r="H25" s="73">
        <v>5192.3076923076924</v>
      </c>
      <c r="I25" s="73">
        <v>5936</v>
      </c>
      <c r="J25" s="73">
        <v>7557.2911392405067</v>
      </c>
      <c r="K25" s="73">
        <v>12000</v>
      </c>
      <c r="L25" s="73">
        <v>12000</v>
      </c>
      <c r="M25" s="73">
        <v>7571.3632385120354</v>
      </c>
      <c r="N25" s="94"/>
      <c r="O25" s="162"/>
    </row>
    <row r="26" spans="2:15" s="162" customFormat="1">
      <c r="B26" s="72">
        <v>43432</v>
      </c>
      <c r="C26" s="73">
        <v>16480</v>
      </c>
      <c r="D26" s="73">
        <v>9750</v>
      </c>
      <c r="E26" s="73">
        <v>6978</v>
      </c>
      <c r="F26" s="73">
        <v>6892.4461538461537</v>
      </c>
      <c r="G26" s="73">
        <v>8471.9622641509432</v>
      </c>
      <c r="H26" s="73">
        <v>4500</v>
      </c>
      <c r="I26" s="73">
        <v>5737</v>
      </c>
      <c r="J26" s="73">
        <v>7235</v>
      </c>
      <c r="K26" s="73">
        <v>7357</v>
      </c>
      <c r="L26" s="73"/>
      <c r="M26" s="73">
        <v>7841.1240875912408</v>
      </c>
      <c r="N26" s="94"/>
    </row>
    <row r="27" spans="2:15" s="162" customFormat="1">
      <c r="B27" s="72">
        <v>43433</v>
      </c>
      <c r="C27" s="73">
        <v>15625</v>
      </c>
      <c r="D27" s="73">
        <v>9750</v>
      </c>
      <c r="E27" s="73">
        <v>6028</v>
      </c>
      <c r="F27" s="73">
        <v>6664.5677419354843</v>
      </c>
      <c r="G27" s="73">
        <v>7483.5</v>
      </c>
      <c r="H27" s="73">
        <v>4666.666666666667</v>
      </c>
      <c r="I27" s="73">
        <v>5268</v>
      </c>
      <c r="J27" s="73"/>
      <c r="K27" s="73"/>
      <c r="L27" s="73">
        <v>10000</v>
      </c>
      <c r="M27" s="73">
        <v>7133.2929384965828</v>
      </c>
      <c r="N27" s="94"/>
    </row>
    <row r="28" spans="2:15" s="162" customFormat="1">
      <c r="B28" s="72">
        <v>43434</v>
      </c>
      <c r="C28" s="73">
        <v>15519.96</v>
      </c>
      <c r="D28" s="73">
        <v>9750</v>
      </c>
      <c r="E28" s="73">
        <v>6000</v>
      </c>
      <c r="F28" s="73">
        <v>4892.7337662337659</v>
      </c>
      <c r="G28" s="73">
        <v>8562.5</v>
      </c>
      <c r="H28" s="73">
        <v>4250</v>
      </c>
      <c r="I28" s="73">
        <v>5214</v>
      </c>
      <c r="J28" s="73"/>
      <c r="K28" s="73">
        <v>9535.8762886597942</v>
      </c>
      <c r="L28" s="73">
        <v>10000</v>
      </c>
      <c r="M28" s="73">
        <v>6539.838042269188</v>
      </c>
      <c r="N28" s="94"/>
    </row>
    <row r="29" spans="2:15" s="162" customFormat="1">
      <c r="B29" s="72">
        <v>43437</v>
      </c>
      <c r="C29" s="73">
        <v>16529</v>
      </c>
      <c r="D29" s="73">
        <v>9750</v>
      </c>
      <c r="E29" s="73">
        <v>6014</v>
      </c>
      <c r="F29" s="73">
        <v>5560.08</v>
      </c>
      <c r="G29" s="73">
        <v>8894.4736842105267</v>
      </c>
      <c r="H29" s="73">
        <v>4000</v>
      </c>
      <c r="I29" s="73">
        <v>4914</v>
      </c>
      <c r="J29" s="73"/>
      <c r="K29" s="73"/>
      <c r="L29" s="73"/>
      <c r="M29" s="73">
        <v>7576.7543520309482</v>
      </c>
      <c r="N29" s="94"/>
    </row>
    <row r="30" spans="2:15" s="162" customFormat="1">
      <c r="B30" s="72">
        <v>43438</v>
      </c>
      <c r="C30" s="73">
        <v>16500.071428571428</v>
      </c>
      <c r="D30" s="73">
        <v>9750</v>
      </c>
      <c r="E30" s="73">
        <v>6017</v>
      </c>
      <c r="F30" s="73">
        <v>4955.7470588235292</v>
      </c>
      <c r="G30" s="73">
        <v>7743.4871794871797</v>
      </c>
      <c r="H30" s="73">
        <v>4000</v>
      </c>
      <c r="I30" s="73">
        <v>4333</v>
      </c>
      <c r="J30" s="73">
        <v>5750</v>
      </c>
      <c r="K30" s="73">
        <v>7390.2439024390242</v>
      </c>
      <c r="L30" s="73">
        <v>10125</v>
      </c>
      <c r="M30" s="73">
        <v>6339.4933029353097</v>
      </c>
      <c r="N30" s="94"/>
    </row>
    <row r="31" spans="2:15">
      <c r="B31" s="72">
        <v>43439</v>
      </c>
      <c r="C31" s="73"/>
      <c r="D31" s="73">
        <v>9750</v>
      </c>
      <c r="E31" s="73">
        <v>5865</v>
      </c>
      <c r="F31" s="73">
        <v>4880.16</v>
      </c>
      <c r="G31" s="73">
        <v>7526.7162162162158</v>
      </c>
      <c r="H31" s="73">
        <v>4000</v>
      </c>
      <c r="I31" s="73">
        <v>4192</v>
      </c>
      <c r="J31" s="73"/>
      <c r="K31" s="73"/>
      <c r="L31" s="73">
        <v>10000</v>
      </c>
      <c r="M31" s="73">
        <v>5550.1126871552406</v>
      </c>
      <c r="N31" s="94"/>
      <c r="O31" s="162"/>
    </row>
    <row r="32" spans="2:15">
      <c r="B32" s="72">
        <v>43440</v>
      </c>
      <c r="C32" s="73"/>
      <c r="D32" s="73">
        <v>9750</v>
      </c>
      <c r="E32" s="73">
        <v>5834</v>
      </c>
      <c r="F32" s="73">
        <v>4656.0167597765367</v>
      </c>
      <c r="G32" s="73">
        <v>8000</v>
      </c>
      <c r="H32" s="73">
        <v>4000</v>
      </c>
      <c r="I32" s="73">
        <v>4222</v>
      </c>
      <c r="J32" s="73">
        <v>5750</v>
      </c>
      <c r="K32" s="73">
        <v>8000</v>
      </c>
      <c r="L32" s="73"/>
      <c r="M32" s="73">
        <v>4976.6402920451656</v>
      </c>
      <c r="N32" s="94"/>
      <c r="O32" s="162"/>
    </row>
    <row r="33" spans="2:15">
      <c r="B33" s="72">
        <v>43441</v>
      </c>
      <c r="C33" s="73"/>
      <c r="D33" s="73">
        <v>7500</v>
      </c>
      <c r="E33" s="73">
        <v>5911.2903225806449</v>
      </c>
      <c r="F33" s="73">
        <v>4826.6000000000004</v>
      </c>
      <c r="G33" s="73">
        <v>7166.833333333333</v>
      </c>
      <c r="H33" s="73">
        <v>4000</v>
      </c>
      <c r="I33" s="73">
        <v>3920</v>
      </c>
      <c r="J33" s="73">
        <v>4967</v>
      </c>
      <c r="K33" s="73">
        <v>8000</v>
      </c>
      <c r="L33" s="73">
        <v>10000</v>
      </c>
      <c r="M33" s="73">
        <v>5347.3811349693251</v>
      </c>
      <c r="N33" s="94"/>
      <c r="O33" s="162"/>
    </row>
    <row r="34" spans="2:15">
      <c r="B34" s="72">
        <v>43444</v>
      </c>
      <c r="C34" s="73">
        <v>15500</v>
      </c>
      <c r="D34" s="73">
        <v>7500</v>
      </c>
      <c r="E34" s="73">
        <v>5618.7777777777774</v>
      </c>
      <c r="F34" s="73">
        <v>5128.8453608247419</v>
      </c>
      <c r="G34" s="73">
        <v>9663.2022471910113</v>
      </c>
      <c r="H34" s="73">
        <v>3500</v>
      </c>
      <c r="I34" s="73">
        <v>4120</v>
      </c>
      <c r="J34" s="73"/>
      <c r="K34" s="73"/>
      <c r="L34" s="73"/>
      <c r="M34" s="73">
        <v>5941.0931480462305</v>
      </c>
      <c r="N34" s="94"/>
      <c r="O34" s="162"/>
    </row>
    <row r="35" spans="2:15">
      <c r="B35" s="72">
        <v>43445</v>
      </c>
      <c r="C35" s="73">
        <v>15480</v>
      </c>
      <c r="D35" s="73">
        <v>7500</v>
      </c>
      <c r="E35" s="73">
        <v>5279</v>
      </c>
      <c r="F35" s="73">
        <v>4101.5279187817259</v>
      </c>
      <c r="G35" s="73">
        <v>7657.304761904762</v>
      </c>
      <c r="H35" s="73">
        <v>3500</v>
      </c>
      <c r="I35" s="73">
        <v>4188</v>
      </c>
      <c r="J35" s="73">
        <v>5731</v>
      </c>
      <c r="K35" s="73"/>
      <c r="L35" s="73">
        <v>9000</v>
      </c>
      <c r="M35" s="73">
        <v>5492.9783705839945</v>
      </c>
      <c r="N35" s="94"/>
      <c r="O35" s="162"/>
    </row>
    <row r="36" spans="2:15" ht="29.65" customHeight="1">
      <c r="B36" s="329" t="s">
        <v>229</v>
      </c>
      <c r="C36" s="329"/>
      <c r="D36" s="329"/>
      <c r="E36" s="329"/>
      <c r="F36" s="329"/>
      <c r="G36" s="329"/>
      <c r="H36" s="329"/>
      <c r="I36" s="329"/>
      <c r="J36" s="329"/>
      <c r="K36" s="329"/>
      <c r="L36" s="329"/>
      <c r="M36" s="329"/>
    </row>
    <row r="58" spans="2:2">
      <c r="B58" s="47"/>
    </row>
  </sheetData>
  <mergeCells count="4">
    <mergeCell ref="B2:M2"/>
    <mergeCell ref="B3:M3"/>
    <mergeCell ref="B4:M4"/>
    <mergeCell ref="B36:M36"/>
  </mergeCells>
  <hyperlinks>
    <hyperlink ref="O2" location="Índice!A1" display="Volver al índice"/>
  </hyperlinks>
  <printOptions horizontalCentered="1"/>
  <pageMargins left="0.31496062992125984" right="0.31496062992125984" top="0.74803149606299213" bottom="0.74803149606299213" header="0.31496062992125984" footer="0.31496062992125984"/>
  <pageSetup paperSize="119" scale="58" orientation="portrait"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B1:P45"/>
  <sheetViews>
    <sheetView zoomScale="90" zoomScaleNormal="90" zoomScalePageLayoutView="80" workbookViewId="0">
      <selection activeCell="Q15" sqref="Q15"/>
    </sheetView>
  </sheetViews>
  <sheetFormatPr baseColWidth="10" defaultColWidth="10.81640625" defaultRowHeight="12.5"/>
  <cols>
    <col min="1" max="1" width="1.7265625" style="20" customWidth="1"/>
    <col min="2" max="2" width="17.54296875" style="20" customWidth="1"/>
    <col min="3" max="10" width="10.81640625" style="20" customWidth="1"/>
    <col min="11" max="11" width="2.453125" style="20" customWidth="1"/>
    <col min="12" max="12" width="10.81640625" style="20"/>
    <col min="13" max="13" width="8.26953125" style="111" customWidth="1"/>
    <col min="14" max="14" width="7.7265625" style="106" hidden="1" customWidth="1"/>
    <col min="15" max="15" width="10.81640625" style="111"/>
    <col min="16" max="16384" width="10.81640625" style="20"/>
  </cols>
  <sheetData>
    <row r="1" spans="2:16" ht="6.75" customHeight="1"/>
    <row r="2" spans="2:16" ht="13">
      <c r="B2" s="326" t="s">
        <v>58</v>
      </c>
      <c r="C2" s="326"/>
      <c r="D2" s="326"/>
      <c r="E2" s="326"/>
      <c r="F2" s="326"/>
      <c r="G2" s="326"/>
      <c r="H2" s="326"/>
      <c r="I2" s="326"/>
      <c r="J2" s="326"/>
      <c r="K2" s="81"/>
      <c r="L2" s="40" t="s">
        <v>136</v>
      </c>
    </row>
    <row r="3" spans="2:16" ht="13">
      <c r="B3" s="326" t="s">
        <v>220</v>
      </c>
      <c r="C3" s="326"/>
      <c r="D3" s="326"/>
      <c r="E3" s="326"/>
      <c r="F3" s="326"/>
      <c r="G3" s="326"/>
      <c r="H3" s="326"/>
      <c r="I3" s="326"/>
      <c r="J3" s="326"/>
      <c r="K3" s="81"/>
    </row>
    <row r="4" spans="2:16" ht="13">
      <c r="B4" s="326" t="s">
        <v>205</v>
      </c>
      <c r="C4" s="326"/>
      <c r="D4" s="326"/>
      <c r="E4" s="326"/>
      <c r="F4" s="326"/>
      <c r="G4" s="326"/>
      <c r="H4" s="326"/>
      <c r="I4" s="326"/>
      <c r="J4" s="326"/>
      <c r="K4" s="81"/>
    </row>
    <row r="5" spans="2:16" ht="15" customHeight="1">
      <c r="B5" s="331" t="s">
        <v>45</v>
      </c>
      <c r="C5" s="334" t="s">
        <v>63</v>
      </c>
      <c r="D5" s="335"/>
      <c r="E5" s="335"/>
      <c r="F5" s="336"/>
      <c r="G5" s="334" t="s">
        <v>64</v>
      </c>
      <c r="H5" s="335"/>
      <c r="I5" s="335"/>
      <c r="J5" s="336"/>
      <c r="K5" s="81"/>
      <c r="L5" s="111"/>
    </row>
    <row r="6" spans="2:16" ht="12.75" customHeight="1">
      <c r="B6" s="332"/>
      <c r="C6" s="334" t="s">
        <v>44</v>
      </c>
      <c r="D6" s="335"/>
      <c r="E6" s="335" t="s">
        <v>43</v>
      </c>
      <c r="F6" s="336"/>
      <c r="G6" s="334" t="s">
        <v>44</v>
      </c>
      <c r="H6" s="335"/>
      <c r="I6" s="335" t="s">
        <v>43</v>
      </c>
      <c r="J6" s="336"/>
      <c r="K6" s="81"/>
    </row>
    <row r="7" spans="2:16" ht="13">
      <c r="B7" s="333"/>
      <c r="C7" s="190">
        <v>2017</v>
      </c>
      <c r="D7" s="191">
        <v>2018</v>
      </c>
      <c r="E7" s="191" t="s">
        <v>42</v>
      </c>
      <c r="F7" s="192" t="s">
        <v>41</v>
      </c>
      <c r="G7" s="193">
        <v>2017</v>
      </c>
      <c r="H7" s="194">
        <v>2018</v>
      </c>
      <c r="I7" s="194" t="s">
        <v>42</v>
      </c>
      <c r="J7" s="195" t="s">
        <v>41</v>
      </c>
      <c r="K7" s="104"/>
      <c r="L7" s="106"/>
    </row>
    <row r="8" spans="2:16" ht="12.75" customHeight="1">
      <c r="B8" s="214" t="s">
        <v>40</v>
      </c>
      <c r="C8" s="198">
        <v>1090.5</v>
      </c>
      <c r="D8" s="206">
        <v>1074.25</v>
      </c>
      <c r="E8" s="200">
        <f>+(D8/C19-1)*100</f>
        <v>4.9789895436333387</v>
      </c>
      <c r="F8" s="201">
        <f t="shared" ref="F8:F13" si="0">(D8/C8-1)*100</f>
        <v>-1.4901421366345757</v>
      </c>
      <c r="G8" s="206">
        <v>393.75</v>
      </c>
      <c r="H8" s="199">
        <v>497.25</v>
      </c>
      <c r="I8" s="200">
        <f>+(H8/G19-1)*100</f>
        <v>5.9105431309904199</v>
      </c>
      <c r="J8" s="201">
        <f t="shared" ref="J8:J13" si="1">(H8/G8-1)*100</f>
        <v>26.285714285714292</v>
      </c>
      <c r="K8" s="65"/>
      <c r="L8" s="249"/>
      <c r="M8" s="249"/>
      <c r="N8" s="250"/>
      <c r="O8" s="249"/>
      <c r="P8" s="249"/>
    </row>
    <row r="9" spans="2:16" ht="12.75" customHeight="1">
      <c r="B9" s="215" t="s">
        <v>39</v>
      </c>
      <c r="C9" s="202">
        <v>1091.5</v>
      </c>
      <c r="D9" s="73">
        <v>1099</v>
      </c>
      <c r="E9" s="197">
        <f t="shared" ref="E9:E14" si="2">+(D9/D8-1)*100</f>
        <v>2.3039329764952265</v>
      </c>
      <c r="F9" s="203">
        <f t="shared" si="0"/>
        <v>0.68712780577186994</v>
      </c>
      <c r="G9" s="73">
        <v>387.75</v>
      </c>
      <c r="H9" s="196">
        <v>465.5</v>
      </c>
      <c r="I9" s="197">
        <f t="shared" ref="I9:I14" si="3">+(H9/H8-1)*100</f>
        <v>-6.3851181498240317</v>
      </c>
      <c r="J9" s="203">
        <f t="shared" si="1"/>
        <v>20.051579626047712</v>
      </c>
      <c r="K9" s="65"/>
      <c r="L9" s="249"/>
      <c r="M9" s="249"/>
      <c r="N9" s="250"/>
      <c r="O9" s="249"/>
      <c r="P9" s="249"/>
    </row>
    <row r="10" spans="2:16" ht="12.75" customHeight="1">
      <c r="B10" s="215" t="s">
        <v>38</v>
      </c>
      <c r="C10" s="202">
        <v>1108.8571428571429</v>
      </c>
      <c r="D10" s="73">
        <v>1110.9000000000001</v>
      </c>
      <c r="E10" s="197">
        <f t="shared" si="2"/>
        <v>1.0828025477707115</v>
      </c>
      <c r="F10" s="203">
        <f t="shared" si="0"/>
        <v>0.18423086833290192</v>
      </c>
      <c r="G10" s="73">
        <v>407</v>
      </c>
      <c r="H10" s="196">
        <v>483.7</v>
      </c>
      <c r="I10" s="197">
        <f t="shared" si="3"/>
        <v>3.9097744360902187</v>
      </c>
      <c r="J10" s="203">
        <f t="shared" si="1"/>
        <v>18.845208845208838</v>
      </c>
      <c r="K10" s="65"/>
      <c r="L10" s="249"/>
      <c r="M10" s="249"/>
      <c r="N10" s="250"/>
      <c r="O10" s="249"/>
      <c r="P10" s="249"/>
    </row>
    <row r="11" spans="2:16">
      <c r="B11" s="215" t="s">
        <v>37</v>
      </c>
      <c r="C11" s="202">
        <v>1076.375</v>
      </c>
      <c r="D11" s="73">
        <v>1104.875</v>
      </c>
      <c r="E11" s="197">
        <f t="shared" si="2"/>
        <v>-0.54235304707895837</v>
      </c>
      <c r="F11" s="203">
        <f t="shared" si="0"/>
        <v>2.6477761003367739</v>
      </c>
      <c r="G11" s="73">
        <v>385.625</v>
      </c>
      <c r="H11" s="196">
        <v>484.375</v>
      </c>
      <c r="I11" s="197">
        <f t="shared" si="3"/>
        <v>0.13954930742194893</v>
      </c>
      <c r="J11" s="203">
        <f t="shared" si="1"/>
        <v>25.607779578606159</v>
      </c>
      <c r="K11" s="65"/>
      <c r="L11" s="249"/>
      <c r="M11" s="249"/>
      <c r="N11" s="250"/>
      <c r="O11" s="249"/>
      <c r="P11" s="249"/>
    </row>
    <row r="12" spans="2:16" ht="12.75" customHeight="1">
      <c r="B12" s="215" t="s">
        <v>36</v>
      </c>
      <c r="C12" s="202">
        <v>1066.125</v>
      </c>
      <c r="D12" s="73">
        <v>1082</v>
      </c>
      <c r="E12" s="197">
        <f t="shared" si="2"/>
        <v>-2.070369951351958</v>
      </c>
      <c r="F12" s="203">
        <f t="shared" si="0"/>
        <v>1.4890374018056152</v>
      </c>
      <c r="G12" s="73">
        <v>365</v>
      </c>
      <c r="H12" s="196">
        <v>511.625</v>
      </c>
      <c r="I12" s="197">
        <f t="shared" si="3"/>
        <v>5.6258064516129025</v>
      </c>
      <c r="J12" s="203">
        <f t="shared" si="1"/>
        <v>40.171232876712338</v>
      </c>
      <c r="K12" s="65"/>
      <c r="L12" s="249"/>
      <c r="M12" s="249"/>
      <c r="N12" s="250"/>
      <c r="O12" s="249"/>
      <c r="P12" s="249"/>
    </row>
    <row r="13" spans="2:16" ht="12.75" customHeight="1">
      <c r="B13" s="215" t="s">
        <v>35</v>
      </c>
      <c r="C13" s="202">
        <v>969.2</v>
      </c>
      <c r="D13" s="73">
        <v>1050.9000000000001</v>
      </c>
      <c r="E13" s="197">
        <f t="shared" si="2"/>
        <v>-2.87430683918668</v>
      </c>
      <c r="F13" s="203">
        <f t="shared" si="0"/>
        <v>8.4296326867519653</v>
      </c>
      <c r="G13" s="73">
        <v>374.8</v>
      </c>
      <c r="H13" s="196">
        <v>494</v>
      </c>
      <c r="I13" s="197">
        <f t="shared" si="3"/>
        <v>-3.4449059369655477</v>
      </c>
      <c r="J13" s="203">
        <f t="shared" si="1"/>
        <v>31.80362860192103</v>
      </c>
      <c r="K13" s="65"/>
      <c r="L13" s="249"/>
      <c r="M13" s="249"/>
      <c r="N13" s="250"/>
      <c r="O13" s="250"/>
      <c r="P13" s="249"/>
    </row>
    <row r="14" spans="2:16">
      <c r="B14" s="215" t="s">
        <v>34</v>
      </c>
      <c r="C14" s="202">
        <v>905</v>
      </c>
      <c r="D14" s="73">
        <v>968</v>
      </c>
      <c r="E14" s="197">
        <f t="shared" si="2"/>
        <v>-7.8884765439147468</v>
      </c>
      <c r="F14" s="203">
        <f>(D14/C14-1)*100</f>
        <v>6.9613259668508398</v>
      </c>
      <c r="G14" s="73">
        <v>372.75</v>
      </c>
      <c r="H14" s="196">
        <v>496.5</v>
      </c>
      <c r="I14" s="197">
        <f t="shared" si="3"/>
        <v>0.50607287449393468</v>
      </c>
      <c r="J14" s="203">
        <f>(H14/G14-1)*100</f>
        <v>33.199195171026162</v>
      </c>
      <c r="K14" s="65"/>
      <c r="L14" s="249"/>
      <c r="M14" s="105"/>
      <c r="N14" s="250"/>
      <c r="O14" s="249"/>
      <c r="P14" s="249"/>
    </row>
    <row r="15" spans="2:16" ht="13.5" customHeight="1">
      <c r="B15" s="215" t="s">
        <v>33</v>
      </c>
      <c r="C15" s="202">
        <v>920.25</v>
      </c>
      <c r="D15" s="73">
        <v>978.2</v>
      </c>
      <c r="E15" s="197">
        <f>+(D15/D14-1)*100</f>
        <v>1.0537190082644754</v>
      </c>
      <c r="F15" s="203">
        <f>(D15/C15-1)*100</f>
        <v>6.2972018473240965</v>
      </c>
      <c r="G15" s="73">
        <v>337.125</v>
      </c>
      <c r="H15" s="196">
        <v>552</v>
      </c>
      <c r="I15" s="197">
        <f>+(H15/H14-1)*100</f>
        <v>11.17824773413898</v>
      </c>
      <c r="J15" s="203">
        <f>(H15/G15-1)*100</f>
        <v>63.737486095661858</v>
      </c>
      <c r="K15" s="65"/>
      <c r="L15" s="249"/>
      <c r="M15" s="249"/>
      <c r="N15" s="250"/>
      <c r="O15" s="249"/>
      <c r="P15" s="249"/>
    </row>
    <row r="16" spans="2:16">
      <c r="B16" s="215" t="s">
        <v>32</v>
      </c>
      <c r="C16" s="202">
        <v>953</v>
      </c>
      <c r="D16" s="73">
        <v>1032.5</v>
      </c>
      <c r="E16" s="197">
        <f>+(D16/D15-1)*100</f>
        <v>5.5510120629727933</v>
      </c>
      <c r="F16" s="203">
        <f>(D16/C16-1)*100</f>
        <v>8.3420776495278126</v>
      </c>
      <c r="G16" s="73">
        <v>369.6</v>
      </c>
      <c r="H16" s="196">
        <v>711</v>
      </c>
      <c r="I16" s="197">
        <f>+(H16/H15-1)*100</f>
        <v>28.804347826086961</v>
      </c>
      <c r="J16" s="203">
        <f>(H16/G16-1)*100</f>
        <v>92.370129870129873</v>
      </c>
      <c r="K16" s="65"/>
      <c r="L16" s="249"/>
      <c r="M16" s="249"/>
      <c r="N16" s="250"/>
      <c r="O16" s="249"/>
      <c r="P16" s="249"/>
    </row>
    <row r="17" spans="2:16" ht="12.75" customHeight="1">
      <c r="B17" s="215" t="s">
        <v>31</v>
      </c>
      <c r="C17" s="202">
        <v>912.125</v>
      </c>
      <c r="D17" s="73">
        <v>1395.375</v>
      </c>
      <c r="E17" s="197">
        <f>+(D17/D16-1)*100</f>
        <v>35.145278450363193</v>
      </c>
      <c r="F17" s="203">
        <f>(D17/C17-1)*100</f>
        <v>52.980676990544055</v>
      </c>
      <c r="G17" s="73">
        <v>389.375</v>
      </c>
      <c r="H17" s="196">
        <v>827.25</v>
      </c>
      <c r="I17" s="197">
        <f>+(H17/H16-1)*100</f>
        <v>16.35021097046414</v>
      </c>
      <c r="J17" s="203">
        <f>(H17/G17-1)*100</f>
        <v>112.45585874799357</v>
      </c>
      <c r="K17" s="65"/>
      <c r="L17" s="249"/>
      <c r="M17" s="249"/>
      <c r="N17" s="250"/>
      <c r="O17" s="249"/>
      <c r="P17" s="249"/>
    </row>
    <row r="18" spans="2:16">
      <c r="B18" s="215" t="s">
        <v>30</v>
      </c>
      <c r="C18" s="202">
        <v>945.5</v>
      </c>
      <c r="D18" s="73">
        <v>1643.7</v>
      </c>
      <c r="E18" s="197">
        <f>+(D18/D17-1)*100</f>
        <v>17.796291319537772</v>
      </c>
      <c r="F18" s="203">
        <f>(D18/C18-1)*100</f>
        <v>73.844526705446853</v>
      </c>
      <c r="G18" s="73">
        <v>426.75</v>
      </c>
      <c r="H18" s="196">
        <v>662.4</v>
      </c>
      <c r="I18" s="197">
        <f>+(H18/H17-1)*100</f>
        <v>-19.927470534904813</v>
      </c>
      <c r="J18" s="203">
        <f>(H18/G18-1)*100</f>
        <v>55.219683655536024</v>
      </c>
      <c r="K18" s="65"/>
      <c r="L18" s="249"/>
      <c r="M18" s="249"/>
      <c r="N18" s="250"/>
      <c r="O18" s="249"/>
      <c r="P18" s="249"/>
    </row>
    <row r="19" spans="2:16">
      <c r="B19" s="216" t="s">
        <v>29</v>
      </c>
      <c r="C19" s="204">
        <v>1023.3</v>
      </c>
      <c r="D19" s="207"/>
      <c r="E19" s="197"/>
      <c r="F19" s="203"/>
      <c r="G19" s="207">
        <v>469.5</v>
      </c>
      <c r="H19" s="205"/>
      <c r="I19" s="197"/>
      <c r="J19" s="203"/>
      <c r="K19" s="65"/>
      <c r="L19" s="249"/>
      <c r="M19" s="249"/>
      <c r="N19" s="250"/>
      <c r="O19" s="249"/>
      <c r="P19" s="249"/>
    </row>
    <row r="20" spans="2:16" ht="13">
      <c r="B20" s="217" t="s">
        <v>65</v>
      </c>
      <c r="C20" s="208">
        <f>AVERAGE(C8:C19)</f>
        <v>1005.1443452380951</v>
      </c>
      <c r="D20" s="209"/>
      <c r="E20" s="209"/>
      <c r="F20" s="210"/>
      <c r="G20" s="208">
        <f>AVERAGE(G8:G19)</f>
        <v>389.91874999999999</v>
      </c>
      <c r="H20" s="209"/>
      <c r="I20" s="209"/>
      <c r="J20" s="210"/>
      <c r="K20" s="65"/>
    </row>
    <row r="21" spans="2:16" ht="12.75" customHeight="1">
      <c r="B21" s="218" t="str">
        <f>+'precio mayorista'!B21</f>
        <v>Promedio ene-nov</v>
      </c>
      <c r="C21" s="211">
        <f>AVERAGE(C8:C18)</f>
        <v>1003.4938311688311</v>
      </c>
      <c r="D21" s="212">
        <f>AVERAGE(D8:D18)</f>
        <v>1139.9727272727273</v>
      </c>
      <c r="E21" s="212"/>
      <c r="F21" s="213">
        <f>(D21/C21-1)*100</f>
        <v>13.600372206068357</v>
      </c>
      <c r="G21" s="211">
        <f>AVERAGE(G8:G18)</f>
        <v>382.68409090909086</v>
      </c>
      <c r="H21" s="212">
        <f>AVERAGE(H8:H18)</f>
        <v>562.32727272727266</v>
      </c>
      <c r="I21" s="212"/>
      <c r="J21" s="213">
        <f>(H21/G21-1)*100</f>
        <v>46.942944869076683</v>
      </c>
      <c r="K21" s="65"/>
    </row>
    <row r="22" spans="2:16" ht="25" customHeight="1">
      <c r="B22" s="330" t="s">
        <v>230</v>
      </c>
      <c r="C22" s="330"/>
      <c r="D22" s="330"/>
      <c r="E22" s="330"/>
      <c r="F22" s="330"/>
      <c r="G22" s="330"/>
      <c r="H22" s="330"/>
      <c r="I22" s="330"/>
      <c r="J22" s="330"/>
      <c r="K22" s="82"/>
    </row>
    <row r="24" spans="2:16">
      <c r="C24" s="224"/>
      <c r="D24" s="219" t="s">
        <v>63</v>
      </c>
      <c r="E24" s="219" t="s">
        <v>64</v>
      </c>
      <c r="F24" s="219" t="s">
        <v>200</v>
      </c>
    </row>
    <row r="25" spans="2:16">
      <c r="C25" s="100">
        <v>42795</v>
      </c>
      <c r="D25" s="99">
        <v>1108.8571428571429</v>
      </c>
      <c r="E25" s="99">
        <v>407</v>
      </c>
      <c r="F25" s="99">
        <v>173.07884036209697</v>
      </c>
    </row>
    <row r="26" spans="2:16">
      <c r="C26" s="100">
        <v>42826</v>
      </c>
      <c r="D26" s="99">
        <v>1076.375</v>
      </c>
      <c r="E26" s="99">
        <v>385.625</v>
      </c>
      <c r="F26" s="99">
        <v>164.94906596667934</v>
      </c>
    </row>
    <row r="27" spans="2:16">
      <c r="C27" s="100">
        <v>42856</v>
      </c>
      <c r="D27" s="99">
        <v>1066.125</v>
      </c>
      <c r="E27" s="99">
        <v>365</v>
      </c>
      <c r="F27" s="99">
        <v>168.24184474672663</v>
      </c>
    </row>
    <row r="28" spans="2:16">
      <c r="C28" s="100">
        <v>42887</v>
      </c>
      <c r="D28" s="99">
        <v>969.2</v>
      </c>
      <c r="E28" s="99">
        <v>374.8</v>
      </c>
      <c r="F28" s="99">
        <v>144.30786211548005</v>
      </c>
    </row>
    <row r="29" spans="2:16">
      <c r="C29" s="100">
        <v>42917</v>
      </c>
      <c r="D29" s="99">
        <v>905</v>
      </c>
      <c r="E29" s="99">
        <v>372.75</v>
      </c>
      <c r="F29" s="99">
        <v>153.24722365285405</v>
      </c>
    </row>
    <row r="30" spans="2:16">
      <c r="C30" s="100">
        <v>42948</v>
      </c>
      <c r="D30" s="99">
        <v>920.25</v>
      </c>
      <c r="E30" s="99">
        <v>337.125</v>
      </c>
      <c r="F30" s="99">
        <v>145.56473346602601</v>
      </c>
    </row>
    <row r="31" spans="2:16">
      <c r="C31" s="100">
        <v>42979</v>
      </c>
      <c r="D31" s="99">
        <v>953</v>
      </c>
      <c r="E31" s="99">
        <v>369.6</v>
      </c>
      <c r="F31" s="99">
        <v>165.63338176908732</v>
      </c>
    </row>
    <row r="32" spans="2:16">
      <c r="C32" s="100">
        <v>43009</v>
      </c>
      <c r="D32" s="99">
        <v>912.125</v>
      </c>
      <c r="E32" s="99">
        <v>389.375</v>
      </c>
      <c r="F32" s="99">
        <v>170.61140008511157</v>
      </c>
    </row>
    <row r="33" spans="2:6">
      <c r="C33" s="100">
        <v>43040</v>
      </c>
      <c r="D33" s="99">
        <v>945.5</v>
      </c>
      <c r="E33" s="99">
        <v>426.75</v>
      </c>
      <c r="F33" s="99">
        <v>265.80554582763341</v>
      </c>
    </row>
    <row r="34" spans="2:6">
      <c r="C34" s="100">
        <v>43070</v>
      </c>
      <c r="D34" s="99">
        <v>1023.3</v>
      </c>
      <c r="E34" s="99">
        <v>469.5</v>
      </c>
      <c r="F34" s="99">
        <v>306.40637434905051</v>
      </c>
    </row>
    <row r="35" spans="2:6">
      <c r="C35" s="100">
        <v>43101</v>
      </c>
      <c r="D35" s="99">
        <v>1074.25</v>
      </c>
      <c r="E35" s="99">
        <v>497.25</v>
      </c>
      <c r="F35" s="99">
        <v>294.74526160609918</v>
      </c>
    </row>
    <row r="36" spans="2:6">
      <c r="C36" s="100">
        <v>43132</v>
      </c>
      <c r="D36" s="99">
        <v>1099</v>
      </c>
      <c r="E36" s="99">
        <v>465.5</v>
      </c>
      <c r="F36" s="99">
        <v>281.30063313532338</v>
      </c>
    </row>
    <row r="37" spans="2:6">
      <c r="C37" s="100">
        <v>43160</v>
      </c>
      <c r="D37" s="99">
        <v>1110.9000000000001</v>
      </c>
      <c r="E37" s="99">
        <v>483.7</v>
      </c>
      <c r="F37" s="99">
        <v>293.34749336134939</v>
      </c>
    </row>
    <row r="38" spans="2:6">
      <c r="C38" s="237">
        <v>43191</v>
      </c>
      <c r="D38" s="45">
        <v>1104.875</v>
      </c>
      <c r="E38" s="45">
        <v>484.375</v>
      </c>
      <c r="F38" s="99">
        <v>269.08175335526931</v>
      </c>
    </row>
    <row r="39" spans="2:6">
      <c r="C39" s="237">
        <v>43221</v>
      </c>
      <c r="D39" s="45">
        <v>1082</v>
      </c>
      <c r="E39" s="45">
        <v>511.625</v>
      </c>
      <c r="F39" s="99">
        <v>244.69677265643614</v>
      </c>
    </row>
    <row r="40" spans="2:6">
      <c r="C40" s="237">
        <v>43252</v>
      </c>
      <c r="D40" s="45">
        <v>1050.9000000000001</v>
      </c>
      <c r="E40" s="45">
        <v>494</v>
      </c>
      <c r="F40" s="99">
        <v>265.42502975009916</v>
      </c>
    </row>
    <row r="41" spans="2:6">
      <c r="B41" s="43"/>
      <c r="C41" s="237">
        <v>43282</v>
      </c>
      <c r="D41" s="45">
        <v>968</v>
      </c>
      <c r="E41" s="45">
        <v>496.5</v>
      </c>
      <c r="F41" s="99">
        <v>271.91517434075263</v>
      </c>
    </row>
    <row r="42" spans="2:6">
      <c r="C42" s="237">
        <v>43313</v>
      </c>
      <c r="D42" s="45">
        <v>978.2</v>
      </c>
      <c r="E42" s="45">
        <v>552</v>
      </c>
      <c r="F42" s="99">
        <v>372.33596281957091</v>
      </c>
    </row>
    <row r="43" spans="2:6">
      <c r="C43" s="237">
        <v>43344</v>
      </c>
      <c r="D43" s="45">
        <v>1032.5</v>
      </c>
      <c r="E43" s="45">
        <v>711</v>
      </c>
      <c r="F43" s="99">
        <v>475.1665607385533</v>
      </c>
    </row>
    <row r="44" spans="2:6" ht="14.5">
      <c r="C44" s="237">
        <v>43374</v>
      </c>
      <c r="D44" s="45">
        <f>+D17</f>
        <v>1395.375</v>
      </c>
      <c r="E44" s="45">
        <f>+H17</f>
        <v>827.25</v>
      </c>
      <c r="F44" s="264">
        <v>575.49080451004954</v>
      </c>
    </row>
    <row r="45" spans="2:6" ht="14.5">
      <c r="C45" s="237">
        <v>43405</v>
      </c>
      <c r="D45" s="45">
        <f>+D18</f>
        <v>1643.7</v>
      </c>
      <c r="E45" s="45">
        <f>+H18</f>
        <v>662.4</v>
      </c>
      <c r="F45" s="264">
        <v>357.89514013028332</v>
      </c>
    </row>
  </sheetData>
  <mergeCells count="11">
    <mergeCell ref="E6:F6"/>
    <mergeCell ref="B22:J22"/>
    <mergeCell ref="B5:B7"/>
    <mergeCell ref="B3:J3"/>
    <mergeCell ref="B4:J4"/>
    <mergeCell ref="B2:J2"/>
    <mergeCell ref="C5:F5"/>
    <mergeCell ref="G5:J5"/>
    <mergeCell ref="G6:H6"/>
    <mergeCell ref="I6:J6"/>
    <mergeCell ref="C6:D6"/>
  </mergeCells>
  <hyperlinks>
    <hyperlink ref="L2" location="Índice!A1" display="Volver al índice"/>
  </hyperlinks>
  <printOptions horizontalCentered="1"/>
  <pageMargins left="0.70866141732283472" right="0.70866141732283472" top="1.299212598425197" bottom="0.74803149606299213" header="0.31496062992125984" footer="0.31496062992125984"/>
  <pageSetup paperSize="119" scale="71" orientation="portrait" r:id="rId1"/>
  <headerFooter differentFirst="1">
    <oddFooter>&amp;C&amp;P</oddFooter>
  </headerFooter>
  <ignoredErrors>
    <ignoredError sqref="C20 E20:F20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reportings xmlns="http://reportinglists.napkyn.com">
  <reporting xmlns="http://reportinglists.napkyn.com">[]</reporting>
</reportings>
</file>

<file path=customXml/item2.xml><?xml version="1.0" encoding="utf-8"?>
<groups xmlns="http://grouplists.napkyn.com">
  <group xmlns="http://grouplists.napkyn.com">[]</group>
</groups>
</file>

<file path=customXml/itemProps1.xml><?xml version="1.0" encoding="utf-8"?>
<ds:datastoreItem xmlns:ds="http://schemas.openxmlformats.org/officeDocument/2006/customXml" ds:itemID="{5BA79377-E0CF-45DE-BF64-4EF9EF037217}">
  <ds:schemaRefs>
    <ds:schemaRef ds:uri="http://reportinglists.napkyn.com"/>
  </ds:schemaRefs>
</ds:datastoreItem>
</file>

<file path=customXml/itemProps2.xml><?xml version="1.0" encoding="utf-8"?>
<ds:datastoreItem xmlns:ds="http://schemas.openxmlformats.org/officeDocument/2006/customXml" ds:itemID="{882BC85F-ADC0-45FC-92C5-E479A73A1B75}">
  <ds:schemaRefs>
    <ds:schemaRef ds:uri="http://grouplists.napkyn.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José Olfos Germano</dc:creator>
  <cp:lastModifiedBy>clauduarte r</cp:lastModifiedBy>
  <cp:lastPrinted>2018-12-19T13:17:12Z</cp:lastPrinted>
  <dcterms:created xsi:type="dcterms:W3CDTF">2011-10-13T14:46:36Z</dcterms:created>
  <dcterms:modified xsi:type="dcterms:W3CDTF">2020-12-11T14:20:45Z</dcterms:modified>
</cp:coreProperties>
</file>