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updateLinks="never" codeName="ThisWorkbook" hidePivotFieldList="1" autoCompressPictures="0" defaultThemeVersion="124226"/>
  <mc:AlternateContent xmlns:mc="http://schemas.openxmlformats.org/markup-compatibility/2006">
    <mc:Choice Requires="x15">
      <x15ac:absPath xmlns:x15ac="http://schemas.microsoft.com/office/spreadsheetml/2010/11/ac" url="C:\Claudia_G\Dropbox\Diseño DATA's\DATA-AGRO\DATAAGRO_papa\BD\"/>
    </mc:Choice>
  </mc:AlternateContent>
  <xr:revisionPtr revIDLastSave="0" documentId="8_{1F2AD349-D45F-491A-A992-856503BB2C8B}" xr6:coauthVersionLast="45" xr6:coauthVersionMax="45" xr10:uidLastSave="{00000000-0000-0000-0000-000000000000}"/>
  <bookViews>
    <workbookView xWindow="-110" yWindow="-110" windowWidth="19420" windowHeight="10420" tabRatio="800" xr2:uid="{00000000-000D-0000-FFFF-FFFF00000000}"/>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s>
  <definedNames>
    <definedName name="_xlnm.Print_Area" localSheetId="1">colofón!$A$1:$I$39</definedName>
    <definedName name="_xlnm.Print_Area" localSheetId="4">Comentarios!$B$2:$J$11</definedName>
    <definedName name="_xlnm.Print_Area" localSheetId="15">export!$B$2:$K$34</definedName>
    <definedName name="_xlnm.Print_Area" localSheetId="14">'ficha de costos'!$B$2:$E$34</definedName>
    <definedName name="_xlnm.Print_Area" localSheetId="16">import!$B$2:$K$102</definedName>
    <definedName name="_xlnm.Print_Area" localSheetId="3">Índice!$A$1:$E$38</definedName>
    <definedName name="_xlnm.Print_Area" localSheetId="2">Introducción!$A$1:$J$39</definedName>
    <definedName name="_xlnm.Print_Area" localSheetId="0">Portada!$A$1:$I$51</definedName>
    <definedName name="_xlnm.Print_Area" localSheetId="5">'precio mayorista'!$B$2:$H$41</definedName>
    <definedName name="_xlnm.Print_Area" localSheetId="6">'precio mayorista2'!$B$2:$M$57</definedName>
    <definedName name="_xlnm.Print_Area" localSheetId="7">'precio mayorista3'!$B$2:$N$60</definedName>
    <definedName name="_xlnm.Print_Area" localSheetId="8">'precio minorista'!$B$2:$J$46</definedName>
    <definedName name="_xlnm.Print_Area" localSheetId="9">'precio minorista regiones'!$B$2:$T$55</definedName>
    <definedName name="_xlnm.Print_Area" localSheetId="12">'prod región'!$B$2:$M$49</definedName>
    <definedName name="_xlnm.Print_Area" localSheetId="13">'rend región'!$B$2:$M$47</definedName>
    <definedName name="_xlnm.Print_Area" localSheetId="11">'sup región'!$B$2:$M$47</definedName>
    <definedName name="_xlnm.Print_Area" localSheetId="10">'sup, prod y rend'!$B$2:$G$49</definedName>
    <definedName name="TDclase">'[1]TD clase'!$A$5:$G$6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91" l="1"/>
  <c r="C13" i="91"/>
  <c r="F24" i="90" l="1"/>
  <c r="E24" i="90" s="1"/>
  <c r="H21" i="81"/>
  <c r="G21" i="81"/>
  <c r="D21" i="81"/>
  <c r="C21" i="81"/>
  <c r="I14" i="81"/>
  <c r="J14" i="81"/>
  <c r="E14" i="81"/>
  <c r="F14" i="81"/>
  <c r="D21" i="77"/>
  <c r="E21" i="77"/>
  <c r="C21" i="77"/>
  <c r="F14" i="77"/>
  <c r="G14" i="77"/>
  <c r="D43" i="81" l="1"/>
  <c r="E43" i="81"/>
  <c r="I13" i="81"/>
  <c r="J13" i="81"/>
  <c r="E13" i="81"/>
  <c r="F13" i="81"/>
  <c r="F13" i="77" l="1"/>
  <c r="G13" i="77"/>
  <c r="D42" i="81" l="1"/>
  <c r="E42" i="81"/>
  <c r="I12" i="81"/>
  <c r="J12" i="81"/>
  <c r="E12" i="81"/>
  <c r="F12" i="81"/>
  <c r="F12" i="77" l="1"/>
  <c r="G12" i="77"/>
  <c r="E41" i="81" l="1"/>
  <c r="D41" i="81"/>
  <c r="D35" i="81"/>
  <c r="E35" i="81"/>
  <c r="D36" i="81"/>
  <c r="E36" i="81"/>
  <c r="D37" i="81"/>
  <c r="E37" i="81"/>
  <c r="D38" i="81"/>
  <c r="E38" i="81"/>
  <c r="D39" i="81"/>
  <c r="E39" i="81"/>
  <c r="I11" i="81"/>
  <c r="J11" i="81"/>
  <c r="E11" i="81"/>
  <c r="F11" i="81"/>
  <c r="F11" i="77"/>
  <c r="G11" i="77"/>
  <c r="E11" i="91"/>
  <c r="E12" i="91"/>
  <c r="E13" i="91"/>
  <c r="E14" i="91" s="1"/>
  <c r="D40" i="81"/>
  <c r="E40" i="81"/>
  <c r="I10" i="81"/>
  <c r="J10" i="81"/>
  <c r="E10" i="81"/>
  <c r="F10" i="81"/>
  <c r="F10" i="77"/>
  <c r="G10" i="77"/>
  <c r="J9" i="81"/>
  <c r="I9" i="81"/>
  <c r="E9" i="81"/>
  <c r="F9" i="81"/>
  <c r="F9" i="77"/>
  <c r="G9" i="77"/>
  <c r="H20" i="81"/>
  <c r="G20" i="81"/>
  <c r="D20" i="81"/>
  <c r="F20" i="81" s="1"/>
  <c r="C20" i="81"/>
  <c r="E20" i="77"/>
  <c r="G20" i="77" s="1"/>
  <c r="D20" i="77"/>
  <c r="D14" i="91"/>
  <c r="C14" i="91"/>
  <c r="C20" i="77"/>
  <c r="H5" i="83"/>
  <c r="H5" i="84" s="1"/>
  <c r="I5" i="83"/>
  <c r="I5" i="84" s="1"/>
  <c r="J5" i="83"/>
  <c r="J5" i="84" s="1"/>
  <c r="K5" i="83"/>
  <c r="K5" i="84" s="1"/>
  <c r="Q23" i="76"/>
  <c r="R23" i="76"/>
  <c r="S23" i="76"/>
  <c r="T23" i="76"/>
  <c r="U23" i="76"/>
  <c r="V23" i="76"/>
  <c r="W23" i="76"/>
  <c r="X23" i="76"/>
  <c r="Y23" i="76"/>
  <c r="G5" i="84"/>
  <c r="Z27" i="86"/>
  <c r="AA27" i="86"/>
  <c r="AB27" i="86"/>
  <c r="AC27" i="86"/>
  <c r="AD27" i="86"/>
  <c r="AE27" i="86"/>
  <c r="AF27" i="86"/>
  <c r="Z28" i="86"/>
  <c r="AA28" i="86"/>
  <c r="AB28" i="86"/>
  <c r="AC28" i="86"/>
  <c r="AD28" i="86"/>
  <c r="AE28" i="86"/>
  <c r="AF28" i="86"/>
  <c r="J21" i="81"/>
  <c r="F21" i="81"/>
  <c r="Y24" i="86"/>
  <c r="Z24" i="86"/>
  <c r="AA24" i="86"/>
  <c r="AB24" i="86"/>
  <c r="AC24" i="86"/>
  <c r="AD24" i="86"/>
  <c r="AE24" i="86"/>
  <c r="AF24" i="86"/>
  <c r="Y25" i="86"/>
  <c r="Z25" i="86"/>
  <c r="AA25" i="86"/>
  <c r="AB25" i="86"/>
  <c r="AC25" i="86"/>
  <c r="AD25" i="86"/>
  <c r="AE25" i="86"/>
  <c r="AF25" i="86"/>
  <c r="Y7" i="86"/>
  <c r="Y8" i="86"/>
  <c r="Y9" i="86"/>
  <c r="Y10" i="86"/>
  <c r="Y11" i="86"/>
  <c r="Y12" i="86"/>
  <c r="Y13" i="86"/>
  <c r="Y14" i="86"/>
  <c r="Y15" i="86"/>
  <c r="Y16" i="86"/>
  <c r="Y17" i="86"/>
  <c r="Y18" i="86"/>
  <c r="Y19" i="86"/>
  <c r="Y20" i="86"/>
  <c r="Z7" i="86"/>
  <c r="Z8" i="86"/>
  <c r="Z9" i="86"/>
  <c r="Z10" i="86"/>
  <c r="Z11" i="86"/>
  <c r="Z12" i="86"/>
  <c r="Z13" i="86"/>
  <c r="Z14" i="86"/>
  <c r="Z15" i="86"/>
  <c r="Z16" i="86"/>
  <c r="Z17" i="86"/>
  <c r="Z18" i="86"/>
  <c r="Z19" i="86"/>
  <c r="Z20" i="86"/>
  <c r="AA7" i="86"/>
  <c r="AA8" i="86"/>
  <c r="AA9" i="86"/>
  <c r="AA10" i="86"/>
  <c r="AA11" i="86"/>
  <c r="AA12" i="86"/>
  <c r="AA13" i="86"/>
  <c r="AA14" i="86"/>
  <c r="AA15" i="86"/>
  <c r="AA16" i="86"/>
  <c r="AA17" i="86"/>
  <c r="AA18" i="86"/>
  <c r="AA19" i="86"/>
  <c r="AA20" i="86"/>
  <c r="AB7" i="86"/>
  <c r="AB8" i="86"/>
  <c r="AB9" i="86"/>
  <c r="AB10" i="86"/>
  <c r="AB11" i="86"/>
  <c r="AB12" i="86"/>
  <c r="AB13" i="86"/>
  <c r="AB14" i="86"/>
  <c r="AB15" i="86"/>
  <c r="AB16" i="86"/>
  <c r="AB17" i="86"/>
  <c r="AB18" i="86"/>
  <c r="AB19" i="86"/>
  <c r="AB20" i="86"/>
  <c r="AC7" i="86"/>
  <c r="AC8" i="86"/>
  <c r="AC9" i="86"/>
  <c r="AC10" i="86"/>
  <c r="AC11" i="86"/>
  <c r="AC12" i="86"/>
  <c r="AC13" i="86"/>
  <c r="AC14" i="86"/>
  <c r="AC15" i="86"/>
  <c r="AC16" i="86"/>
  <c r="AC17" i="86"/>
  <c r="AC18" i="86"/>
  <c r="AC19" i="86"/>
  <c r="AC20" i="86"/>
  <c r="AD7" i="86"/>
  <c r="AD8" i="86"/>
  <c r="AD9" i="86"/>
  <c r="AD10" i="86"/>
  <c r="AD11" i="86"/>
  <c r="AD12" i="86"/>
  <c r="AD13" i="86"/>
  <c r="AD14" i="86"/>
  <c r="AD15" i="86"/>
  <c r="AD16" i="86"/>
  <c r="AD17" i="86"/>
  <c r="AD18" i="86"/>
  <c r="AD19" i="86"/>
  <c r="AD20" i="86"/>
  <c r="AE7" i="86"/>
  <c r="AE8" i="86"/>
  <c r="AE9" i="86"/>
  <c r="AE10" i="86"/>
  <c r="AE11" i="86"/>
  <c r="AE12" i="86"/>
  <c r="AE13" i="86"/>
  <c r="AE14" i="86"/>
  <c r="AE15" i="86"/>
  <c r="AE16" i="86"/>
  <c r="AE17" i="86"/>
  <c r="AE18" i="86"/>
  <c r="AE19" i="86"/>
  <c r="AE20" i="86"/>
  <c r="AF7" i="86"/>
  <c r="AF8" i="86"/>
  <c r="AF9" i="86"/>
  <c r="AF10" i="86"/>
  <c r="AF11" i="86"/>
  <c r="AF12" i="86"/>
  <c r="AF13" i="86"/>
  <c r="AF14" i="86"/>
  <c r="AF15" i="86"/>
  <c r="AF16" i="86"/>
  <c r="AF17" i="86"/>
  <c r="AF18" i="86"/>
  <c r="AF19" i="86"/>
  <c r="AF20" i="86"/>
  <c r="Y27" i="86"/>
  <c r="Y28" i="86"/>
  <c r="C11" i="91"/>
  <c r="C12" i="91" s="1"/>
  <c r="C15" i="91" s="1"/>
  <c r="Q22" i="76"/>
  <c r="R22" i="76"/>
  <c r="S22" i="76"/>
  <c r="T22" i="76"/>
  <c r="U22" i="76"/>
  <c r="V22" i="76"/>
  <c r="W22" i="76"/>
  <c r="X22" i="76"/>
  <c r="Y22" i="76"/>
  <c r="Y21" i="76"/>
  <c r="X21" i="76"/>
  <c r="W21" i="76"/>
  <c r="V21" i="76"/>
  <c r="U21" i="76"/>
  <c r="T21" i="76"/>
  <c r="S21" i="76"/>
  <c r="R21" i="76"/>
  <c r="Q21" i="76"/>
  <c r="Y20" i="76"/>
  <c r="X20" i="76"/>
  <c r="W20" i="76"/>
  <c r="V20" i="76"/>
  <c r="U20" i="76"/>
  <c r="T20" i="76"/>
  <c r="S20" i="76"/>
  <c r="R20" i="76"/>
  <c r="Q20" i="76"/>
  <c r="Y19" i="76"/>
  <c r="X19" i="76"/>
  <c r="W19" i="76"/>
  <c r="V19" i="76"/>
  <c r="U19" i="76"/>
  <c r="T19" i="76"/>
  <c r="S19" i="76"/>
  <c r="R19" i="76"/>
  <c r="Q19" i="76"/>
  <c r="Y18" i="76"/>
  <c r="X18" i="76"/>
  <c r="W18" i="76"/>
  <c r="V18" i="76"/>
  <c r="U18" i="76"/>
  <c r="T18" i="76"/>
  <c r="S18" i="76"/>
  <c r="R18" i="76"/>
  <c r="Q18" i="76"/>
  <c r="Y17" i="76"/>
  <c r="X17" i="76"/>
  <c r="W17" i="76"/>
  <c r="V17" i="76"/>
  <c r="U17" i="76"/>
  <c r="T17" i="76"/>
  <c r="S17" i="76"/>
  <c r="R17" i="76"/>
  <c r="Q17" i="76"/>
  <c r="Y16" i="76"/>
  <c r="X16" i="76"/>
  <c r="W16" i="76"/>
  <c r="V16" i="76"/>
  <c r="U16" i="76"/>
  <c r="T16" i="76"/>
  <c r="S16" i="76"/>
  <c r="R16" i="76"/>
  <c r="Q16" i="76"/>
  <c r="Y15" i="76"/>
  <c r="X15" i="76"/>
  <c r="W15" i="76"/>
  <c r="V15" i="76"/>
  <c r="U15" i="76"/>
  <c r="T15" i="76"/>
  <c r="S15" i="76"/>
  <c r="R15" i="76"/>
  <c r="Q15" i="76"/>
  <c r="Y14" i="76"/>
  <c r="X14" i="76"/>
  <c r="W14" i="76"/>
  <c r="V14" i="76"/>
  <c r="U14" i="76"/>
  <c r="T14" i="76"/>
  <c r="S14" i="76"/>
  <c r="R14" i="76"/>
  <c r="Q14" i="76"/>
  <c r="Y13" i="76"/>
  <c r="X13" i="76"/>
  <c r="W13" i="76"/>
  <c r="V13" i="76"/>
  <c r="U13" i="76"/>
  <c r="T13" i="76"/>
  <c r="S13" i="76"/>
  <c r="R13" i="76"/>
  <c r="Q13" i="76"/>
  <c r="Y12" i="76"/>
  <c r="X12" i="76"/>
  <c r="W12" i="76"/>
  <c r="V12" i="76"/>
  <c r="U12" i="76"/>
  <c r="T12" i="76"/>
  <c r="S12" i="76"/>
  <c r="R12" i="76"/>
  <c r="Q12" i="76"/>
  <c r="Y11" i="76"/>
  <c r="X11" i="76"/>
  <c r="W11" i="76"/>
  <c r="V11" i="76"/>
  <c r="U11" i="76"/>
  <c r="T11" i="76"/>
  <c r="S11" i="76"/>
  <c r="R11" i="76"/>
  <c r="Q11" i="76"/>
  <c r="Y10" i="76"/>
  <c r="X10" i="76"/>
  <c r="W10" i="76"/>
  <c r="V10" i="76"/>
  <c r="U10" i="76"/>
  <c r="T10" i="76"/>
  <c r="S10" i="76"/>
  <c r="R10" i="76"/>
  <c r="Q10" i="76"/>
  <c r="Y9" i="76"/>
  <c r="X9" i="76"/>
  <c r="W9" i="76"/>
  <c r="V9" i="76"/>
  <c r="U9" i="76"/>
  <c r="T9" i="76"/>
  <c r="S9" i="76"/>
  <c r="R9" i="76"/>
  <c r="Q9" i="76"/>
  <c r="Y7" i="76"/>
  <c r="X7" i="76"/>
  <c r="W7" i="76"/>
  <c r="V7" i="76"/>
  <c r="U7" i="76"/>
  <c r="T7" i="76"/>
  <c r="S7" i="76"/>
  <c r="R7" i="76"/>
  <c r="Q7" i="76"/>
  <c r="E25" i="91"/>
  <c r="C25" i="91"/>
  <c r="C26" i="91" s="1"/>
  <c r="D12" i="91"/>
  <c r="B21" i="81"/>
  <c r="E3" i="70"/>
  <c r="F5" i="84"/>
  <c r="E5" i="84"/>
  <c r="D5" i="84"/>
  <c r="E8" i="81"/>
  <c r="F8" i="81"/>
  <c r="I8" i="81"/>
  <c r="J8" i="81"/>
  <c r="F8" i="77"/>
  <c r="G8" i="77"/>
  <c r="D25" i="91"/>
  <c r="D26" i="91" s="1"/>
  <c r="E20" i="91"/>
  <c r="E22" i="91"/>
  <c r="D21" i="91"/>
  <c r="C21" i="91"/>
  <c r="E21" i="91"/>
  <c r="C22" i="91"/>
  <c r="D20" i="91"/>
  <c r="D22" i="91"/>
  <c r="C20" i="91"/>
  <c r="G21" i="77"/>
  <c r="E26" i="91" l="1"/>
  <c r="AC29" i="86"/>
  <c r="J20" i="81"/>
  <c r="AD29" i="86"/>
  <c r="D15" i="91"/>
  <c r="Y29" i="86"/>
  <c r="AE29" i="86"/>
  <c r="E15" i="91"/>
  <c r="AF29" i="86"/>
  <c r="AB29" i="86"/>
  <c r="AA29" i="86"/>
  <c r="Z29" i="86"/>
</calcChain>
</file>

<file path=xl/sharedStrings.xml><?xml version="1.0" encoding="utf-8"?>
<sst xmlns="http://schemas.openxmlformats.org/spreadsheetml/2006/main" count="677" uniqueCount="275">
  <si>
    <t>del Ministerio de Agricultura, Gobierno de Chile</t>
  </si>
  <si>
    <t>www.odepa.gob.cl</t>
  </si>
  <si>
    <t>2010/11</t>
  </si>
  <si>
    <t>2009/10</t>
  </si>
  <si>
    <t>2008/09</t>
  </si>
  <si>
    <t>2007/08</t>
  </si>
  <si>
    <t>2006/07</t>
  </si>
  <si>
    <t>2005/06</t>
  </si>
  <si>
    <t>2004/05</t>
  </si>
  <si>
    <t>2003/04</t>
  </si>
  <si>
    <t>2002/03</t>
  </si>
  <si>
    <t>Año agrícola</t>
  </si>
  <si>
    <t>Cuadro 6</t>
  </si>
  <si>
    <t>Los Lagos</t>
  </si>
  <si>
    <t>Los Ríos</t>
  </si>
  <si>
    <t>La Araucanía</t>
  </si>
  <si>
    <t>Bío Bío</t>
  </si>
  <si>
    <t>Maule</t>
  </si>
  <si>
    <t>O´Higgins</t>
  </si>
  <si>
    <t>Metropolitana</t>
  </si>
  <si>
    <t>Valparaíso</t>
  </si>
  <si>
    <t>Coquimbo</t>
  </si>
  <si>
    <t>Región de</t>
  </si>
  <si>
    <t>Región del</t>
  </si>
  <si>
    <t>Región</t>
  </si>
  <si>
    <t>(hectáreas)</t>
  </si>
  <si>
    <t>(toneladas)</t>
  </si>
  <si>
    <t>(ton/ha)</t>
  </si>
  <si>
    <t>Diciembre</t>
  </si>
  <si>
    <t>Noviembre</t>
  </si>
  <si>
    <t>Octubre</t>
  </si>
  <si>
    <t>Septiembre</t>
  </si>
  <si>
    <t>Agosto</t>
  </si>
  <si>
    <t>Julio</t>
  </si>
  <si>
    <t>Junio</t>
  </si>
  <si>
    <t>Mayo</t>
  </si>
  <si>
    <t>Abril</t>
  </si>
  <si>
    <t>Marzo</t>
  </si>
  <si>
    <t>Febrero</t>
  </si>
  <si>
    <t>Enero</t>
  </si>
  <si>
    <t>Anual</t>
  </si>
  <si>
    <t>Mensual</t>
  </si>
  <si>
    <t>Variación (%)</t>
  </si>
  <si>
    <t>Año</t>
  </si>
  <si>
    <t>Mes</t>
  </si>
  <si>
    <t>Rendimiento regional de papa entre las regiones de Coquimbo y Los Lagos</t>
  </si>
  <si>
    <t>Producción regional de papa entre las regiones de Coquimbo y Los Lagos</t>
  </si>
  <si>
    <t>Superficie regional de papa entre las regiones de Coquimbo y Los Lagos</t>
  </si>
  <si>
    <t>Evolución de la superficie y producción de papa</t>
  </si>
  <si>
    <t>Página</t>
  </si>
  <si>
    <t>Descripción</t>
  </si>
  <si>
    <t>Gráfico</t>
  </si>
  <si>
    <t>Cuadro</t>
  </si>
  <si>
    <t>Comentario</t>
  </si>
  <si>
    <t>CONTENIDO</t>
  </si>
  <si>
    <t>Cuadro 1</t>
  </si>
  <si>
    <t>Cuadro 2</t>
  </si>
  <si>
    <t>Cuadro 4</t>
  </si>
  <si>
    <t>Cuadro 5</t>
  </si>
  <si>
    <t>Asterix</t>
  </si>
  <si>
    <t>Fecha</t>
  </si>
  <si>
    <t>Cuadro 8</t>
  </si>
  <si>
    <t>Supermercados</t>
  </si>
  <si>
    <t>Ferias libres</t>
  </si>
  <si>
    <t>Promedio año</t>
  </si>
  <si>
    <t>Promedio ponderado</t>
  </si>
  <si>
    <t>Producto</t>
  </si>
  <si>
    <t>País</t>
  </si>
  <si>
    <t>Volumen (kilos)</t>
  </si>
  <si>
    <t>Valor FOB (dólares)</t>
  </si>
  <si>
    <t>Copos (puré)</t>
  </si>
  <si>
    <t>Brasil</t>
  </si>
  <si>
    <t>Perú</t>
  </si>
  <si>
    <t>Ecuador</t>
  </si>
  <si>
    <t>Argentina</t>
  </si>
  <si>
    <t>Bolivia</t>
  </si>
  <si>
    <t>Colombia</t>
  </si>
  <si>
    <t>Fécula (almidón)</t>
  </si>
  <si>
    <t>Canadá</t>
  </si>
  <si>
    <t>Consumo fresca</t>
  </si>
  <si>
    <t>Preparadas congeladas</t>
  </si>
  <si>
    <t>Costa Rica</t>
  </si>
  <si>
    <t>Paraguay</t>
  </si>
  <si>
    <t>Preparadas sin congelar</t>
  </si>
  <si>
    <t>Uruguay</t>
  </si>
  <si>
    <t>Total</t>
  </si>
  <si>
    <t>Valor CIF (dólares)</t>
  </si>
  <si>
    <t>Alemania</t>
  </si>
  <si>
    <t>Bélgica</t>
  </si>
  <si>
    <t>México</t>
  </si>
  <si>
    <t>China</t>
  </si>
  <si>
    <t>Polonia</t>
  </si>
  <si>
    <t>Francia</t>
  </si>
  <si>
    <t>Dinamarca</t>
  </si>
  <si>
    <t>Taiwán</t>
  </si>
  <si>
    <t>Reino Unido</t>
  </si>
  <si>
    <t>Precio de la papa en mercados mayoristas</t>
  </si>
  <si>
    <t>Precio de la papa en mercados minoristas</t>
  </si>
  <si>
    <t>Precios mensuales de papa en supermercados y ferias libres de Santiago</t>
  </si>
  <si>
    <t>Cuadro 7</t>
  </si>
  <si>
    <t xml:space="preserve"> Se puede reproducir total o parcialmente citando la fuente</t>
  </si>
  <si>
    <t>Austria</t>
  </si>
  <si>
    <t>Boletín de la papa</t>
  </si>
  <si>
    <t>Cuadro 3</t>
  </si>
  <si>
    <t>Total Preparadas congeladas</t>
  </si>
  <si>
    <t>Total Preparadas sin congelar</t>
  </si>
  <si>
    <t>Total Copos (puré)</t>
  </si>
  <si>
    <t>Total Fécula (almidón)</t>
  </si>
  <si>
    <t>Total Consumo fresca</t>
  </si>
  <si>
    <t>España</t>
  </si>
  <si>
    <t>Publicación de la Oficina de Estudios y Políticas Agrarias (Odepa)</t>
  </si>
  <si>
    <t>2011/12</t>
  </si>
  <si>
    <t>Superficie, producción y rendimiento de papa a nivel nacional</t>
  </si>
  <si>
    <t>Cardinal</t>
  </si>
  <si>
    <t>Papas congeladas</t>
  </si>
  <si>
    <t>Total Papas congeladas</t>
  </si>
  <si>
    <t>Estados Unidos</t>
  </si>
  <si>
    <t>Superficie, producción y rendimiento</t>
  </si>
  <si>
    <t>Países Bajos</t>
  </si>
  <si>
    <t>Rodeo</t>
  </si>
  <si>
    <t>2012/13</t>
  </si>
  <si>
    <t>Precio promedio mensual de papa en mercados mayoristas</t>
  </si>
  <si>
    <t>Precio promedio mensual de papa en los mercados mayoristas</t>
  </si>
  <si>
    <t>RM</t>
  </si>
  <si>
    <t>Semana</t>
  </si>
  <si>
    <t>Precios diarios de papa en los mercados mayoristas según mercado</t>
  </si>
  <si>
    <t>Precios diarios de papa en los mercados mayoristas según variedad</t>
  </si>
  <si>
    <t>Cuadro 9</t>
  </si>
  <si>
    <t>Precio diario de papa en los mercados mayoristas según mercado</t>
  </si>
  <si>
    <t>2013/14</t>
  </si>
  <si>
    <t>--</t>
  </si>
  <si>
    <t>Precio semanal de papa a consumidor según región y tipo de establecimiento</t>
  </si>
  <si>
    <t>Precio semanal de papa a consumidor en supermercados según región</t>
  </si>
  <si>
    <t>Precio semanal de papa a consumidor en ferias según región</t>
  </si>
  <si>
    <t>Volver al índice</t>
  </si>
  <si>
    <t>Superficie (ha)</t>
  </si>
  <si>
    <t>Producción (ton)</t>
  </si>
  <si>
    <t>Rendimiento (ton/ha)</t>
  </si>
  <si>
    <t>Resto del</t>
  </si>
  <si>
    <t>país</t>
  </si>
  <si>
    <t>COMENTARIOS</t>
  </si>
  <si>
    <t>Vega Monumental Concepción</t>
  </si>
  <si>
    <t>Rosara</t>
  </si>
  <si>
    <t>Arica</t>
  </si>
  <si>
    <t>Introducción</t>
  </si>
  <si>
    <t xml:space="preserve"> ● Servicio Nacional de Aduanas, para información de comercio exterior.</t>
  </si>
  <si>
    <t>Los datos utilizados en este documento, que permiten hacer los análisis del mercado, se obtienen de las siguientes fuentes:</t>
  </si>
  <si>
    <t xml:space="preserve"> ● Odepa, para precios mayoristas y minoristas, utilizando los registros de precios capturados en ferias libres, supermercados y mercados mayoristas.</t>
  </si>
  <si>
    <t>Corea del Sur</t>
  </si>
  <si>
    <t xml:space="preserve"> ● El Instituto Nacional de Estadisticas (INE), para antecedentes de superficie, rendimientos y producción regional y nacional.</t>
  </si>
  <si>
    <t>Agrícola del Norte de Arica</t>
  </si>
  <si>
    <t>Femacal de La Calera</t>
  </si>
  <si>
    <t>Macroferia Regional de Talca</t>
  </si>
  <si>
    <t>Terminal Hortofrutícola de Chillán</t>
  </si>
  <si>
    <t>Vega Modelo de Temuco</t>
  </si>
  <si>
    <t>Feria Lagunitas de Puerto Montt</t>
  </si>
  <si>
    <t>2014/15</t>
  </si>
  <si>
    <t>Terminal La Palmera de La Serena</t>
  </si>
  <si>
    <t>Italia</t>
  </si>
  <si>
    <t>Rusia</t>
  </si>
  <si>
    <t>Este boletín se publica mensualmente, con información de mercado nacional y de comercio exterior, relacionada con la papa.</t>
  </si>
  <si>
    <t>comparación S con respecto a FL</t>
  </si>
  <si>
    <t>Comercio exterior papa fresca y procesada</t>
  </si>
  <si>
    <t>Exportaciones chilenas de papa fresca y procesada, por producto y país de destino</t>
  </si>
  <si>
    <t>Importaciones chilenas de papa fresca y procesada, por producto y país de origen</t>
  </si>
  <si>
    <t>2015/16</t>
  </si>
  <si>
    <t>Tailandia</t>
  </si>
  <si>
    <r>
      <rPr>
        <i/>
        <sz val="10"/>
        <color indexed="8"/>
        <rFont val="Arial"/>
        <family val="2"/>
      </rPr>
      <t>Fuente</t>
    </r>
    <r>
      <rPr>
        <sz val="10"/>
        <color indexed="8"/>
        <rFont val="Arial"/>
        <family val="2"/>
      </rPr>
      <t>: Odepa. Se considera el precio promedio de la primera calidad de distintas variedades.</t>
    </r>
  </si>
  <si>
    <t>Mano de obra</t>
  </si>
  <si>
    <t>Maquinaria</t>
  </si>
  <si>
    <t>Insumos</t>
  </si>
  <si>
    <t>Total costos</t>
  </si>
  <si>
    <t xml:space="preserve">Ingreso por hectárea </t>
  </si>
  <si>
    <t>Margen neto por hectárea</t>
  </si>
  <si>
    <t>Rendimiento (Kg/ha)</t>
  </si>
  <si>
    <t>Notas:</t>
  </si>
  <si>
    <t>(5) Representa el precio de venta mínimo para cubrir los costos totales de producción para distintos rendimientos.</t>
  </si>
  <si>
    <t>Cuadro 11. Exportaciones chilenas de papa fresca y procesada, por producto y país de destino</t>
  </si>
  <si>
    <t>Cuadro 12. Importaciones chilenas de papa fresca y procesada, por producto y país de origen</t>
  </si>
  <si>
    <t>Costos por hectárea según rendimiento esperado ($/ha)</t>
  </si>
  <si>
    <r>
      <rPr>
        <i/>
        <sz val="10"/>
        <rFont val="Arial"/>
        <family val="2"/>
      </rPr>
      <t>Fuente:</t>
    </r>
    <r>
      <rPr>
        <sz val="10"/>
        <rFont val="Arial"/>
        <family val="2"/>
      </rPr>
      <t xml:space="preserve"> Odepa</t>
    </r>
  </si>
  <si>
    <t>Rendimiento (kg/ha)</t>
  </si>
  <si>
    <t>Los costos estimados están orientados a un sistema tecnológico promedio de producción.</t>
  </si>
  <si>
    <t>SUPERMERCADO</t>
  </si>
  <si>
    <t>FERIA LIBRE</t>
  </si>
  <si>
    <t xml:space="preserve">(1) Las fichas completas por región se encuentran publicadas en el sitio web www.odepa.cl/rubro/papas-y-tuberculos </t>
  </si>
  <si>
    <t>(4) Este análisis entrega márgenes netos bajo tres escenarios diferentes de precio y rendimiento de la papa.</t>
  </si>
  <si>
    <t>Precio Promedio Super</t>
  </si>
  <si>
    <t>Precio Promedio FL</t>
  </si>
  <si>
    <t>Precios promedio mensuales de papa en mercados mayoristas</t>
  </si>
  <si>
    <t>Precio diario de papa en los mercados mayoristas</t>
  </si>
  <si>
    <t xml:space="preserve">Cuadro 10. </t>
  </si>
  <si>
    <r>
      <t xml:space="preserve">Costos por hectárea según rendimiento esperado ($/ha) </t>
    </r>
    <r>
      <rPr>
        <b/>
        <vertAlign val="superscript"/>
        <sz val="10"/>
        <color indexed="8"/>
        <rFont val="Arial"/>
        <family val="2"/>
      </rPr>
      <t>1</t>
    </r>
  </si>
  <si>
    <t>(2) Costos Indirectos: corresponde al costo financiero, y equivale a 1,5% mensual simple. Tasa de interés promedio de las empresas distribuidoras de insumos. Imprevistos: corresponde al 5% del total de los costos.</t>
  </si>
  <si>
    <t xml:space="preserve"> </t>
  </si>
  <si>
    <t xml:space="preserve">Promedio anual </t>
  </si>
  <si>
    <t>2016/17</t>
  </si>
  <si>
    <t>Mayorista</t>
  </si>
  <si>
    <t>Precios mensuales de papa en supermercados, ferias libres y mercados mayoristas de Santiago</t>
  </si>
  <si>
    <r>
      <t>Otros costos (indirectos + imprevistos)</t>
    </r>
    <r>
      <rPr>
        <b/>
        <vertAlign val="superscript"/>
        <sz val="10"/>
        <rFont val="Arial"/>
        <family val="2"/>
      </rPr>
      <t>2</t>
    </r>
  </si>
  <si>
    <t>Central Lo Valledor de Santiago</t>
  </si>
  <si>
    <t>variación (%)</t>
  </si>
  <si>
    <t>($ / kilo nominales con IVA)</t>
  </si>
  <si>
    <t>Turquía</t>
  </si>
  <si>
    <r>
      <rPr>
        <b/>
        <sz val="10"/>
        <color theme="1"/>
        <rFont val="Arial"/>
        <family val="2"/>
      </rPr>
      <t>Región de O'Higgins</t>
    </r>
    <r>
      <rPr>
        <sz val="10"/>
        <color theme="1"/>
        <rFont val="Arial"/>
        <family val="2"/>
      </rPr>
      <t xml:space="preserve">
Variedad Pukará</t>
    </r>
  </si>
  <si>
    <t>Total Papas "in vitro" para siembra</t>
  </si>
  <si>
    <t>Israel</t>
  </si>
  <si>
    <r>
      <t xml:space="preserve">Región Metropolitana 
</t>
    </r>
    <r>
      <rPr>
        <sz val="10"/>
        <rFont val="Arial"/>
        <family val="2"/>
      </rPr>
      <t>Variedad Asterix
Papa Cuaresmera o Guarda</t>
    </r>
  </si>
  <si>
    <t>($ nominales con IVA / 25 kilos)</t>
  </si>
  <si>
    <t xml:space="preserve">Fecha </t>
  </si>
  <si>
    <t>Desirée</t>
  </si>
  <si>
    <t>Karú</t>
  </si>
  <si>
    <t>Patagonia</t>
  </si>
  <si>
    <t>Pukará</t>
  </si>
  <si>
    <t>Vega Central Mapocho de Santiago</t>
  </si>
  <si>
    <t>Precio a consumidor promedio mensual de papa en supermercados y ferias libres de Santiago</t>
  </si>
  <si>
    <t>2017/18</t>
  </si>
  <si>
    <t>Papas "in vitro" para siembra</t>
  </si>
  <si>
    <t>Harina de papa</t>
  </si>
  <si>
    <t>Total Harina de papa</t>
  </si>
  <si>
    <t>Bernabé Tapia Cruz</t>
  </si>
  <si>
    <t xml:space="preserve"> ● Comentarios de Odepa</t>
  </si>
  <si>
    <t>Fuente: Odepa.
Precio promedio ponderado por volúmen de todas las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</si>
  <si>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Fuente: Odepa.
Precio promedio ponderado por volúmen de todas las variedades,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</si>
  <si>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Fuente: Odepa.
Precio promedio ponderado por volúmen de todas las variedades, calidades y unidades de comercialización.</t>
  </si>
  <si>
    <t>Fuente: Odepa.
Precio promedio mensual de la primera calidad de todas las variedades.</t>
  </si>
  <si>
    <t>Fuente: Odepa. Precio promedio de la primera calidad de todas las variedades.</t>
  </si>
  <si>
    <t>Fuente: elaborado por Odepa con información del INE.</t>
  </si>
  <si>
    <t xml:space="preserve">Fuente: elaborado por Odepa con información del INE. </t>
  </si>
  <si>
    <t xml:space="preserve">Fuente: elaborado por Odepa con información del Servicio Nacional de Aduanas. Cifras sujetas a revisión por Informes de Variación de Valor (IVV). </t>
  </si>
  <si>
    <t>https://www.leychile.cl/Navegar?idNorma=1092497</t>
  </si>
  <si>
    <t>Costo unitario mínimo saco 25 kg</t>
  </si>
  <si>
    <r>
      <t>Precio papa mayorista saco 25 kg sin IVA</t>
    </r>
    <r>
      <rPr>
        <b/>
        <vertAlign val="superscript"/>
        <sz val="10"/>
        <rFont val="Arial"/>
        <family val="2"/>
      </rPr>
      <t>3</t>
    </r>
  </si>
  <si>
    <r>
      <t xml:space="preserve">Análisis de sensibilidad </t>
    </r>
    <r>
      <rPr>
        <b/>
        <vertAlign val="superscript"/>
        <sz val="10"/>
        <color indexed="9"/>
        <rFont val="Arial"/>
        <family val="2"/>
      </rPr>
      <t>4</t>
    </r>
    <r>
      <rPr>
        <b/>
        <sz val="10"/>
        <color indexed="9"/>
        <rFont val="Arial"/>
        <family val="2"/>
      </rPr>
      <t xml:space="preserve">
Margen neto ($/ha) Región del Bio Bío</t>
    </r>
  </si>
  <si>
    <t>Precio ($/saco 25 kg)</t>
  </si>
  <si>
    <t>Fecha de publicación: 2015 Región Metropolitana, 2016 Región Bio Bío, 2017 Región O'Higgins</t>
  </si>
  <si>
    <r>
      <t xml:space="preserve">Región del Bio Bío
</t>
    </r>
    <r>
      <rPr>
        <sz val="10"/>
        <rFont val="Arial"/>
        <family val="2"/>
      </rPr>
      <t>Variedad Patagonia
Papa Guarda</t>
    </r>
  </si>
  <si>
    <r>
      <t xml:space="preserve">Punto de Equilibrio Región del Bio Bío </t>
    </r>
    <r>
      <rPr>
        <b/>
        <vertAlign val="superscript"/>
        <sz val="10"/>
        <color indexed="9"/>
        <rFont val="Arial"/>
        <family val="2"/>
      </rPr>
      <t>5</t>
    </r>
  </si>
  <si>
    <t>Ficha de costos</t>
  </si>
  <si>
    <r>
      <rPr>
        <b/>
        <sz val="11"/>
        <rFont val="Arial"/>
        <family val="2"/>
      </rPr>
      <t>IMPORTANTE</t>
    </r>
    <r>
      <rPr>
        <i/>
        <sz val="11"/>
        <rFont val="Arial"/>
        <family val="2"/>
      </rPr>
      <t xml:space="preserve">
Recuerde que está vigente la resolución del SAG n°3276 de 2016, en la cual se informa sobre el </t>
    </r>
    <r>
      <rPr>
        <b/>
        <i/>
        <sz val="11"/>
        <rFont val="Arial"/>
        <family val="2"/>
      </rPr>
      <t>área libre de plagas cuarentenarias de la papa,</t>
    </r>
    <r>
      <rPr>
        <i/>
        <sz val="11"/>
        <rFont val="Arial"/>
        <family val="2"/>
      </rPr>
      <t xml:space="preserve"> la cual comprende la provincia de Arauco en la Región del Bio Bío, y el territorio insular y continental de las regiones de La Araucanía, de Los Ríos, de Aysén, y de Magallanes, y además actualiza las disposiciones relativas a evitar la diseminación de estas plagas cuarentenarias hacia esta área, como por ejemplo la obligatoriedad de inscribirse en la </t>
    </r>
    <r>
      <rPr>
        <b/>
        <i/>
        <sz val="11"/>
        <rFont val="Arial"/>
        <family val="2"/>
      </rPr>
      <t>Nómina de Comerciantes del Programa Nacional de Sanidad de la Papa del SAG</t>
    </r>
    <r>
      <rPr>
        <i/>
        <sz val="11"/>
        <rFont val="Arial"/>
        <family val="2"/>
      </rPr>
      <t>, para autorizar la comercialización de papas procedentes del área libre, y los predios productores del área. Para mayor información, revise la resolución en el siguiente enlace:</t>
    </r>
  </si>
  <si>
    <t>-</t>
  </si>
  <si>
    <t>Bangladesh</t>
  </si>
  <si>
    <t>Papa semilla</t>
  </si>
  <si>
    <t>Origen o destino no precisado</t>
  </si>
  <si>
    <t>Total Papa semilla</t>
  </si>
  <si>
    <t>Directora y representante legal</t>
  </si>
  <si>
    <t>María Emilia Undurraga Marimón</t>
  </si>
  <si>
    <t>Spunta</t>
  </si>
  <si>
    <t>Suiza</t>
  </si>
  <si>
    <t>Ñuble</t>
  </si>
  <si>
    <t>Cuba</t>
  </si>
  <si>
    <t>Chile</t>
  </si>
  <si>
    <t xml:space="preserve">Total </t>
  </si>
  <si>
    <t>2018</t>
  </si>
  <si>
    <r>
      <t xml:space="preserve">4. </t>
    </r>
    <r>
      <rPr>
        <u/>
        <sz val="11"/>
        <rFont val="Arial"/>
        <family val="2"/>
      </rPr>
      <t>Ficha de costos</t>
    </r>
    <r>
      <rPr>
        <sz val="11"/>
        <rFont val="Arial"/>
        <family val="2"/>
      </rPr>
      <t xml:space="preserve">: márgenes positivos en fichas de costos.
Odepa publica fichas de costos de los principales cultivos, que corresponden a estudios de caso realizados en terreno con entrevistas a agricultores.
Para este mes el análisis del margen neto entrega valores positivos en las fichas de costos de las regiones Metropolitana, O´Higgins y Biobío. En el análisis de sensibilidad se pueden revisar los precios que permiten alcanzar ingresos rentables del cultivo según la estructura de costos del Biobío. El punto de equilibrio (el precio al cual se pagan los costos) para este mes, para un cultivo con un rendimiento de 25 ton/ha en la Región del Bio Bío, es de $3.995 por saco de 25 kilos (cuadro 10).
Los valores son referenciales. Para mayor información y detalle del cálculo, revisar www.odepa.cl/rubro/papas-y-tuberculos.
Además, en el siguiente link del Manual Interactivo de la Papa INIA y previo registro, encontrará una ficha técnico-económica interactiva que le permitirá estimar los costos de producción: http://manualinia.papachile.cl/?page=login </t>
    </r>
  </si>
  <si>
    <t>Suecia</t>
  </si>
  <si>
    <t>2018/19</t>
  </si>
  <si>
    <t>India</t>
  </si>
  <si>
    <t>Monalisa</t>
  </si>
  <si>
    <t>Guatemala</t>
  </si>
  <si>
    <t>Eslovenia</t>
  </si>
  <si>
    <t>Letonia</t>
  </si>
  <si>
    <t>(3) El precio de la papa utilizado corresponde al precio promedio mayorista regional de junio de 2019.</t>
  </si>
  <si>
    <t>Japón</t>
  </si>
  <si>
    <t>Agosto 2019</t>
  </si>
  <si>
    <r>
      <t>Información de mercado nacional y comercio exterior hasta julio</t>
    </r>
    <r>
      <rPr>
        <sz val="11"/>
        <color indexed="8"/>
        <rFont val="Arial"/>
        <family val="2"/>
      </rPr>
      <t xml:space="preserve"> de 2019</t>
    </r>
  </si>
  <si>
    <t>Promedio ene-jul</t>
  </si>
  <si>
    <t>2019/20*</t>
  </si>
  <si>
    <t>*La temporada 2019/20 se proyectó con la superficie del estudio de intención de siembra de julio de 2019 y el promedio del rendimiento de las últimas dos temporadas.</t>
  </si>
  <si>
    <t>ene-jul 2018</t>
  </si>
  <si>
    <t>ene-jul 2019</t>
  </si>
  <si>
    <r>
      <t xml:space="preserve">1. </t>
    </r>
    <r>
      <rPr>
        <u/>
        <sz val="11"/>
        <rFont val="Arial"/>
        <family val="2"/>
      </rPr>
      <t>Precios de la papa en mercados mayoristas</t>
    </r>
    <r>
      <rPr>
        <sz val="11"/>
        <rFont val="Arial"/>
        <family val="2"/>
      </rPr>
      <t>:  suben en julio.
El precio promedio ponderado mensual de la papa en los mercados mayoristas en julio de 2019 fue $6.934 por saco de 25 kilos, valor 3,4% más alto que el mes anterior y menor 1,3% respecto del mismo mes en el año 2018 (cuadro 1 y gráfico 1).
En el precio diario del saco de 25 kilos se observa que se mantiene la tendencia al alza durante julio y los primeros días de agosto (cuadro 2 y gráfico 2). En los terminales mayoristas monitoreados por Odepa se observan tendencias similares (cuadro 3 y gráfico 3).</t>
    </r>
  </si>
  <si>
    <r>
      <t xml:space="preserve">2. </t>
    </r>
    <r>
      <rPr>
        <u/>
        <sz val="11"/>
        <rFont val="Arial"/>
        <family val="2"/>
      </rPr>
      <t>Precio de la papa en mercados minoristas</t>
    </r>
    <r>
      <rPr>
        <sz val="11"/>
        <rFont val="Arial"/>
        <family val="2"/>
      </rPr>
      <t>: estabilidad en julio. 
En el monitoreo de precios al consumidor que realiza Odepa en la ciudad de Santiago, se observó que el precio promedio mensual de julio de 2019 en supermercados fue $1.173 por kilo, con una variación de 1,3% respecto al mes anterior y 21,2% superior al mismo mes del año anterior. En ferias el precio promedio fue $480 por kilo, 0,8% mayor al mes anterior y 3,3% inferior al mismo mes del año 2018 (cuadro 4 y gráfico 4).
En el precio semanal a consumidor que Odepa recoge en regiones se observa una relativa estabilidad en las últimas semanas (cuadro 5, gráficos 5 y 6).</t>
    </r>
  </si>
  <si>
    <r>
      <t xml:space="preserve">3. </t>
    </r>
    <r>
      <rPr>
        <u/>
        <sz val="11"/>
        <rFont val="Arial"/>
        <family val="2"/>
      </rPr>
      <t>Superficie, producción y rendimiento</t>
    </r>
    <r>
      <rPr>
        <sz val="11"/>
        <rFont val="Arial"/>
        <family val="2"/>
      </rPr>
      <t>: estudio de intenciones de siembra señala una superficie 0,4% superior para 2019/20. 
El estudio de intenciones de siembra de cultivos anuales e industriales que realiza INE en convenio con Odepa, indicó un resultado de 41.981 hectáreas para la papa en la próxima temporada 2019/20, un 0,4% mayor a la temporada anterior. Con este antecedente y el promedio del rendimiento de las últimas dos temporadas, se proyectó una producción un 2% mayor para la próxima (cuadro 6 y gráfico 7).
Según los resultados regionales de cosecha 2018/19, la Región de Los Lagos es la principal productora de papas con 379.285 toneladas. Le sigue La Araucanía con 259.522 toneladas (cuadro 8 y gráfico 9). Los rendimientos más altos los tienen Los Lagos y Los Ríos, con 43,7 y 42,5 toneladas por hectárea, respectivamente (cuadro 9 y gráfico 10).</t>
    </r>
  </si>
  <si>
    <r>
      <t xml:space="preserve">5. </t>
    </r>
    <r>
      <rPr>
        <u/>
        <sz val="11"/>
        <rFont val="Arial"/>
        <family val="2"/>
      </rPr>
      <t>Comercio exterior papa fresca y procesada</t>
    </r>
    <r>
      <rPr>
        <sz val="11"/>
        <rFont val="Arial"/>
        <family val="2"/>
      </rPr>
      <t>: leve recuperación de las exportaciones, pero siguen bajas respecto al año pasado y crecen importaciones.
A julio de 2019 las exportaciones sumaron USD 2.067.663, cifra 8,3% inferior a la registrada en el mismo período del año anterior, explicada principalmente por las menores ventas de papas preparadas sin congelar (snack) a Argentina. En volumen, se exportaron 1.593 toneladas, 110,2% más que en el mismo período del año 2018, lo que se explica por mayores envíos de papa fresca para consumo y de papa semilla a Brasil. 
Las importaciones a julio de 2019 sumaron USD 72 millones y 74.438 toneladas, lo que representa un alza en valor de 10,7% y 4,1% en volumen, en comparación con igual período del año anterior. Las papas preparadas congeladas son el principal producto, representando 82% del total de las compras. En esa categoría destaca Bélgica como principal proveedor, con el 54% del valor de estas compras.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</si>
</sst>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5" formatCode="&quot;$&quot;#,##0;&quot;$&quot;\-#,##0"/>
    <numFmt numFmtId="6" formatCode="&quot;$&quot;#,##0;[Red]&quot;$&quot;\-#,##0"/>
    <numFmt numFmtId="41" formatCode="_ * #,##0_ ;_ * \-#,##0_ ;_ * &quot;-&quot;_ ;_ @_ "/>
    <numFmt numFmtId="43" formatCode="_ * #,##0.00_ ;_ * \-#,##0.00_ ;_ * &quot;-&quot;??_ ;_ @_ "/>
    <numFmt numFmtId="164" formatCode="_-&quot;$&quot;\ * #,##0_-;\-&quot;$&quot;\ * #,##0_-;_-&quot;$&quot;\ * &quot;-&quot;_-;_-@_-"/>
    <numFmt numFmtId="165" formatCode="_-* #,##0_-;\-* #,##0_-;_-* &quot;-&quot;_-;_-@_-"/>
    <numFmt numFmtId="166" formatCode="_-* #,##0.00_-;\-* #,##0.00_-;_-* &quot;-&quot;??_-;_-@_-"/>
    <numFmt numFmtId="167" formatCode="_-* #,##0.00\ _€_-;\-* #,##0.00\ _€_-;_-* &quot;-&quot;??\ _€_-;_-@_-"/>
    <numFmt numFmtId="168" formatCode="_(* #,##0_);_(* \(#,##0\);_(* &quot;-&quot;_);_(@_)"/>
    <numFmt numFmtId="169" formatCode="0.0"/>
    <numFmt numFmtId="170" formatCode="#,##0.0"/>
    <numFmt numFmtId="171" formatCode="_(* #,##0.00_);_(* \(#,##0.00\);_(* &quot;-&quot;??_);_(@_)"/>
    <numFmt numFmtId="172" formatCode="_(* #,##0_);_(* \(#,##0\);_(* &quot;-&quot;??_);_(@_)"/>
    <numFmt numFmtId="173" formatCode="_(* #,##0.0000_);_(* \(#,##0.0000\);_(* &quot;-&quot;_);_(@_)"/>
    <numFmt numFmtId="174" formatCode="dd/mm/yy;@"/>
    <numFmt numFmtId="175" formatCode="0.0%"/>
    <numFmt numFmtId="176" formatCode="#,##0.0_ ;\-#,##0.0\ "/>
    <numFmt numFmtId="177" formatCode="mmmm/yyyy"/>
  </numFmts>
  <fonts count="84">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i/>
      <sz val="9"/>
      <color indexed="8"/>
      <name val="Arial"/>
      <family val="2"/>
    </font>
    <font>
      <u/>
      <sz val="11"/>
      <name val="Arial"/>
      <family val="2"/>
    </font>
    <font>
      <i/>
      <sz val="10"/>
      <color indexed="8"/>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b/>
      <sz val="11"/>
      <color theme="1"/>
      <name val="Arial"/>
      <family val="2"/>
    </font>
    <font>
      <b/>
      <sz val="12"/>
      <color theme="1"/>
      <name val="Verdana"/>
      <family val="2"/>
    </font>
    <font>
      <sz val="10"/>
      <color theme="0"/>
      <name val="Arial"/>
      <family val="2"/>
    </font>
    <font>
      <sz val="10"/>
      <color rgb="FFFF0000"/>
      <name val="Arial"/>
      <family val="2"/>
    </font>
    <font>
      <u/>
      <sz val="10"/>
      <color rgb="FFFF0000"/>
      <name val="Arial"/>
      <family val="2"/>
    </font>
    <font>
      <b/>
      <sz val="12"/>
      <color theme="1"/>
      <name val="Arial"/>
      <family val="2"/>
    </font>
    <font>
      <sz val="10"/>
      <color theme="6" tint="-0.499984740745262"/>
      <name val="Arial"/>
      <family val="2"/>
    </font>
    <font>
      <b/>
      <sz val="10"/>
      <color theme="0"/>
      <name val="Arial"/>
      <family val="2"/>
    </font>
    <font>
      <b/>
      <sz val="10"/>
      <color rgb="FFFF0000"/>
      <name val="Arial"/>
      <family val="2"/>
    </font>
    <font>
      <i/>
      <sz val="10"/>
      <color rgb="FFFF0000"/>
      <name val="Arial"/>
      <family val="2"/>
    </font>
    <font>
      <u/>
      <sz val="11"/>
      <color theme="11"/>
      <name val="Calibri"/>
      <family val="2"/>
      <scheme val="minor"/>
    </font>
    <font>
      <u/>
      <sz val="10"/>
      <color rgb="FF0033CC"/>
      <name val="Arial"/>
      <family val="2"/>
    </font>
    <font>
      <b/>
      <sz val="12"/>
      <name val="Arial"/>
      <family val="2"/>
    </font>
    <font>
      <i/>
      <sz val="11"/>
      <name val="Arial"/>
      <family val="2"/>
    </font>
    <font>
      <b/>
      <i/>
      <sz val="11"/>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7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auto="1"/>
      </top>
      <bottom style="thin">
        <color theme="0" tint="-0.14999847407452621"/>
      </bottom>
      <diagonal/>
    </border>
    <border>
      <left/>
      <right/>
      <top style="thin">
        <color theme="1" tint="0.499984740745262"/>
      </top>
      <bottom style="thin">
        <color theme="0" tint="-0.14999847407452621"/>
      </bottom>
      <diagonal/>
    </border>
    <border>
      <left style="thin">
        <color auto="1"/>
      </left>
      <right style="thin">
        <color auto="1"/>
      </right>
      <top/>
      <bottom style="thin">
        <color theme="0" tint="-0.14999847407452621"/>
      </bottom>
      <diagonal/>
    </border>
    <border>
      <left style="thin">
        <color auto="1"/>
      </left>
      <right/>
      <top/>
      <bottom style="thin">
        <color theme="0" tint="-0.14999847407452621"/>
      </bottom>
      <diagonal/>
    </border>
    <border>
      <left/>
      <right style="thin">
        <color auto="1"/>
      </right>
      <top/>
      <bottom style="thin">
        <color theme="0" tint="-0.14999847407452621"/>
      </bottom>
      <diagonal/>
    </border>
    <border>
      <left/>
      <right/>
      <top style="thin">
        <color theme="1" tint="0.499984740745262"/>
      </top>
      <bottom style="thin">
        <color theme="1" tint="0.34998626667073579"/>
      </bottom>
      <diagonal/>
    </border>
    <border>
      <left style="thin">
        <color indexed="64"/>
      </left>
      <right/>
      <top style="thin">
        <color indexed="64"/>
      </top>
      <bottom style="thin">
        <color theme="0" tint="-0.14999847407452621"/>
      </bottom>
      <diagonal/>
    </border>
    <border>
      <left/>
      <right/>
      <top style="thin">
        <color indexed="64"/>
      </top>
      <bottom/>
      <diagonal/>
    </border>
    <border>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style="thin">
        <color indexed="64"/>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right/>
      <top style="thin">
        <color theme="0" tint="-0.14999847407452621"/>
      </top>
      <bottom style="thin">
        <color indexed="64"/>
      </bottom>
      <diagonal/>
    </border>
    <border>
      <left/>
      <right style="thin">
        <color indexed="64"/>
      </right>
      <top style="thin">
        <color theme="0" tint="-0.14999847407452621"/>
      </top>
      <bottom style="thin">
        <color indexed="64"/>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right/>
      <top style="thin">
        <color rgb="FF999999"/>
      </top>
      <bottom/>
      <diagonal/>
    </border>
    <border>
      <left style="thin">
        <color rgb="FF999999"/>
      </left>
      <right/>
      <top/>
      <bottom/>
      <diagonal/>
    </border>
    <border>
      <left style="thin">
        <color indexed="65"/>
      </left>
      <right/>
      <top style="thin">
        <color rgb="FF999999"/>
      </top>
      <bottom/>
      <diagonal/>
    </border>
    <border>
      <left style="thin">
        <color rgb="FF999999"/>
      </left>
      <right/>
      <top style="thin">
        <color rgb="FF999999"/>
      </top>
      <bottom/>
      <diagonal/>
    </border>
    <border>
      <left style="thin">
        <color indexed="64"/>
      </left>
      <right/>
      <top style="thin">
        <color rgb="FF999999"/>
      </top>
      <bottom/>
      <diagonal/>
    </border>
    <border>
      <left/>
      <right style="thin">
        <color indexed="64"/>
      </right>
      <top style="thin">
        <color rgb="FF999999"/>
      </top>
      <bottom/>
      <diagonal/>
    </border>
    <border>
      <left style="thin">
        <color indexed="64"/>
      </left>
      <right/>
      <top style="thin">
        <color rgb="FF999999"/>
      </top>
      <bottom style="thin">
        <color indexed="64"/>
      </bottom>
      <diagonal/>
    </border>
    <border>
      <left/>
      <right/>
      <top style="thin">
        <color rgb="FF999999"/>
      </top>
      <bottom style="thin">
        <color indexed="64"/>
      </bottom>
      <diagonal/>
    </border>
    <border>
      <left/>
      <right style="thin">
        <color indexed="64"/>
      </right>
      <top style="thin">
        <color rgb="FF999999"/>
      </top>
      <bottom style="thin">
        <color indexed="64"/>
      </bottom>
      <diagonal/>
    </border>
    <border>
      <left style="thin">
        <color indexed="65"/>
      </left>
      <right style="thin">
        <color indexed="64"/>
      </right>
      <top style="thin">
        <color indexed="64"/>
      </top>
      <bottom style="thin">
        <color indexed="64"/>
      </bottom>
      <diagonal/>
    </border>
    <border>
      <left/>
      <right style="thin">
        <color rgb="FF999999"/>
      </right>
      <top style="thin">
        <color rgb="FF999999"/>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right/>
      <top style="thin">
        <color theme="0" tint="-0.14999847407452621"/>
      </top>
      <bottom/>
      <diagonal/>
    </border>
  </borders>
  <cellStyleXfs count="451">
    <xf numFmtId="0" fontId="0" fillId="0" borderId="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40" fillId="43" borderId="25" applyNumberFormat="0" applyAlignment="0" applyProtection="0"/>
    <xf numFmtId="0" fontId="10" fillId="16" borderId="1" applyNumberFormat="0" applyAlignment="0" applyProtection="0"/>
    <xf numFmtId="0" fontId="40" fillId="43" borderId="25" applyNumberFormat="0" applyAlignment="0" applyProtection="0"/>
    <xf numFmtId="0" fontId="40" fillId="43" borderId="25" applyNumberFormat="0" applyAlignment="0" applyProtection="0"/>
    <xf numFmtId="0" fontId="40" fillId="43" borderId="25" applyNumberFormat="0" applyAlignment="0" applyProtection="0"/>
    <xf numFmtId="0" fontId="10" fillId="16" borderId="1" applyNumberFormat="0" applyAlignment="0" applyProtection="0"/>
    <xf numFmtId="0" fontId="40" fillId="43" borderId="25" applyNumberFormat="0" applyAlignment="0" applyProtection="0"/>
    <xf numFmtId="0" fontId="40" fillId="43" borderId="25" applyNumberFormat="0" applyAlignment="0" applyProtection="0"/>
    <xf numFmtId="0" fontId="10" fillId="16" borderId="1" applyNumberFormat="0" applyAlignment="0" applyProtection="0"/>
    <xf numFmtId="0" fontId="41" fillId="44" borderId="26" applyNumberFormat="0" applyAlignment="0" applyProtection="0"/>
    <xf numFmtId="0" fontId="11" fillId="17" borderId="2" applyNumberFormat="0" applyAlignment="0" applyProtection="0"/>
    <xf numFmtId="0" fontId="41" fillId="44" borderId="26" applyNumberFormat="0" applyAlignment="0" applyProtection="0"/>
    <xf numFmtId="0" fontId="41" fillId="44" borderId="26" applyNumberFormat="0" applyAlignment="0" applyProtection="0"/>
    <xf numFmtId="0" fontId="41" fillId="44" borderId="26" applyNumberFormat="0" applyAlignment="0" applyProtection="0"/>
    <xf numFmtId="0" fontId="11" fillId="17" borderId="2" applyNumberFormat="0" applyAlignment="0" applyProtection="0"/>
    <xf numFmtId="0" fontId="41" fillId="44" borderId="26" applyNumberFormat="0" applyAlignment="0" applyProtection="0"/>
    <xf numFmtId="0" fontId="41" fillId="44" borderId="26" applyNumberFormat="0" applyAlignment="0" applyProtection="0"/>
    <xf numFmtId="0" fontId="11" fillId="17" borderId="2" applyNumberFormat="0" applyAlignment="0" applyProtection="0"/>
    <xf numFmtId="0" fontId="42" fillId="0" borderId="27" applyNumberFormat="0" applyFill="0" applyAlignment="0" applyProtection="0"/>
    <xf numFmtId="0" fontId="12" fillId="0" borderId="3" applyNumberFormat="0" applyFill="0" applyAlignment="0" applyProtection="0"/>
    <xf numFmtId="0" fontId="42" fillId="0" borderId="27" applyNumberFormat="0" applyFill="0" applyAlignment="0" applyProtection="0"/>
    <xf numFmtId="0" fontId="42" fillId="0" borderId="27" applyNumberFormat="0" applyFill="0" applyAlignment="0" applyProtection="0"/>
    <xf numFmtId="0" fontId="42" fillId="0" borderId="27" applyNumberFormat="0" applyFill="0" applyAlignment="0" applyProtection="0"/>
    <xf numFmtId="0" fontId="12" fillId="0" borderId="3" applyNumberFormat="0" applyFill="0" applyAlignment="0" applyProtection="0"/>
    <xf numFmtId="0" fontId="42" fillId="0" borderId="27" applyNumberFormat="0" applyFill="0" applyAlignment="0" applyProtection="0"/>
    <xf numFmtId="0" fontId="42" fillId="0" borderId="27" applyNumberFormat="0" applyFill="0" applyAlignment="0" applyProtection="0"/>
    <xf numFmtId="0" fontId="12" fillId="0" borderId="3" applyNumberFormat="0" applyFill="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44" fillId="51" borderId="25" applyNumberFormat="0" applyAlignment="0" applyProtection="0"/>
    <xf numFmtId="0" fontId="14" fillId="7" borderId="1" applyNumberFormat="0" applyAlignment="0" applyProtection="0"/>
    <xf numFmtId="0" fontId="44" fillId="51" borderId="25" applyNumberFormat="0" applyAlignment="0" applyProtection="0"/>
    <xf numFmtId="0" fontId="44" fillId="51" borderId="25" applyNumberFormat="0" applyAlignment="0" applyProtection="0"/>
    <xf numFmtId="0" fontId="44" fillId="51" borderId="25" applyNumberFormat="0" applyAlignment="0" applyProtection="0"/>
    <xf numFmtId="0" fontId="14" fillId="7" borderId="1" applyNumberFormat="0" applyAlignment="0" applyProtection="0"/>
    <xf numFmtId="0" fontId="44" fillId="51" borderId="25" applyNumberFormat="0" applyAlignment="0" applyProtection="0"/>
    <xf numFmtId="0" fontId="44" fillId="51" borderId="25" applyNumberFormat="0" applyAlignment="0" applyProtection="0"/>
    <xf numFmtId="0" fontId="14" fillId="7" borderId="1" applyNumberFormat="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166" fontId="37" fillId="0" borderId="0" applyFont="0" applyFill="0" applyBorder="0" applyAlignment="0" applyProtection="0"/>
    <xf numFmtId="165" fontId="37" fillId="0" borderId="0" applyFont="0" applyFill="0" applyBorder="0" applyAlignment="0" applyProtection="0"/>
    <xf numFmtId="168" fontId="1" fillId="0" borderId="0" applyFont="0" applyFill="0" applyBorder="0" applyAlignment="0" applyProtection="0"/>
    <xf numFmtId="165" fontId="1" fillId="0" borderId="0" applyFont="0" applyFill="0" applyBorder="0" applyAlignment="0" applyProtection="0"/>
    <xf numFmtId="41" fontId="1" fillId="0" borderId="0" applyFont="0" applyFill="0" applyBorder="0" applyAlignment="0" applyProtection="0"/>
    <xf numFmtId="168"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7" fontId="37"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6" fontId="37" fillId="0" borderId="0" applyFont="0" applyFill="0" applyBorder="0" applyAlignment="0" applyProtection="0"/>
    <xf numFmtId="166" fontId="37"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37" fillId="0" borderId="0" applyFont="0" applyFill="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37" fillId="0" borderId="0"/>
    <xf numFmtId="0" fontId="1" fillId="0" borderId="0"/>
    <xf numFmtId="0" fontId="49"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37" fillId="0" borderId="0"/>
    <xf numFmtId="0" fontId="1" fillId="0" borderId="0"/>
    <xf numFmtId="0" fontId="37" fillId="0" borderId="0"/>
    <xf numFmtId="0" fontId="1" fillId="0" borderId="0"/>
    <xf numFmtId="0" fontId="1" fillId="0" borderId="0"/>
    <xf numFmtId="0" fontId="1" fillId="0" borderId="0"/>
    <xf numFmtId="0" fontId="7" fillId="0" borderId="0"/>
    <xf numFmtId="0" fontId="37" fillId="0" borderId="0"/>
    <xf numFmtId="0" fontId="37" fillId="0" borderId="0"/>
    <xf numFmtId="0" fontId="37"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7" fillId="54" borderId="28" applyNumberFormat="0" applyFont="0" applyAlignment="0" applyProtection="0"/>
    <xf numFmtId="0" fontId="1" fillId="23" borderId="5" applyNumberFormat="0" applyFont="0" applyAlignment="0" applyProtection="0"/>
    <xf numFmtId="0" fontId="37" fillId="54" borderId="28" applyNumberFormat="0" applyFont="0" applyAlignment="0" applyProtection="0"/>
    <xf numFmtId="0" fontId="37" fillId="54" borderId="28" applyNumberFormat="0" applyFont="0" applyAlignment="0" applyProtection="0"/>
    <xf numFmtId="0" fontId="37" fillId="54" borderId="28" applyNumberFormat="0" applyFont="0" applyAlignment="0" applyProtection="0"/>
    <xf numFmtId="0" fontId="1" fillId="23" borderId="5" applyNumberFormat="0" applyFont="0" applyAlignment="0" applyProtection="0"/>
    <xf numFmtId="0" fontId="37" fillId="54" borderId="28" applyNumberFormat="0" applyFont="0" applyAlignment="0" applyProtection="0"/>
    <xf numFmtId="0" fontId="37" fillId="54" borderId="28" applyNumberFormat="0" applyFont="0" applyAlignment="0" applyProtection="0"/>
    <xf numFmtId="0" fontId="1" fillId="23" borderId="5" applyNumberFormat="0" applyFont="0" applyAlignment="0" applyProtection="0"/>
    <xf numFmtId="9" fontId="3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0" fontId="50" fillId="43" borderId="29" applyNumberFormat="0" applyAlignment="0" applyProtection="0"/>
    <xf numFmtId="0" fontId="17" fillId="16" borderId="6" applyNumberFormat="0" applyAlignment="0" applyProtection="0"/>
    <xf numFmtId="0" fontId="50" fillId="43" borderId="29" applyNumberFormat="0" applyAlignment="0" applyProtection="0"/>
    <xf numFmtId="0" fontId="50" fillId="43" borderId="29" applyNumberFormat="0" applyAlignment="0" applyProtection="0"/>
    <xf numFmtId="0" fontId="50" fillId="43" borderId="29" applyNumberFormat="0" applyAlignment="0" applyProtection="0"/>
    <xf numFmtId="0" fontId="17" fillId="16" borderId="6" applyNumberFormat="0" applyAlignment="0" applyProtection="0"/>
    <xf numFmtId="0" fontId="50" fillId="43" borderId="29" applyNumberFormat="0" applyAlignment="0" applyProtection="0"/>
    <xf numFmtId="0" fontId="50" fillId="43" borderId="29" applyNumberFormat="0" applyAlignment="0" applyProtection="0"/>
    <xf numFmtId="0" fontId="17" fillId="16" borderId="6" applyNumberFormat="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xf numFmtId="0" fontId="20" fillId="0" borderId="4" applyNumberFormat="0" applyFill="0" applyAlignment="0" applyProtection="0"/>
    <xf numFmtId="0" fontId="54" fillId="0" borderId="30" applyNumberFormat="0" applyFill="0" applyAlignment="0" applyProtection="0"/>
    <xf numFmtId="0" fontId="54" fillId="0" borderId="30" applyNumberFormat="0" applyFill="0" applyAlignment="0" applyProtection="0"/>
    <xf numFmtId="0" fontId="54" fillId="0" borderId="30" applyNumberFormat="0" applyFill="0" applyAlignment="0" applyProtection="0"/>
    <xf numFmtId="0" fontId="20" fillId="0" borderId="4" applyNumberFormat="0" applyFill="0" applyAlignment="0" applyProtection="0"/>
    <xf numFmtId="0" fontId="54" fillId="0" borderId="30" applyNumberFormat="0" applyFill="0" applyAlignment="0" applyProtection="0"/>
    <xf numFmtId="0" fontId="54" fillId="0" borderId="30" applyNumberFormat="0" applyFill="0" applyAlignment="0" applyProtection="0"/>
    <xf numFmtId="0" fontId="20" fillId="0" borderId="4" applyNumberFormat="0" applyFill="0" applyAlignment="0" applyProtection="0"/>
    <xf numFmtId="0" fontId="55" fillId="0" borderId="31" applyNumberFormat="0" applyFill="0" applyAlignment="0" applyProtection="0"/>
    <xf numFmtId="0" fontId="21" fillId="0" borderId="7" applyNumberFormat="0" applyFill="0" applyAlignment="0" applyProtection="0"/>
    <xf numFmtId="0" fontId="55" fillId="0" borderId="31" applyNumberFormat="0" applyFill="0" applyAlignment="0" applyProtection="0"/>
    <xf numFmtId="0" fontId="55" fillId="0" borderId="31" applyNumberFormat="0" applyFill="0" applyAlignment="0" applyProtection="0"/>
    <xf numFmtId="0" fontId="55" fillId="0" borderId="31" applyNumberFormat="0" applyFill="0" applyAlignment="0" applyProtection="0"/>
    <xf numFmtId="0" fontId="21" fillId="0" borderId="7" applyNumberFormat="0" applyFill="0" applyAlignment="0" applyProtection="0"/>
    <xf numFmtId="0" fontId="55" fillId="0" borderId="31" applyNumberFormat="0" applyFill="0" applyAlignment="0" applyProtection="0"/>
    <xf numFmtId="0" fontId="55" fillId="0" borderId="31" applyNumberFormat="0" applyFill="0" applyAlignment="0" applyProtection="0"/>
    <xf numFmtId="0" fontId="21" fillId="0" borderId="7" applyNumberFormat="0" applyFill="0" applyAlignment="0" applyProtection="0"/>
    <xf numFmtId="0" fontId="43" fillId="0" borderId="32" applyNumberFormat="0" applyFill="0" applyAlignment="0" applyProtection="0"/>
    <xf numFmtId="0" fontId="13" fillId="0" borderId="8" applyNumberFormat="0" applyFill="0" applyAlignment="0" applyProtection="0"/>
    <xf numFmtId="0" fontId="43" fillId="0" borderId="32" applyNumberFormat="0" applyFill="0" applyAlignment="0" applyProtection="0"/>
    <xf numFmtId="0" fontId="43" fillId="0" borderId="32" applyNumberFormat="0" applyFill="0" applyAlignment="0" applyProtection="0"/>
    <xf numFmtId="0" fontId="43" fillId="0" borderId="32" applyNumberFormat="0" applyFill="0" applyAlignment="0" applyProtection="0"/>
    <xf numFmtId="0" fontId="13" fillId="0" borderId="8" applyNumberFormat="0" applyFill="0" applyAlignment="0" applyProtection="0"/>
    <xf numFmtId="0" fontId="43" fillId="0" borderId="32" applyNumberFormat="0" applyFill="0" applyAlignment="0" applyProtection="0"/>
    <xf numFmtId="0" fontId="43" fillId="0" borderId="32"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6" fillId="0" borderId="33" applyNumberFormat="0" applyFill="0" applyAlignment="0" applyProtection="0"/>
    <xf numFmtId="0" fontId="5" fillId="0" borderId="9"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 fillId="0" borderId="9"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 fillId="0" borderId="9"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cellStyleXfs>
  <cellXfs count="385">
    <xf numFmtId="0" fontId="0" fillId="0" borderId="0" xfId="0"/>
    <xf numFmtId="0" fontId="22" fillId="55" borderId="0" xfId="344" applyFont="1" applyFill="1" applyBorder="1" applyAlignment="1">
      <alignment horizontal="center" vertical="center" wrapText="1"/>
    </xf>
    <xf numFmtId="0" fontId="1" fillId="55" borderId="0" xfId="344" applyFont="1" applyFill="1" applyBorder="1"/>
    <xf numFmtId="0" fontId="22" fillId="55" borderId="34" xfId="344" applyFont="1" applyFill="1" applyBorder="1"/>
    <xf numFmtId="0" fontId="22" fillId="55" borderId="36" xfId="344" applyFont="1" applyFill="1" applyBorder="1"/>
    <xf numFmtId="0" fontId="1" fillId="55" borderId="0" xfId="332" applyFill="1"/>
    <xf numFmtId="0" fontId="1" fillId="55" borderId="0" xfId="332" applyFont="1" applyFill="1"/>
    <xf numFmtId="0" fontId="1" fillId="55" borderId="0" xfId="332" applyFont="1" applyFill="1" applyAlignment="1">
      <alignment horizontal="center" vertical="center"/>
    </xf>
    <xf numFmtId="0" fontId="1" fillId="55" borderId="0" xfId="332" applyFont="1" applyFill="1" applyAlignment="1"/>
    <xf numFmtId="0" fontId="1" fillId="55" borderId="0" xfId="332" applyFont="1" applyFill="1" applyAlignment="1">
      <alignment horizontal="center"/>
    </xf>
    <xf numFmtId="0" fontId="1" fillId="55" borderId="0" xfId="354" applyFont="1" applyFill="1" applyBorder="1" applyAlignment="1" applyProtection="1">
      <alignment horizontal="center"/>
    </xf>
    <xf numFmtId="0" fontId="57" fillId="55" borderId="0" xfId="354" applyFont="1" applyFill="1" applyBorder="1" applyAlignment="1" applyProtection="1">
      <alignment horizontal="right"/>
    </xf>
    <xf numFmtId="0" fontId="1" fillId="55" borderId="0" xfId="354" applyFont="1" applyFill="1" applyBorder="1" applyAlignment="1" applyProtection="1"/>
    <xf numFmtId="0" fontId="22" fillId="55" borderId="0" xfId="354" applyFont="1" applyFill="1" applyBorder="1" applyAlignment="1" applyProtection="1">
      <alignment horizontal="center"/>
    </xf>
    <xf numFmtId="0" fontId="57" fillId="55" borderId="0" xfId="354" applyFont="1" applyFill="1" applyBorder="1" applyAlignment="1" applyProtection="1">
      <alignment horizontal="center"/>
    </xf>
    <xf numFmtId="0" fontId="57" fillId="55" borderId="0" xfId="354" applyFont="1" applyFill="1" applyBorder="1" applyProtection="1"/>
    <xf numFmtId="0" fontId="1" fillId="55" borderId="0" xfId="354" applyFont="1" applyFill="1" applyBorder="1" applyProtection="1"/>
    <xf numFmtId="0" fontId="1" fillId="55" borderId="0" xfId="354" applyFont="1" applyFill="1" applyBorder="1" applyAlignment="1" applyProtection="1">
      <alignment horizontal="center" vertical="center"/>
    </xf>
    <xf numFmtId="0" fontId="58" fillId="55" borderId="0" xfId="354" applyFont="1" applyFill="1" applyBorder="1" applyAlignment="1" applyProtection="1">
      <alignment horizontal="center"/>
    </xf>
    <xf numFmtId="0" fontId="22" fillId="55" borderId="0" xfId="354" applyFont="1" applyFill="1" applyBorder="1" applyProtection="1"/>
    <xf numFmtId="0" fontId="1" fillId="55" borderId="0" xfId="344" applyFont="1" applyFill="1"/>
    <xf numFmtId="0" fontId="22" fillId="55" borderId="10" xfId="354" applyFont="1" applyFill="1" applyBorder="1" applyAlignment="1" applyProtection="1">
      <alignment horizontal="center" vertical="center"/>
    </xf>
    <xf numFmtId="0" fontId="22" fillId="55" borderId="10" xfId="354" applyFont="1" applyFill="1" applyBorder="1" applyAlignment="1" applyProtection="1">
      <alignment horizontal="left" vertical="center"/>
    </xf>
    <xf numFmtId="0" fontId="22" fillId="55" borderId="10" xfId="354" applyFont="1" applyFill="1" applyBorder="1" applyAlignment="1" applyProtection="1">
      <alignment vertical="center"/>
    </xf>
    <xf numFmtId="0" fontId="1" fillId="55" borderId="0" xfId="332" applyFont="1" applyFill="1" applyAlignment="1">
      <alignment wrapText="1"/>
    </xf>
    <xf numFmtId="0" fontId="1" fillId="55" borderId="0" xfId="348" applyFont="1" applyFill="1" applyBorder="1" applyAlignment="1">
      <alignment horizontal="center"/>
    </xf>
    <xf numFmtId="0" fontId="46" fillId="55" borderId="0" xfId="270" applyFont="1" applyFill="1" applyAlignment="1" applyProtection="1"/>
    <xf numFmtId="0" fontId="46" fillId="55" borderId="0" xfId="270" applyFont="1" applyFill="1" applyBorder="1" applyAlignment="1" applyProtection="1">
      <alignment horizontal="right"/>
    </xf>
    <xf numFmtId="0" fontId="46" fillId="55" borderId="0" xfId="270" quotePrefix="1" applyFont="1" applyFill="1" applyBorder="1" applyAlignment="1" applyProtection="1">
      <alignment horizontal="right"/>
    </xf>
    <xf numFmtId="0" fontId="59" fillId="56" borderId="10" xfId="0" applyFont="1" applyFill="1" applyBorder="1" applyAlignment="1">
      <alignment vertical="center"/>
    </xf>
    <xf numFmtId="0" fontId="59" fillId="56" borderId="10" xfId="0" applyFont="1" applyFill="1" applyBorder="1" applyAlignment="1">
      <alignment horizontal="center" vertical="center" wrapText="1"/>
    </xf>
    <xf numFmtId="3" fontId="60" fillId="55" borderId="11" xfId="0" applyNumberFormat="1" applyFont="1" applyFill="1" applyBorder="1" applyAlignment="1">
      <alignment horizontal="center"/>
    </xf>
    <xf numFmtId="0" fontId="22" fillId="55" borderId="0" xfId="354" applyFont="1" applyFill="1" applyBorder="1" applyAlignment="1" applyProtection="1">
      <alignment horizontal="center" vertical="center"/>
    </xf>
    <xf numFmtId="0" fontId="60" fillId="55" borderId="0" xfId="0" applyFont="1" applyFill="1"/>
    <xf numFmtId="3" fontId="59" fillId="55" borderId="12" xfId="0" quotePrefix="1" applyNumberFormat="1" applyFont="1" applyFill="1" applyBorder="1" applyAlignment="1">
      <alignment horizontal="center" vertical="center" wrapText="1"/>
    </xf>
    <xf numFmtId="3" fontId="59" fillId="55" borderId="13" xfId="0" quotePrefix="1" applyNumberFormat="1" applyFont="1" applyFill="1" applyBorder="1" applyAlignment="1">
      <alignment horizontal="center" vertical="center" wrapText="1"/>
    </xf>
    <xf numFmtId="170" fontId="59" fillId="55" borderId="13" xfId="0" applyNumberFormat="1" applyFont="1" applyFill="1" applyBorder="1" applyAlignment="1">
      <alignment horizontal="center" vertical="center" wrapText="1"/>
    </xf>
    <xf numFmtId="3" fontId="59" fillId="55" borderId="13" xfId="0" applyNumberFormat="1" applyFont="1" applyFill="1" applyBorder="1" applyAlignment="1">
      <alignment horizontal="center" vertical="center" wrapText="1"/>
    </xf>
    <xf numFmtId="170" fontId="59" fillId="55" borderId="14" xfId="0" applyNumberFormat="1" applyFont="1" applyFill="1" applyBorder="1" applyAlignment="1">
      <alignment horizontal="center" vertical="center" wrapText="1"/>
    </xf>
    <xf numFmtId="3" fontId="60" fillId="55" borderId="0" xfId="0" applyNumberFormat="1" applyFont="1" applyFill="1"/>
    <xf numFmtId="0" fontId="46" fillId="55" borderId="0" xfId="270" applyFont="1" applyFill="1"/>
    <xf numFmtId="170" fontId="1" fillId="55" borderId="0" xfId="344" applyNumberFormat="1" applyFont="1" applyFill="1" applyBorder="1"/>
    <xf numFmtId="0" fontId="1" fillId="55" borderId="0" xfId="344" applyFont="1" applyFill="1" applyBorder="1" applyAlignment="1"/>
    <xf numFmtId="0" fontId="24" fillId="55" borderId="0" xfId="344" applyFont="1" applyFill="1"/>
    <xf numFmtId="3" fontId="1" fillId="55" borderId="0" xfId="344" applyNumberFormat="1" applyFont="1" applyFill="1" applyBorder="1"/>
    <xf numFmtId="3" fontId="1" fillId="55" borderId="0" xfId="344" applyNumberFormat="1" applyFont="1" applyFill="1"/>
    <xf numFmtId="173" fontId="1" fillId="55" borderId="0" xfId="344" applyNumberFormat="1" applyFont="1" applyFill="1"/>
    <xf numFmtId="0" fontId="61" fillId="55" borderId="0" xfId="0" applyFont="1" applyFill="1"/>
    <xf numFmtId="0" fontId="60" fillId="55" borderId="0" xfId="0" applyFont="1" applyFill="1" applyAlignment="1">
      <alignment horizontal="center"/>
    </xf>
    <xf numFmtId="0" fontId="59" fillId="55" borderId="10" xfId="0" applyFont="1" applyFill="1" applyBorder="1" applyAlignment="1">
      <alignment vertical="center"/>
    </xf>
    <xf numFmtId="0" fontId="62" fillId="55" borderId="0" xfId="0" applyFont="1" applyFill="1" applyAlignment="1">
      <alignment horizontal="center" vertical="center" readingOrder="1"/>
    </xf>
    <xf numFmtId="0" fontId="60" fillId="55" borderId="0" xfId="0" applyFont="1" applyFill="1" applyBorder="1"/>
    <xf numFmtId="0" fontId="63" fillId="55" borderId="0" xfId="270" applyFont="1" applyFill="1"/>
    <xf numFmtId="3" fontId="1" fillId="55" borderId="0" xfId="344" applyNumberFormat="1" applyFont="1" applyFill="1" applyBorder="1" applyAlignment="1">
      <alignment horizontal="center"/>
    </xf>
    <xf numFmtId="0" fontId="1" fillId="55" borderId="0" xfId="344" applyFont="1" applyFill="1" applyBorder="1" applyAlignment="1">
      <alignment horizontal="center"/>
    </xf>
    <xf numFmtId="3" fontId="1" fillId="55" borderId="0" xfId="348" applyNumberFormat="1" applyFont="1" applyFill="1" applyBorder="1" applyAlignment="1">
      <alignment horizontal="center"/>
    </xf>
    <xf numFmtId="0" fontId="0" fillId="55" borderId="0" xfId="0" applyFill="1"/>
    <xf numFmtId="0" fontId="64" fillId="55" borderId="0" xfId="0" applyFont="1" applyFill="1"/>
    <xf numFmtId="0" fontId="64" fillId="55" borderId="0" xfId="340" applyFont="1" applyFill="1"/>
    <xf numFmtId="0" fontId="0" fillId="55" borderId="0" xfId="0" applyFill="1" applyAlignment="1">
      <alignment horizontal="center" vertical="center"/>
    </xf>
    <xf numFmtId="0" fontId="65" fillId="55" borderId="0" xfId="340" applyFont="1" applyFill="1" applyAlignment="1">
      <alignment vertical="top"/>
    </xf>
    <xf numFmtId="0" fontId="66" fillId="55" borderId="0" xfId="340" applyFont="1" applyFill="1" applyAlignment="1">
      <alignment horizontal="left" vertical="top"/>
    </xf>
    <xf numFmtId="17" fontId="67" fillId="55" borderId="0" xfId="340" quotePrefix="1" applyNumberFormat="1" applyFont="1" applyFill="1" applyAlignment="1">
      <alignment vertical="center"/>
    </xf>
    <xf numFmtId="0" fontId="67" fillId="55" borderId="0" xfId="340" applyFont="1" applyFill="1" applyAlignment="1">
      <alignment vertical="center"/>
    </xf>
    <xf numFmtId="0" fontId="68" fillId="55" borderId="0" xfId="340" applyFont="1" applyFill="1" applyAlignment="1">
      <alignment horizontal="left" vertical="center"/>
    </xf>
    <xf numFmtId="169" fontId="1" fillId="55" borderId="0" xfId="344" applyNumberFormat="1" applyFont="1" applyFill="1" applyBorder="1" applyAlignment="1">
      <alignment horizontal="center"/>
    </xf>
    <xf numFmtId="3" fontId="1" fillId="55" borderId="0" xfId="288" applyNumberFormat="1" applyFont="1" applyFill="1" applyBorder="1" applyAlignment="1">
      <alignment horizontal="center" vertical="center"/>
    </xf>
    <xf numFmtId="170" fontId="1" fillId="55" borderId="0" xfId="288" applyNumberFormat="1" applyFont="1" applyFill="1" applyBorder="1" applyAlignment="1">
      <alignment horizontal="center" vertical="center" wrapText="1"/>
    </xf>
    <xf numFmtId="170" fontId="1" fillId="55" borderId="0" xfId="344" applyNumberFormat="1" applyFont="1" applyFill="1" applyBorder="1" applyAlignment="1">
      <alignment horizontal="center"/>
    </xf>
    <xf numFmtId="0" fontId="1" fillId="55" borderId="0" xfId="332" applyFont="1" applyFill="1" applyBorder="1"/>
    <xf numFmtId="0" fontId="59" fillId="55" borderId="10" xfId="0" applyFont="1" applyFill="1" applyBorder="1" applyAlignment="1">
      <alignment horizontal="center" vertical="center" wrapText="1"/>
    </xf>
    <xf numFmtId="170" fontId="1" fillId="55" borderId="0" xfId="288" applyNumberFormat="1" applyFont="1" applyFill="1" applyBorder="1" applyAlignment="1">
      <alignment horizontal="center" vertical="center"/>
    </xf>
    <xf numFmtId="14" fontId="60" fillId="55" borderId="37" xfId="0" applyNumberFormat="1" applyFont="1" applyFill="1" applyBorder="1" applyAlignment="1">
      <alignment horizontal="left"/>
    </xf>
    <xf numFmtId="3" fontId="60" fillId="55" borderId="37" xfId="0" applyNumberFormat="1" applyFont="1" applyFill="1" applyBorder="1" applyAlignment="1">
      <alignment horizontal="center"/>
    </xf>
    <xf numFmtId="14" fontId="60" fillId="55" borderId="38" xfId="0" applyNumberFormat="1" applyFont="1" applyFill="1" applyBorder="1" applyAlignment="1">
      <alignment horizontal="left"/>
    </xf>
    <xf numFmtId="3" fontId="60" fillId="55" borderId="38" xfId="0" applyNumberFormat="1" applyFont="1" applyFill="1" applyBorder="1" applyAlignment="1">
      <alignment horizontal="center"/>
    </xf>
    <xf numFmtId="174" fontId="60" fillId="55" borderId="39" xfId="0" applyNumberFormat="1" applyFont="1" applyFill="1" applyBorder="1" applyAlignment="1">
      <alignment horizontal="left"/>
    </xf>
    <xf numFmtId="174" fontId="60" fillId="55" borderId="37" xfId="0" applyNumberFormat="1" applyFont="1" applyFill="1" applyBorder="1" applyAlignment="1">
      <alignment horizontal="left"/>
    </xf>
    <xf numFmtId="0" fontId="1" fillId="55" borderId="40" xfId="344" applyFont="1" applyFill="1" applyBorder="1"/>
    <xf numFmtId="0" fontId="1" fillId="55" borderId="38" xfId="344" applyFont="1" applyFill="1" applyBorder="1"/>
    <xf numFmtId="0" fontId="59" fillId="55" borderId="0" xfId="340" applyFont="1" applyFill="1" applyAlignment="1">
      <alignment horizontal="center"/>
    </xf>
    <xf numFmtId="0" fontId="22" fillId="55" borderId="0" xfId="344" applyFont="1" applyFill="1" applyBorder="1" applyAlignment="1">
      <alignment horizontal="center"/>
    </xf>
    <xf numFmtId="0" fontId="24" fillId="55" borderId="0" xfId="344" applyFont="1" applyFill="1" applyBorder="1" applyAlignment="1">
      <alignment vertical="center" wrapText="1"/>
    </xf>
    <xf numFmtId="0" fontId="0" fillId="55" borderId="0" xfId="0" applyFont="1" applyFill="1"/>
    <xf numFmtId="0" fontId="69" fillId="55" borderId="0" xfId="340" applyFont="1" applyFill="1" applyAlignment="1">
      <alignment horizontal="center"/>
    </xf>
    <xf numFmtId="0" fontId="64" fillId="55" borderId="0" xfId="340" applyFont="1" applyFill="1" applyAlignment="1">
      <alignment horizontal="center"/>
    </xf>
    <xf numFmtId="0" fontId="69" fillId="55" borderId="0" xfId="340" applyFont="1" applyFill="1" applyAlignment="1"/>
    <xf numFmtId="0" fontId="64" fillId="55" borderId="0" xfId="340" applyFont="1" applyFill="1" applyAlignment="1"/>
    <xf numFmtId="0" fontId="27" fillId="55" borderId="0" xfId="270" applyFont="1" applyFill="1" applyAlignment="1">
      <alignment vertical="center"/>
    </xf>
    <xf numFmtId="0" fontId="27" fillId="55" borderId="0" xfId="270" applyFont="1" applyFill="1" applyAlignment="1">
      <alignment horizontal="center" vertical="center"/>
    </xf>
    <xf numFmtId="0" fontId="69" fillId="55" borderId="0" xfId="340" applyFont="1" applyFill="1" applyAlignment="1">
      <alignment vertical="center"/>
    </xf>
    <xf numFmtId="0" fontId="59" fillId="55" borderId="0" xfId="0" applyFont="1" applyFill="1" applyBorder="1" applyAlignment="1">
      <alignment horizontal="center"/>
    </xf>
    <xf numFmtId="170" fontId="59" fillId="55" borderId="0" xfId="0" applyNumberFormat="1" applyFont="1" applyFill="1" applyBorder="1" applyAlignment="1">
      <alignment horizontal="center" vertical="center" wrapText="1"/>
    </xf>
    <xf numFmtId="0" fontId="59" fillId="56" borderId="0" xfId="0" applyFont="1" applyFill="1" applyBorder="1" applyAlignment="1">
      <alignment horizontal="center" vertical="center" wrapText="1"/>
    </xf>
    <xf numFmtId="3" fontId="60" fillId="55" borderId="0" xfId="0" applyNumberFormat="1" applyFont="1" applyFill="1" applyBorder="1" applyAlignment="1">
      <alignment horizontal="center"/>
    </xf>
    <xf numFmtId="0" fontId="1" fillId="55" borderId="0" xfId="344" applyFont="1" applyFill="1" applyBorder="1" applyAlignment="1">
      <alignment wrapText="1"/>
    </xf>
    <xf numFmtId="3" fontId="1" fillId="55" borderId="0" xfId="344" applyNumberFormat="1" applyFont="1" applyFill="1" applyBorder="1" applyAlignment="1">
      <alignment wrapText="1"/>
    </xf>
    <xf numFmtId="0" fontId="1" fillId="55" borderId="0" xfId="344" applyFont="1" applyFill="1" applyAlignment="1">
      <alignment wrapText="1"/>
    </xf>
    <xf numFmtId="0" fontId="69" fillId="55" borderId="0" xfId="340" applyFont="1" applyFill="1" applyAlignment="1">
      <alignment horizontal="center"/>
    </xf>
    <xf numFmtId="0" fontId="64" fillId="55" borderId="0" xfId="340" applyFont="1" applyFill="1" applyAlignment="1">
      <alignment wrapText="1"/>
    </xf>
    <xf numFmtId="17" fontId="64" fillId="55" borderId="0" xfId="340" quotePrefix="1" applyNumberFormat="1" applyFont="1" applyFill="1" applyAlignment="1">
      <alignment horizontal="center"/>
    </xf>
    <xf numFmtId="0" fontId="24" fillId="55" borderId="0" xfId="348" applyFont="1" applyFill="1" applyBorder="1" applyAlignment="1">
      <alignment vertical="center" wrapText="1"/>
    </xf>
    <xf numFmtId="0" fontId="22" fillId="55" borderId="0" xfId="344" applyFont="1" applyFill="1" applyBorder="1" applyAlignment="1">
      <alignment horizontal="center"/>
    </xf>
    <xf numFmtId="9" fontId="1" fillId="55" borderId="0" xfId="364" applyFont="1" applyFill="1"/>
    <xf numFmtId="0" fontId="71" fillId="55" borderId="0" xfId="344" applyFont="1" applyFill="1"/>
    <xf numFmtId="3" fontId="60" fillId="55" borderId="39" xfId="0" applyNumberFormat="1" applyFont="1" applyFill="1" applyBorder="1" applyAlignment="1">
      <alignment horizontal="center"/>
    </xf>
    <xf numFmtId="0" fontId="72" fillId="55" borderId="0" xfId="0" applyFont="1" applyFill="1"/>
    <xf numFmtId="175" fontId="72" fillId="55" borderId="0" xfId="364" applyNumberFormat="1" applyFont="1" applyFill="1"/>
    <xf numFmtId="0" fontId="73" fillId="55" borderId="0" xfId="270" applyFont="1" applyFill="1"/>
    <xf numFmtId="0" fontId="72" fillId="55" borderId="0" xfId="344" applyFont="1" applyFill="1"/>
    <xf numFmtId="170" fontId="1" fillId="55" borderId="38" xfId="333" applyNumberFormat="1" applyFont="1" applyFill="1" applyBorder="1" applyAlignment="1">
      <alignment horizontal="center" vertical="center" wrapText="1"/>
    </xf>
    <xf numFmtId="170" fontId="22" fillId="55" borderId="36" xfId="333" applyNumberFormat="1" applyFont="1" applyFill="1" applyBorder="1" applyAlignment="1">
      <alignment horizontal="center" vertical="center" wrapText="1"/>
    </xf>
    <xf numFmtId="170" fontId="22" fillId="55" borderId="34" xfId="333" applyNumberFormat="1" applyFont="1" applyFill="1" applyBorder="1" applyAlignment="1">
      <alignment horizontal="center" vertical="center" wrapText="1"/>
    </xf>
    <xf numFmtId="0" fontId="22" fillId="55" borderId="0" xfId="344" applyFont="1" applyFill="1" applyBorder="1" applyAlignment="1">
      <alignment horizontal="center" vertical="center"/>
    </xf>
    <xf numFmtId="0" fontId="1" fillId="55" borderId="0" xfId="344" applyFont="1" applyFill="1" applyBorder="1" applyAlignment="1">
      <alignment horizontal="left" vertical="top" wrapText="1"/>
    </xf>
    <xf numFmtId="0" fontId="22" fillId="55" borderId="0" xfId="344" applyFont="1" applyFill="1" applyBorder="1" applyAlignment="1">
      <alignment horizontal="center"/>
    </xf>
    <xf numFmtId="3" fontId="72" fillId="55" borderId="0" xfId="0" applyNumberFormat="1" applyFont="1" applyFill="1"/>
    <xf numFmtId="0" fontId="1" fillId="55" borderId="0" xfId="0" applyFont="1" applyFill="1"/>
    <xf numFmtId="0" fontId="59" fillId="56" borderId="0" xfId="0" applyFont="1" applyFill="1" applyBorder="1" applyAlignment="1">
      <alignment horizontal="center"/>
    </xf>
    <xf numFmtId="0" fontId="59" fillId="56" borderId="22" xfId="0" applyFont="1" applyFill="1" applyBorder="1" applyAlignment="1">
      <alignment vertical="center"/>
    </xf>
    <xf numFmtId="0" fontId="59" fillId="56" borderId="19" xfId="0" applyFont="1" applyFill="1" applyBorder="1" applyAlignment="1">
      <alignment horizontal="center" vertical="center" wrapText="1"/>
    </xf>
    <xf numFmtId="0" fontId="59" fillId="56" borderId="11" xfId="0" applyFont="1" applyFill="1" applyBorder="1" applyAlignment="1">
      <alignment horizontal="center" vertical="center" wrapText="1"/>
    </xf>
    <xf numFmtId="0" fontId="59" fillId="56" borderId="20" xfId="0" applyFont="1" applyFill="1" applyBorder="1" applyAlignment="1">
      <alignment horizontal="center" vertical="center" wrapText="1"/>
    </xf>
    <xf numFmtId="174" fontId="60" fillId="55" borderId="41" xfId="0" applyNumberFormat="1" applyFont="1" applyFill="1" applyBorder="1" applyAlignment="1">
      <alignment horizontal="left"/>
    </xf>
    <xf numFmtId="3" fontId="60" fillId="55" borderId="42" xfId="0" applyNumberFormat="1" applyFont="1" applyFill="1" applyBorder="1" applyAlignment="1">
      <alignment horizontal="center"/>
    </xf>
    <xf numFmtId="3" fontId="60" fillId="55" borderId="43" xfId="0" applyNumberFormat="1" applyFont="1" applyFill="1" applyBorder="1" applyAlignment="1">
      <alignment horizontal="center"/>
    </xf>
    <xf numFmtId="174" fontId="60" fillId="55" borderId="23" xfId="0" applyNumberFormat="1" applyFont="1" applyFill="1" applyBorder="1" applyAlignment="1">
      <alignment horizontal="left"/>
    </xf>
    <xf numFmtId="3" fontId="60" fillId="55" borderId="19" xfId="0" applyNumberFormat="1" applyFont="1" applyFill="1" applyBorder="1" applyAlignment="1">
      <alignment horizontal="center"/>
    </xf>
    <xf numFmtId="3" fontId="60" fillId="55" borderId="20" xfId="0" applyNumberFormat="1" applyFont="1" applyFill="1" applyBorder="1" applyAlignment="1">
      <alignment horizontal="center"/>
    </xf>
    <xf numFmtId="3" fontId="1" fillId="55" borderId="0" xfId="0" applyNumberFormat="1" applyFont="1" applyFill="1"/>
    <xf numFmtId="0" fontId="45" fillId="55" borderId="0" xfId="270" applyFill="1" applyBorder="1" applyAlignment="1" applyProtection="1">
      <alignment horizontal="right"/>
    </xf>
    <xf numFmtId="0" fontId="22" fillId="55" borderId="22" xfId="0" applyFont="1" applyFill="1" applyBorder="1" applyAlignment="1">
      <alignment horizontal="center" vertical="center" wrapText="1"/>
    </xf>
    <xf numFmtId="0" fontId="22" fillId="55" borderId="22" xfId="0" applyFont="1" applyFill="1" applyBorder="1" applyAlignment="1">
      <alignment vertical="center" wrapText="1"/>
    </xf>
    <xf numFmtId="176" fontId="1" fillId="55" borderId="22" xfId="284" applyNumberFormat="1" applyFont="1" applyFill="1" applyBorder="1" applyAlignment="1">
      <alignment horizontal="center" vertical="center" wrapText="1"/>
    </xf>
    <xf numFmtId="5" fontId="1" fillId="55" borderId="22" xfId="318" applyNumberFormat="1" applyFont="1" applyFill="1" applyBorder="1" applyAlignment="1">
      <alignment horizontal="center" vertical="center" wrapText="1"/>
    </xf>
    <xf numFmtId="0" fontId="22" fillId="55" borderId="22" xfId="0" applyFont="1" applyFill="1" applyBorder="1" applyAlignment="1">
      <alignment vertical="center"/>
    </xf>
    <xf numFmtId="0" fontId="30" fillId="55" borderId="22" xfId="0" applyFont="1" applyFill="1" applyBorder="1" applyAlignment="1">
      <alignment horizontal="right" vertical="center" wrapText="1"/>
    </xf>
    <xf numFmtId="5" fontId="31" fillId="55" borderId="22" xfId="318" applyNumberFormat="1" applyFont="1" applyFill="1" applyBorder="1" applyAlignment="1">
      <alignment horizontal="right" vertical="center" wrapText="1"/>
    </xf>
    <xf numFmtId="0" fontId="30" fillId="55" borderId="22" xfId="0" applyFont="1" applyFill="1" applyBorder="1" applyAlignment="1">
      <alignment horizontal="right"/>
    </xf>
    <xf numFmtId="0" fontId="22" fillId="55" borderId="0" xfId="0" applyFont="1" applyFill="1" applyBorder="1" applyAlignment="1"/>
    <xf numFmtId="5" fontId="31" fillId="55" borderId="0" xfId="318" applyNumberFormat="1" applyFont="1" applyFill="1" applyBorder="1" applyAlignment="1">
      <alignment vertical="center" wrapText="1"/>
    </xf>
    <xf numFmtId="3" fontId="22" fillId="55" borderId="22" xfId="283" applyNumberFormat="1" applyFont="1" applyFill="1" applyBorder="1" applyAlignment="1">
      <alignment horizontal="center" vertical="center"/>
    </xf>
    <xf numFmtId="0" fontId="1" fillId="55" borderId="0" xfId="0" applyFont="1" applyFill="1" applyBorder="1" applyAlignment="1">
      <alignment vertical="center"/>
    </xf>
    <xf numFmtId="0" fontId="60" fillId="55" borderId="0" xfId="0" applyFont="1" applyFill="1" applyBorder="1" applyAlignment="1"/>
    <xf numFmtId="3" fontId="22" fillId="55" borderId="0" xfId="283" applyNumberFormat="1" applyFont="1" applyFill="1" applyBorder="1" applyAlignment="1">
      <alignment horizontal="center" vertical="center"/>
    </xf>
    <xf numFmtId="5" fontId="31" fillId="55" borderId="22" xfId="318" applyNumberFormat="1" applyFont="1" applyFill="1" applyBorder="1" applyAlignment="1">
      <alignment horizontal="center" vertical="center" wrapText="1"/>
    </xf>
    <xf numFmtId="0" fontId="22" fillId="55" borderId="22" xfId="0" applyFont="1" applyFill="1" applyBorder="1" applyAlignment="1">
      <alignment horizontal="left"/>
    </xf>
    <xf numFmtId="0" fontId="74" fillId="55" borderId="0" xfId="340" applyFont="1" applyFill="1" applyAlignment="1">
      <alignment horizontal="center"/>
    </xf>
    <xf numFmtId="0" fontId="59" fillId="55" borderId="0" xfId="340" applyFont="1" applyFill="1" applyAlignment="1">
      <alignment horizontal="center" vertical="center"/>
    </xf>
    <xf numFmtId="0" fontId="34" fillId="55" borderId="0" xfId="344" applyFont="1" applyFill="1" applyBorder="1" applyAlignment="1">
      <alignment horizontal="center" vertical="center"/>
    </xf>
    <xf numFmtId="0" fontId="35" fillId="55" borderId="0" xfId="344" applyFont="1" applyFill="1"/>
    <xf numFmtId="0" fontId="35" fillId="55" borderId="0" xfId="344" applyFont="1" applyFill="1" applyBorder="1"/>
    <xf numFmtId="0" fontId="35" fillId="55" borderId="0" xfId="344" applyFont="1" applyFill="1" applyBorder="1" applyAlignment="1">
      <alignment horizontal="left" vertical="top" wrapText="1"/>
    </xf>
    <xf numFmtId="5" fontId="75" fillId="55" borderId="22" xfId="318" applyNumberFormat="1" applyFont="1" applyFill="1" applyBorder="1" applyAlignment="1">
      <alignment horizontal="center" vertical="center" wrapText="1"/>
    </xf>
    <xf numFmtId="3" fontId="59" fillId="55" borderId="17" xfId="0" quotePrefix="1" applyNumberFormat="1" applyFont="1" applyFill="1" applyBorder="1" applyAlignment="1">
      <alignment horizontal="center" vertical="center" wrapText="1"/>
    </xf>
    <xf numFmtId="3" fontId="59" fillId="55" borderId="10" xfId="0" quotePrefix="1" applyNumberFormat="1" applyFont="1" applyFill="1" applyBorder="1" applyAlignment="1">
      <alignment horizontal="center" vertical="center" wrapText="1"/>
    </xf>
    <xf numFmtId="170" fontId="59" fillId="55" borderId="10" xfId="0" applyNumberFormat="1" applyFont="1" applyFill="1" applyBorder="1" applyAlignment="1">
      <alignment horizontal="center" vertical="center" wrapText="1"/>
    </xf>
    <xf numFmtId="3" fontId="59" fillId="55" borderId="10" xfId="0" applyNumberFormat="1" applyFont="1" applyFill="1" applyBorder="1" applyAlignment="1">
      <alignment horizontal="center" vertical="center" wrapText="1"/>
    </xf>
    <xf numFmtId="170" fontId="59" fillId="55" borderId="18" xfId="0" applyNumberFormat="1" applyFont="1" applyFill="1" applyBorder="1" applyAlignment="1">
      <alignment horizontal="center" vertical="center" wrapText="1"/>
    </xf>
    <xf numFmtId="0" fontId="1" fillId="55" borderId="0" xfId="348" applyFont="1" applyFill="1" applyBorder="1" applyAlignment="1">
      <alignment horizontal="center"/>
    </xf>
    <xf numFmtId="0" fontId="60" fillId="55" borderId="0" xfId="0" applyFont="1" applyFill="1"/>
    <xf numFmtId="0" fontId="22" fillId="55" borderId="23" xfId="0" applyFont="1" applyFill="1" applyBorder="1" applyAlignment="1">
      <alignment horizontal="left"/>
    </xf>
    <xf numFmtId="3" fontId="1" fillId="55" borderId="23" xfId="283" applyNumberFormat="1" applyFont="1" applyFill="1" applyBorder="1" applyAlignment="1">
      <alignment horizontal="center" vertical="center"/>
    </xf>
    <xf numFmtId="0" fontId="77" fillId="55" borderId="0" xfId="344" applyFont="1" applyFill="1" applyBorder="1" applyAlignment="1">
      <alignment horizontal="center"/>
    </xf>
    <xf numFmtId="0" fontId="22" fillId="55" borderId="0" xfId="344" applyFont="1" applyFill="1" applyBorder="1" applyAlignment="1">
      <alignment horizontal="center"/>
    </xf>
    <xf numFmtId="0" fontId="22" fillId="55" borderId="0" xfId="344" applyFont="1" applyFill="1" applyBorder="1" applyAlignment="1">
      <alignment horizontal="center" vertical="center"/>
    </xf>
    <xf numFmtId="0" fontId="22" fillId="55" borderId="0" xfId="344" applyFont="1" applyFill="1" applyBorder="1" applyAlignment="1">
      <alignment horizontal="center"/>
    </xf>
    <xf numFmtId="0" fontId="22" fillId="55" borderId="35" xfId="344" applyFont="1" applyFill="1" applyBorder="1" applyAlignment="1">
      <alignment horizontal="center" vertical="center" wrapText="1"/>
    </xf>
    <xf numFmtId="0" fontId="22" fillId="55" borderId="34" xfId="344" applyFont="1" applyFill="1" applyBorder="1" applyAlignment="1">
      <alignment horizontal="center" vertical="center" wrapText="1"/>
    </xf>
    <xf numFmtId="0" fontId="1" fillId="55" borderId="0" xfId="344" applyFont="1" applyFill="1" applyBorder="1" applyAlignment="1">
      <alignment vertical="center" wrapText="1"/>
    </xf>
    <xf numFmtId="3" fontId="72" fillId="55" borderId="0" xfId="344" applyNumberFormat="1" applyFont="1" applyFill="1" applyBorder="1" applyAlignment="1">
      <alignment horizontal="center"/>
    </xf>
    <xf numFmtId="0" fontId="78" fillId="55" borderId="0" xfId="344" applyFont="1" applyFill="1"/>
    <xf numFmtId="175" fontId="78" fillId="55" borderId="0" xfId="364" applyNumberFormat="1" applyFont="1" applyFill="1"/>
    <xf numFmtId="0" fontId="72" fillId="55" borderId="0" xfId="344" applyFont="1" applyFill="1" applyAlignment="1">
      <alignment horizontal="center"/>
    </xf>
    <xf numFmtId="3" fontId="78" fillId="55" borderId="0" xfId="344" applyNumberFormat="1" applyFont="1" applyFill="1" applyBorder="1" applyAlignment="1">
      <alignment horizontal="center"/>
    </xf>
    <xf numFmtId="0" fontId="22" fillId="55" borderId="13" xfId="344" applyFont="1" applyFill="1" applyBorder="1" applyAlignment="1">
      <alignment horizontal="center" vertical="center" wrapText="1"/>
    </xf>
    <xf numFmtId="0" fontId="22" fillId="55" borderId="11" xfId="344" applyFont="1" applyFill="1" applyBorder="1" applyAlignment="1">
      <alignment horizontal="center" vertical="center" wrapText="1"/>
    </xf>
    <xf numFmtId="0" fontId="72" fillId="55" borderId="0" xfId="344" applyFont="1" applyFill="1" applyAlignment="1">
      <alignment wrapText="1"/>
    </xf>
    <xf numFmtId="175" fontId="72" fillId="55" borderId="0" xfId="364" applyNumberFormat="1" applyFont="1" applyFill="1" applyAlignment="1">
      <alignment wrapText="1"/>
    </xf>
    <xf numFmtId="175" fontId="72" fillId="55" borderId="0" xfId="344" applyNumberFormat="1" applyFont="1" applyFill="1" applyAlignment="1">
      <alignment wrapText="1"/>
    </xf>
    <xf numFmtId="0" fontId="1" fillId="55" borderId="0" xfId="344" applyFont="1" applyFill="1" applyAlignment="1"/>
    <xf numFmtId="0" fontId="31" fillId="55" borderId="0" xfId="344" applyFont="1" applyFill="1" applyAlignment="1"/>
    <xf numFmtId="0" fontId="72" fillId="55" borderId="0" xfId="344" applyFont="1" applyFill="1" applyBorder="1"/>
    <xf numFmtId="0" fontId="77" fillId="55" borderId="0" xfId="344" applyFont="1" applyFill="1" applyBorder="1" applyAlignment="1">
      <alignment horizontal="center" vertical="center" wrapText="1"/>
    </xf>
    <xf numFmtId="170" fontId="72" fillId="55" borderId="0" xfId="344" applyNumberFormat="1" applyFont="1" applyFill="1" applyBorder="1"/>
    <xf numFmtId="0" fontId="22" fillId="55" borderId="44" xfId="344" applyFont="1" applyFill="1" applyBorder="1" applyAlignment="1">
      <alignment horizontal="center"/>
    </xf>
    <xf numFmtId="6" fontId="31" fillId="55" borderId="22" xfId="318" applyNumberFormat="1" applyFont="1" applyFill="1" applyBorder="1" applyAlignment="1">
      <alignment horizontal="center" vertical="center" wrapText="1"/>
    </xf>
    <xf numFmtId="6" fontId="1" fillId="55" borderId="0" xfId="318" applyNumberFormat="1" applyFont="1" applyFill="1" applyBorder="1" applyAlignment="1">
      <alignment horizontal="center" vertical="center" wrapText="1"/>
    </xf>
    <xf numFmtId="0" fontId="22" fillId="55" borderId="12" xfId="344" applyFont="1" applyFill="1" applyBorder="1" applyAlignment="1">
      <alignment horizontal="center" vertical="center"/>
    </xf>
    <xf numFmtId="0" fontId="22" fillId="55" borderId="13" xfId="344" applyFont="1" applyFill="1" applyBorder="1" applyAlignment="1">
      <alignment horizontal="center" vertical="center"/>
    </xf>
    <xf numFmtId="0" fontId="22" fillId="55" borderId="14" xfId="344" applyFont="1" applyFill="1" applyBorder="1" applyAlignment="1">
      <alignment horizontal="center" vertical="center"/>
    </xf>
    <xf numFmtId="0" fontId="22" fillId="55" borderId="17" xfId="344" applyFont="1" applyFill="1" applyBorder="1" applyAlignment="1">
      <alignment horizontal="center" vertical="center"/>
    </xf>
    <xf numFmtId="0" fontId="22" fillId="55" borderId="10" xfId="344" applyFont="1" applyFill="1" applyBorder="1" applyAlignment="1">
      <alignment horizontal="center" vertical="center"/>
    </xf>
    <xf numFmtId="0" fontId="22" fillId="55" borderId="18" xfId="344" applyFont="1" applyFill="1" applyBorder="1" applyAlignment="1">
      <alignment horizontal="center" vertical="center"/>
    </xf>
    <xf numFmtId="170" fontId="60" fillId="55" borderId="37" xfId="0" applyNumberFormat="1" applyFont="1" applyFill="1" applyBorder="1" applyAlignment="1">
      <alignment horizontal="center"/>
    </xf>
    <xf numFmtId="3" fontId="60" fillId="55" borderId="45" xfId="0" applyNumberFormat="1" applyFont="1" applyFill="1" applyBorder="1" applyAlignment="1">
      <alignment horizontal="center"/>
    </xf>
    <xf numFmtId="170" fontId="60" fillId="55" borderId="47" xfId="0" applyNumberFormat="1" applyFont="1" applyFill="1" applyBorder="1" applyAlignment="1">
      <alignment horizontal="center"/>
    </xf>
    <xf numFmtId="170" fontId="60" fillId="55" borderId="48" xfId="0" applyNumberFormat="1" applyFont="1" applyFill="1" applyBorder="1" applyAlignment="1">
      <alignment horizontal="center"/>
    </xf>
    <xf numFmtId="3" fontId="60" fillId="55" borderId="49" xfId="0" applyNumberFormat="1" applyFont="1" applyFill="1" applyBorder="1" applyAlignment="1">
      <alignment horizontal="center"/>
    </xf>
    <xf numFmtId="170" fontId="60" fillId="55" borderId="50" xfId="0" applyNumberFormat="1" applyFont="1" applyFill="1" applyBorder="1" applyAlignment="1">
      <alignment horizontal="center"/>
    </xf>
    <xf numFmtId="3" fontId="60" fillId="55" borderId="51" xfId="0" applyNumberFormat="1" applyFont="1" applyFill="1" applyBorder="1" applyAlignment="1">
      <alignment horizontal="center"/>
    </xf>
    <xf numFmtId="3" fontId="60" fillId="55" borderId="47" xfId="0" applyNumberFormat="1" applyFont="1" applyFill="1" applyBorder="1" applyAlignment="1">
      <alignment horizontal="center"/>
    </xf>
    <xf numFmtId="3" fontId="60" fillId="55" borderId="52" xfId="0" applyNumberFormat="1" applyFont="1" applyFill="1" applyBorder="1" applyAlignment="1">
      <alignment horizontal="center"/>
    </xf>
    <xf numFmtId="3" fontId="59" fillId="55" borderId="45" xfId="0" applyNumberFormat="1" applyFont="1" applyFill="1" applyBorder="1" applyAlignment="1">
      <alignment horizontal="center"/>
    </xf>
    <xf numFmtId="3" fontId="59" fillId="55" borderId="47" xfId="0" applyNumberFormat="1" applyFont="1" applyFill="1" applyBorder="1" applyAlignment="1">
      <alignment horizontal="center"/>
    </xf>
    <xf numFmtId="3" fontId="59" fillId="55" borderId="51" xfId="0" applyNumberFormat="1" applyFont="1" applyFill="1" applyBorder="1" applyAlignment="1">
      <alignment horizontal="center"/>
    </xf>
    <xf numFmtId="3" fontId="59" fillId="55" borderId="52" xfId="0" applyNumberFormat="1" applyFont="1" applyFill="1" applyBorder="1" applyAlignment="1">
      <alignment horizontal="center"/>
    </xf>
    <xf numFmtId="170" fontId="59" fillId="55" borderId="53" xfId="0" applyNumberFormat="1" applyFont="1" applyFill="1" applyBorder="1" applyAlignment="1">
      <alignment horizontal="center"/>
    </xf>
    <xf numFmtId="0" fontId="60" fillId="55" borderId="54" xfId="0" applyNumberFormat="1" applyFont="1" applyFill="1" applyBorder="1" applyAlignment="1">
      <alignment horizontal="left"/>
    </xf>
    <xf numFmtId="0" fontId="60" fillId="55" borderId="55" xfId="0" applyNumberFormat="1" applyFont="1" applyFill="1" applyBorder="1" applyAlignment="1">
      <alignment horizontal="left"/>
    </xf>
    <xf numFmtId="0" fontId="60" fillId="55" borderId="56" xfId="0" applyNumberFormat="1" applyFont="1" applyFill="1" applyBorder="1" applyAlignment="1">
      <alignment horizontal="left"/>
    </xf>
    <xf numFmtId="0" fontId="59" fillId="55" borderId="54" xfId="0" applyNumberFormat="1" applyFont="1" applyFill="1" applyBorder="1" applyAlignment="1">
      <alignment horizontal="left"/>
    </xf>
    <xf numFmtId="0" fontId="59" fillId="55" borderId="56" xfId="0" applyNumberFormat="1" applyFont="1" applyFill="1" applyBorder="1" applyAlignment="1">
      <alignment horizontal="left"/>
    </xf>
    <xf numFmtId="0" fontId="1" fillId="0" borderId="0" xfId="344" applyFont="1" applyFill="1" applyAlignment="1">
      <alignment horizontal="center"/>
    </xf>
    <xf numFmtId="0" fontId="24" fillId="55" borderId="0" xfId="344" applyFont="1" applyFill="1" applyAlignment="1">
      <alignment wrapText="1"/>
    </xf>
    <xf numFmtId="3" fontId="60" fillId="0" borderId="43" xfId="0" applyNumberFormat="1" applyFont="1" applyFill="1" applyBorder="1" applyAlignment="1">
      <alignment horizontal="center"/>
    </xf>
    <xf numFmtId="3" fontId="60" fillId="0" borderId="20" xfId="0" applyNumberFormat="1" applyFont="1" applyFill="1" applyBorder="1" applyAlignment="1">
      <alignment horizontal="center"/>
    </xf>
    <xf numFmtId="6" fontId="30" fillId="55" borderId="22" xfId="318" applyNumberFormat="1" applyFont="1" applyFill="1" applyBorder="1" applyAlignment="1">
      <alignment horizontal="right" vertical="center" wrapText="1"/>
    </xf>
    <xf numFmtId="0" fontId="1" fillId="0" borderId="0" xfId="344" applyFont="1" applyFill="1"/>
    <xf numFmtId="0" fontId="80" fillId="55" borderId="0" xfId="270" applyFont="1" applyFill="1"/>
    <xf numFmtId="175" fontId="71" fillId="55" borderId="0" xfId="364" applyNumberFormat="1" applyFont="1" applyFill="1"/>
    <xf numFmtId="0" fontId="71" fillId="55" borderId="0" xfId="344" applyFont="1" applyFill="1" applyAlignment="1">
      <alignment horizontal="center"/>
    </xf>
    <xf numFmtId="0" fontId="76" fillId="55" borderId="0" xfId="344" applyFont="1" applyFill="1" applyBorder="1" applyAlignment="1">
      <alignment horizontal="center"/>
    </xf>
    <xf numFmtId="0" fontId="71" fillId="55" borderId="0" xfId="344" applyFont="1" applyFill="1" applyBorder="1"/>
    <xf numFmtId="0" fontId="76" fillId="55" borderId="0" xfId="344" applyFont="1" applyFill="1" applyBorder="1" applyAlignment="1">
      <alignment horizontal="center" vertical="center" wrapText="1"/>
    </xf>
    <xf numFmtId="5" fontId="75" fillId="0" borderId="22" xfId="318" applyNumberFormat="1" applyFont="1" applyFill="1" applyBorder="1" applyAlignment="1">
      <alignment horizontal="center" vertical="center" wrapText="1"/>
    </xf>
    <xf numFmtId="174" fontId="60" fillId="55" borderId="54" xfId="0" applyNumberFormat="1" applyFont="1" applyFill="1" applyBorder="1" applyAlignment="1">
      <alignment horizontal="left"/>
    </xf>
    <xf numFmtId="3" fontId="60" fillId="55" borderId="48" xfId="0" applyNumberFormat="1" applyFont="1" applyFill="1" applyBorder="1" applyAlignment="1">
      <alignment horizontal="center"/>
    </xf>
    <xf numFmtId="9" fontId="71" fillId="55" borderId="0" xfId="364" applyFont="1" applyFill="1" applyAlignment="1">
      <alignment horizontal="center"/>
    </xf>
    <xf numFmtId="0" fontId="22" fillId="55" borderId="0" xfId="348" applyFont="1" applyFill="1" applyBorder="1" applyAlignment="1">
      <alignment horizontal="center" vertical="center"/>
    </xf>
    <xf numFmtId="0" fontId="22" fillId="55" borderId="0" xfId="344" applyFont="1" applyFill="1" applyBorder="1" applyAlignment="1">
      <alignment horizontal="center" vertical="center"/>
    </xf>
    <xf numFmtId="17" fontId="1" fillId="55" borderId="0" xfId="344" applyNumberFormat="1" applyFont="1" applyFill="1"/>
    <xf numFmtId="0" fontId="71" fillId="55" borderId="0" xfId="0" applyFont="1" applyFill="1"/>
    <xf numFmtId="3" fontId="71" fillId="55" borderId="0" xfId="0" applyNumberFormat="1" applyFont="1" applyFill="1"/>
    <xf numFmtId="3" fontId="71" fillId="55" borderId="0" xfId="0" applyNumberFormat="1" applyFont="1" applyFill="1" applyAlignment="1">
      <alignment horizontal="center"/>
    </xf>
    <xf numFmtId="0" fontId="76" fillId="56" borderId="0" xfId="0" applyFont="1" applyFill="1" applyBorder="1" applyAlignment="1">
      <alignment horizontal="center" vertical="center"/>
    </xf>
    <xf numFmtId="0" fontId="76" fillId="55" borderId="0" xfId="0" applyFont="1" applyFill="1" applyAlignment="1">
      <alignment horizontal="right"/>
    </xf>
    <xf numFmtId="3" fontId="1" fillId="55" borderId="40" xfId="333" applyNumberFormat="1" applyFont="1" applyFill="1" applyBorder="1" applyAlignment="1">
      <alignment horizontal="center" vertical="center" wrapText="1"/>
    </xf>
    <xf numFmtId="3" fontId="1" fillId="55" borderId="38" xfId="333" applyNumberFormat="1" applyFont="1" applyFill="1" applyBorder="1" applyAlignment="1">
      <alignment horizontal="center" vertical="center" wrapText="1"/>
    </xf>
    <xf numFmtId="3" fontId="1" fillId="0" borderId="38" xfId="333" applyNumberFormat="1" applyFont="1" applyFill="1" applyBorder="1" applyAlignment="1">
      <alignment horizontal="center" vertical="center" wrapText="1"/>
    </xf>
    <xf numFmtId="3" fontId="1" fillId="55" borderId="0" xfId="333" applyNumberFormat="1" applyFont="1" applyFill="1" applyBorder="1" applyAlignment="1">
      <alignment horizontal="center" vertical="center" wrapText="1"/>
    </xf>
    <xf numFmtId="3" fontId="22" fillId="55" borderId="36" xfId="333" applyNumberFormat="1" applyFont="1" applyFill="1" applyBorder="1" applyAlignment="1">
      <alignment horizontal="center" vertical="center" wrapText="1"/>
    </xf>
    <xf numFmtId="3" fontId="22" fillId="55" borderId="34" xfId="333" applyNumberFormat="1" applyFont="1" applyFill="1" applyBorder="1" applyAlignment="1">
      <alignment horizontal="center" vertical="center" wrapText="1"/>
    </xf>
    <xf numFmtId="1" fontId="1" fillId="55" borderId="0" xfId="344" applyNumberFormat="1" applyFont="1" applyFill="1"/>
    <xf numFmtId="1" fontId="1" fillId="55" borderId="0" xfId="364" applyNumberFormat="1" applyFont="1" applyFill="1"/>
    <xf numFmtId="0" fontId="25" fillId="55" borderId="13" xfId="344" applyFont="1" applyFill="1" applyBorder="1"/>
    <xf numFmtId="0" fontId="25" fillId="55" borderId="13" xfId="348" applyFont="1" applyFill="1" applyBorder="1" applyAlignment="1">
      <alignment horizontal="left" vertical="center" wrapText="1"/>
    </xf>
    <xf numFmtId="0" fontId="26" fillId="55" borderId="0" xfId="0" applyFont="1" applyFill="1" applyBorder="1" applyAlignment="1">
      <alignment horizontal="left"/>
    </xf>
    <xf numFmtId="0" fontId="1" fillId="55" borderId="19" xfId="344" applyFont="1" applyFill="1" applyBorder="1"/>
    <xf numFmtId="0" fontId="1" fillId="55" borderId="11" xfId="344" applyFont="1" applyFill="1" applyBorder="1"/>
    <xf numFmtId="0" fontId="1" fillId="55" borderId="20" xfId="344" applyFont="1" applyFill="1" applyBorder="1"/>
    <xf numFmtId="5" fontId="60" fillId="55" borderId="0" xfId="0" applyNumberFormat="1" applyFont="1" applyFill="1"/>
    <xf numFmtId="5" fontId="22" fillId="55" borderId="22" xfId="318" applyNumberFormat="1" applyFont="1" applyFill="1" applyBorder="1" applyAlignment="1">
      <alignment horizontal="center" vertical="center" wrapText="1"/>
    </xf>
    <xf numFmtId="3" fontId="1" fillId="0" borderId="0" xfId="348" applyNumberFormat="1" applyFont="1" applyFill="1" applyBorder="1" applyAlignment="1">
      <alignment horizontal="center"/>
    </xf>
    <xf numFmtId="175" fontId="1" fillId="55" borderId="0" xfId="364" applyNumberFormat="1" applyFont="1" applyFill="1"/>
    <xf numFmtId="9" fontId="60" fillId="55" borderId="0" xfId="364" applyFont="1" applyFill="1"/>
    <xf numFmtId="0" fontId="22" fillId="55" borderId="11" xfId="344" applyFont="1" applyFill="1" applyBorder="1" applyAlignment="1">
      <alignment horizontal="center" vertical="center" wrapText="1"/>
    </xf>
    <xf numFmtId="0" fontId="22" fillId="55" borderId="46" xfId="344" applyFont="1" applyFill="1" applyBorder="1" applyAlignment="1">
      <alignment horizontal="center" vertical="center" wrapText="1"/>
    </xf>
    <xf numFmtId="0" fontId="1" fillId="55" borderId="0" xfId="344" applyFont="1" applyFill="1" applyAlignment="1">
      <alignment vertical="top"/>
    </xf>
    <xf numFmtId="3" fontId="60" fillId="55" borderId="76" xfId="0" applyNumberFormat="1" applyFont="1" applyFill="1" applyBorder="1" applyAlignment="1">
      <alignment horizontal="center"/>
    </xf>
    <xf numFmtId="170" fontId="59" fillId="55" borderId="48" xfId="0" applyNumberFormat="1" applyFont="1" applyFill="1" applyBorder="1" applyAlignment="1">
      <alignment horizontal="center"/>
    </xf>
    <xf numFmtId="17" fontId="60" fillId="55" borderId="0" xfId="0" applyNumberFormat="1" applyFont="1" applyFill="1"/>
    <xf numFmtId="0" fontId="0" fillId="0" borderId="21" xfId="0" applyFont="1" applyBorder="1"/>
    <xf numFmtId="3" fontId="0" fillId="0" borderId="12" xfId="0" applyNumberFormat="1" applyFont="1" applyBorder="1" applyAlignment="1">
      <alignment horizontal="right"/>
    </xf>
    <xf numFmtId="3" fontId="0" fillId="0" borderId="46" xfId="0" applyNumberFormat="1" applyFont="1" applyBorder="1" applyAlignment="1">
      <alignment horizontal="right"/>
    </xf>
    <xf numFmtId="170" fontId="0" fillId="0" borderId="14" xfId="0" applyNumberFormat="1" applyFont="1" applyBorder="1" applyAlignment="1">
      <alignment horizontal="right"/>
    </xf>
    <xf numFmtId="0" fontId="0" fillId="0" borderId="24" xfId="0" applyFont="1" applyBorder="1"/>
    <xf numFmtId="3" fontId="0" fillId="0" borderId="15" xfId="0" applyNumberFormat="1" applyFont="1" applyBorder="1" applyAlignment="1">
      <alignment horizontal="right"/>
    </xf>
    <xf numFmtId="3" fontId="0" fillId="0" borderId="0" xfId="0" applyNumberFormat="1" applyFont="1" applyBorder="1" applyAlignment="1">
      <alignment horizontal="right"/>
    </xf>
    <xf numFmtId="170" fontId="0" fillId="0" borderId="16" xfId="0" applyNumberFormat="1" applyFont="1" applyBorder="1" applyAlignment="1">
      <alignment horizontal="right"/>
    </xf>
    <xf numFmtId="0" fontId="0" fillId="0" borderId="23" xfId="0" applyFont="1" applyBorder="1"/>
    <xf numFmtId="0" fontId="0" fillId="0" borderId="22" xfId="0" applyFont="1" applyBorder="1"/>
    <xf numFmtId="0" fontId="56" fillId="0" borderId="17" xfId="0" applyFont="1" applyBorder="1"/>
    <xf numFmtId="0" fontId="56" fillId="0" borderId="66" xfId="0" applyFont="1" applyBorder="1"/>
    <xf numFmtId="3" fontId="56" fillId="0" borderId="61" xfId="0" applyNumberFormat="1" applyFont="1" applyBorder="1" applyAlignment="1">
      <alignment horizontal="right"/>
    </xf>
    <xf numFmtId="3" fontId="56" fillId="0" borderId="57" xfId="0" applyNumberFormat="1" applyFont="1" applyBorder="1" applyAlignment="1">
      <alignment horizontal="right"/>
    </xf>
    <xf numFmtId="170" fontId="56" fillId="0" borderId="62" xfId="0" applyNumberFormat="1" applyFont="1" applyBorder="1" applyAlignment="1">
      <alignment horizontal="right"/>
    </xf>
    <xf numFmtId="3" fontId="0" fillId="0" borderId="61" xfId="0" applyNumberFormat="1" applyFont="1" applyBorder="1" applyAlignment="1">
      <alignment horizontal="right"/>
    </xf>
    <xf numFmtId="3" fontId="0" fillId="0" borderId="57" xfId="0" applyNumberFormat="1" applyFont="1" applyBorder="1" applyAlignment="1">
      <alignment horizontal="right"/>
    </xf>
    <xf numFmtId="170" fontId="0" fillId="0" borderId="62" xfId="0" applyNumberFormat="1" applyFont="1" applyBorder="1" applyAlignment="1">
      <alignment horizontal="right"/>
    </xf>
    <xf numFmtId="0" fontId="0" fillId="0" borderId="22" xfId="0" applyFont="1" applyBorder="1" applyAlignment="1">
      <alignment horizontal="left" vertical="center" wrapText="1"/>
    </xf>
    <xf numFmtId="3" fontId="56" fillId="0" borderId="63" xfId="0" applyNumberFormat="1" applyFont="1" applyBorder="1" applyAlignment="1">
      <alignment horizontal="right"/>
    </xf>
    <xf numFmtId="3" fontId="56" fillId="0" borderId="64" xfId="0" applyNumberFormat="1" applyFont="1" applyBorder="1" applyAlignment="1">
      <alignment horizontal="right"/>
    </xf>
    <xf numFmtId="170" fontId="56" fillId="0" borderId="65" xfId="0" applyNumberFormat="1" applyFont="1" applyBorder="1" applyAlignment="1">
      <alignment horizontal="right"/>
    </xf>
    <xf numFmtId="0" fontId="0" fillId="0" borderId="60" xfId="0" applyFont="1" applyBorder="1"/>
    <xf numFmtId="0" fontId="0" fillId="0" borderId="58" xfId="0" applyFont="1" applyBorder="1"/>
    <xf numFmtId="3" fontId="0" fillId="0" borderId="19" xfId="0" applyNumberFormat="1" applyFont="1" applyBorder="1" applyAlignment="1">
      <alignment horizontal="right"/>
    </xf>
    <xf numFmtId="3" fontId="0" fillId="0" borderId="11" xfId="0" applyNumberFormat="1" applyFont="1" applyBorder="1" applyAlignment="1">
      <alignment horizontal="right"/>
    </xf>
    <xf numFmtId="170" fontId="0" fillId="0" borderId="20" xfId="0" applyNumberFormat="1" applyFont="1" applyBorder="1" applyAlignment="1">
      <alignment horizontal="right"/>
    </xf>
    <xf numFmtId="0" fontId="56" fillId="0" borderId="60" xfId="0" applyFont="1" applyBorder="1"/>
    <xf numFmtId="0" fontId="56" fillId="0" borderId="59" xfId="0" applyFont="1" applyBorder="1"/>
    <xf numFmtId="170" fontId="56" fillId="0" borderId="67" xfId="0" applyNumberFormat="1" applyFont="1" applyBorder="1" applyAlignment="1">
      <alignment horizontal="right"/>
    </xf>
    <xf numFmtId="170" fontId="0" fillId="0" borderId="67" xfId="0" applyNumberFormat="1" applyFont="1" applyBorder="1" applyAlignment="1">
      <alignment horizontal="right"/>
    </xf>
    <xf numFmtId="3" fontId="0" fillId="0" borderId="0" xfId="0" applyNumberFormat="1" applyFont="1" applyAlignment="1">
      <alignment horizontal="right"/>
    </xf>
    <xf numFmtId="170" fontId="0" fillId="0" borderId="68" xfId="0" applyNumberFormat="1" applyFont="1" applyBorder="1" applyAlignment="1">
      <alignment horizontal="right"/>
    </xf>
    <xf numFmtId="0" fontId="56" fillId="0" borderId="69" xfId="0" applyFont="1" applyBorder="1"/>
    <xf numFmtId="0" fontId="56" fillId="0" borderId="70" xfId="0" applyFont="1" applyBorder="1"/>
    <xf numFmtId="3" fontId="56" fillId="0" borderId="71" xfId="0" applyNumberFormat="1" applyFont="1" applyBorder="1" applyAlignment="1">
      <alignment horizontal="right"/>
    </xf>
    <xf numFmtId="170" fontId="56" fillId="0" borderId="72" xfId="0" applyNumberFormat="1" applyFont="1" applyBorder="1" applyAlignment="1">
      <alignment horizontal="right"/>
    </xf>
    <xf numFmtId="0" fontId="31" fillId="55" borderId="0" xfId="348" applyFont="1" applyFill="1" applyBorder="1" applyAlignment="1">
      <alignment horizontal="center"/>
    </xf>
    <xf numFmtId="3" fontId="31" fillId="55" borderId="0" xfId="288" applyNumberFormat="1" applyFont="1" applyFill="1" applyBorder="1" applyAlignment="1">
      <alignment horizontal="center" vertical="center"/>
    </xf>
    <xf numFmtId="170" fontId="31" fillId="55" borderId="0" xfId="288" applyNumberFormat="1" applyFont="1" applyFill="1" applyBorder="1" applyAlignment="1">
      <alignment horizontal="center" vertical="center"/>
    </xf>
    <xf numFmtId="17" fontId="74" fillId="55" borderId="0" xfId="0" quotePrefix="1" applyNumberFormat="1" applyFont="1" applyFill="1" applyAlignment="1">
      <alignment horizontal="center"/>
    </xf>
    <xf numFmtId="0" fontId="74" fillId="55" borderId="0" xfId="0" applyFont="1" applyFill="1" applyAlignment="1">
      <alignment horizontal="center"/>
    </xf>
    <xf numFmtId="177" fontId="70" fillId="55" borderId="0" xfId="0" quotePrefix="1" applyNumberFormat="1" applyFont="1" applyFill="1" applyAlignment="1">
      <alignment horizontal="center"/>
    </xf>
    <xf numFmtId="0" fontId="35" fillId="55" borderId="0" xfId="344" applyFont="1" applyFill="1" applyBorder="1" applyAlignment="1">
      <alignment horizontal="left" vertical="top" wrapText="1" indent="3"/>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82" fillId="55" borderId="12" xfId="344" applyFont="1" applyFill="1" applyBorder="1" applyAlignment="1">
      <alignment horizontal="center" vertical="center" wrapText="1"/>
    </xf>
    <xf numFmtId="0" fontId="82" fillId="55" borderId="46" xfId="344" applyFont="1" applyFill="1" applyBorder="1" applyAlignment="1">
      <alignment horizontal="center" vertical="center" wrapText="1"/>
    </xf>
    <xf numFmtId="0" fontId="82" fillId="55" borderId="14" xfId="344" applyFont="1" applyFill="1" applyBorder="1" applyAlignment="1">
      <alignment horizontal="center" vertical="center" wrapText="1"/>
    </xf>
    <xf numFmtId="0" fontId="45" fillId="55" borderId="15" xfId="270" applyFill="1" applyBorder="1" applyAlignment="1">
      <alignment horizontal="center"/>
    </xf>
    <xf numFmtId="0" fontId="45" fillId="55" borderId="0" xfId="270" applyFill="1" applyBorder="1" applyAlignment="1">
      <alignment horizontal="center"/>
    </xf>
    <xf numFmtId="0" fontId="45" fillId="55" borderId="16" xfId="270" applyFill="1" applyBorder="1" applyAlignment="1">
      <alignment horizontal="center"/>
    </xf>
    <xf numFmtId="0" fontId="81" fillId="55" borderId="0" xfId="348" applyFont="1" applyFill="1" applyBorder="1" applyAlignment="1">
      <alignment horizontal="center" vertical="center"/>
    </xf>
    <xf numFmtId="0" fontId="35" fillId="55" borderId="0" xfId="348" applyFont="1" applyFill="1" applyBorder="1" applyAlignment="1">
      <alignment horizontal="left" vertical="top" wrapText="1"/>
    </xf>
    <xf numFmtId="0" fontId="35" fillId="0" borderId="0" xfId="348" applyFont="1" applyFill="1" applyBorder="1" applyAlignment="1">
      <alignment horizontal="left" vertical="top" wrapText="1"/>
    </xf>
    <xf numFmtId="0" fontId="31" fillId="55" borderId="35" xfId="344" applyFont="1" applyFill="1" applyBorder="1" applyAlignment="1">
      <alignment horizontal="left" vertical="center" wrapText="1"/>
    </xf>
    <xf numFmtId="0" fontId="22" fillId="55" borderId="36" xfId="344" applyFont="1" applyFill="1" applyBorder="1" applyAlignment="1">
      <alignment horizontal="center"/>
    </xf>
    <xf numFmtId="0" fontId="22" fillId="55" borderId="35" xfId="344" applyFont="1" applyFill="1" applyBorder="1" applyAlignment="1">
      <alignment horizontal="left" vertical="center"/>
    </xf>
    <xf numFmtId="0" fontId="22" fillId="55" borderId="34" xfId="344" applyFont="1" applyFill="1" applyBorder="1" applyAlignment="1">
      <alignment horizontal="left" vertical="center"/>
    </xf>
    <xf numFmtId="0" fontId="22" fillId="55" borderId="0" xfId="344" applyFont="1" applyFill="1" applyBorder="1" applyAlignment="1">
      <alignment horizontal="center"/>
    </xf>
    <xf numFmtId="0" fontId="31" fillId="55" borderId="46" xfId="0" applyFont="1" applyFill="1" applyBorder="1" applyAlignment="1">
      <alignment horizontal="justify" vertical="center" wrapText="1"/>
    </xf>
    <xf numFmtId="0" fontId="22" fillId="55" borderId="0" xfId="344" applyFont="1" applyFill="1" applyBorder="1" applyAlignment="1">
      <alignment horizontal="center" vertical="center"/>
    </xf>
    <xf numFmtId="0" fontId="22" fillId="55" borderId="11" xfId="344" applyFont="1" applyFill="1" applyBorder="1" applyAlignment="1">
      <alignment horizontal="center" vertical="center"/>
    </xf>
    <xf numFmtId="0" fontId="28" fillId="55" borderId="46" xfId="0" applyFont="1" applyFill="1" applyBorder="1" applyAlignment="1">
      <alignment horizontal="left" vertical="top" wrapText="1"/>
    </xf>
    <xf numFmtId="0" fontId="31" fillId="55" borderId="0" xfId="344" applyFont="1" applyFill="1" applyBorder="1" applyAlignment="1">
      <alignment vertical="center" wrapText="1"/>
    </xf>
    <xf numFmtId="0" fontId="22" fillId="55" borderId="21" xfId="344" applyFont="1" applyFill="1" applyBorder="1" applyAlignment="1">
      <alignment horizontal="center" vertical="center"/>
    </xf>
    <xf numFmtId="0" fontId="22" fillId="55" borderId="24" xfId="344" applyFont="1" applyFill="1" applyBorder="1" applyAlignment="1">
      <alignment horizontal="center" vertical="center"/>
    </xf>
    <xf numFmtId="0" fontId="22" fillId="55" borderId="23" xfId="344" applyFont="1" applyFill="1" applyBorder="1" applyAlignment="1">
      <alignment horizontal="center" vertical="center"/>
    </xf>
    <xf numFmtId="0" fontId="22" fillId="55" borderId="17" xfId="344" applyFont="1" applyFill="1" applyBorder="1" applyAlignment="1">
      <alignment horizontal="center" vertical="center"/>
    </xf>
    <xf numFmtId="0" fontId="22" fillId="55" borderId="10" xfId="344" applyFont="1" applyFill="1" applyBorder="1" applyAlignment="1">
      <alignment horizontal="center" vertical="center"/>
    </xf>
    <xf numFmtId="0" fontId="22" fillId="55" borderId="18" xfId="344" applyFont="1" applyFill="1" applyBorder="1" applyAlignment="1">
      <alignment horizontal="center" vertical="center"/>
    </xf>
    <xf numFmtId="0" fontId="28" fillId="55" borderId="46" xfId="0" applyFont="1" applyFill="1" applyBorder="1" applyAlignment="1">
      <alignment horizontal="left"/>
    </xf>
    <xf numFmtId="0" fontId="59" fillId="56" borderId="22" xfId="0" applyFont="1" applyFill="1" applyBorder="1" applyAlignment="1">
      <alignment horizontal="center"/>
    </xf>
    <xf numFmtId="0" fontId="25" fillId="55" borderId="0" xfId="348" applyFont="1" applyFill="1" applyAlignment="1">
      <alignment horizontal="left" vertical="center" wrapText="1"/>
    </xf>
    <xf numFmtId="0" fontId="22" fillId="55" borderId="0" xfId="348" applyFont="1" applyFill="1" applyBorder="1" applyAlignment="1">
      <alignment horizontal="center"/>
    </xf>
    <xf numFmtId="0" fontId="22" fillId="55" borderId="35" xfId="348" applyFont="1" applyFill="1" applyBorder="1" applyAlignment="1">
      <alignment horizontal="left" vertical="center" wrapText="1"/>
    </xf>
    <xf numFmtId="0" fontId="22" fillId="55" borderId="34" xfId="348" applyFont="1" applyFill="1" applyBorder="1" applyAlignment="1">
      <alignment horizontal="left" vertical="center" wrapText="1"/>
    </xf>
    <xf numFmtId="0" fontId="22" fillId="55" borderId="35" xfId="348" applyFont="1" applyFill="1" applyBorder="1" applyAlignment="1">
      <alignment horizontal="center" vertical="center" wrapText="1"/>
    </xf>
    <xf numFmtId="0" fontId="22" fillId="55" borderId="34" xfId="348" applyFont="1" applyFill="1" applyBorder="1" applyAlignment="1">
      <alignment horizontal="center" vertical="center" wrapText="1"/>
    </xf>
    <xf numFmtId="0" fontId="22" fillId="55" borderId="13" xfId="344" applyFont="1" applyFill="1" applyBorder="1" applyAlignment="1">
      <alignment horizontal="center" vertical="center" wrapText="1"/>
    </xf>
    <xf numFmtId="0" fontId="22" fillId="55" borderId="11" xfId="344" applyFont="1" applyFill="1" applyBorder="1" applyAlignment="1">
      <alignment horizontal="center" vertical="center" wrapText="1"/>
    </xf>
    <xf numFmtId="0" fontId="31" fillId="55" borderId="13" xfId="344" applyFont="1" applyFill="1" applyBorder="1" applyAlignment="1">
      <alignment horizontal="left" vertical="center" wrapText="1"/>
    </xf>
    <xf numFmtId="0" fontId="31" fillId="55" borderId="13" xfId="344" applyFont="1" applyFill="1" applyBorder="1" applyAlignment="1">
      <alignment horizontal="left" vertical="center"/>
    </xf>
    <xf numFmtId="0" fontId="31" fillId="55" borderId="46" xfId="344" applyFont="1" applyFill="1" applyBorder="1" applyAlignment="1">
      <alignment horizontal="left" vertical="center"/>
    </xf>
    <xf numFmtId="0" fontId="22" fillId="55" borderId="35" xfId="344" applyFont="1" applyFill="1" applyBorder="1" applyAlignment="1">
      <alignment horizontal="center" vertical="center" wrapText="1"/>
    </xf>
    <xf numFmtId="0" fontId="22" fillId="55" borderId="34" xfId="344" applyFont="1" applyFill="1" applyBorder="1" applyAlignment="1">
      <alignment horizontal="center" vertical="center" wrapText="1"/>
    </xf>
    <xf numFmtId="0" fontId="22" fillId="55" borderId="0" xfId="344" applyFont="1" applyFill="1" applyBorder="1" applyAlignment="1">
      <alignment horizontal="center" wrapText="1"/>
    </xf>
    <xf numFmtId="0" fontId="31" fillId="55" borderId="13" xfId="344" applyNumberFormat="1" applyFont="1" applyFill="1" applyBorder="1" applyAlignment="1">
      <alignment horizontal="left" vertical="center" wrapText="1"/>
    </xf>
    <xf numFmtId="0" fontId="31" fillId="55" borderId="13" xfId="344" applyNumberFormat="1" applyFont="1" applyFill="1" applyBorder="1" applyAlignment="1">
      <alignment horizontal="left" vertical="center"/>
    </xf>
    <xf numFmtId="0" fontId="31" fillId="55" borderId="46" xfId="344" applyNumberFormat="1" applyFont="1" applyFill="1" applyBorder="1" applyAlignment="1">
      <alignment horizontal="left" vertical="center"/>
    </xf>
    <xf numFmtId="172" fontId="22" fillId="55" borderId="24" xfId="283" applyNumberFormat="1" applyFont="1" applyFill="1" applyBorder="1" applyAlignment="1">
      <alignment horizontal="center" vertical="center"/>
    </xf>
    <xf numFmtId="172" fontId="22" fillId="55" borderId="23" xfId="283" applyNumberFormat="1" applyFont="1" applyFill="1" applyBorder="1" applyAlignment="1">
      <alignment horizontal="center" vertical="center"/>
    </xf>
    <xf numFmtId="0" fontId="76" fillId="57" borderId="17" xfId="0" applyFont="1" applyFill="1" applyBorder="1" applyAlignment="1">
      <alignment horizontal="center" wrapText="1"/>
    </xf>
    <xf numFmtId="0" fontId="76" fillId="57" borderId="10" xfId="0" applyFont="1" applyFill="1" applyBorder="1" applyAlignment="1">
      <alignment horizontal="center" wrapText="1"/>
    </xf>
    <xf numFmtId="0" fontId="76" fillId="57" borderId="18" xfId="0" applyFont="1" applyFill="1" applyBorder="1" applyAlignment="1">
      <alignment horizontal="center" wrapText="1"/>
    </xf>
    <xf numFmtId="0" fontId="22" fillId="55" borderId="0" xfId="0" applyFont="1" applyFill="1" applyBorder="1" applyAlignment="1">
      <alignment horizontal="center" vertical="center" wrapText="1"/>
    </xf>
    <xf numFmtId="0" fontId="22" fillId="55" borderId="17" xfId="0" applyFont="1" applyFill="1" applyBorder="1" applyAlignment="1">
      <alignment horizontal="center"/>
    </xf>
    <xf numFmtId="0" fontId="22" fillId="55" borderId="10" xfId="0" applyFont="1" applyFill="1" applyBorder="1" applyAlignment="1">
      <alignment horizontal="center"/>
    </xf>
    <xf numFmtId="0" fontId="22" fillId="55" borderId="18" xfId="0" applyFont="1" applyFill="1" applyBorder="1" applyAlignment="1">
      <alignment horizontal="center"/>
    </xf>
    <xf numFmtId="0" fontId="60" fillId="55" borderId="0" xfId="0" applyFont="1" applyFill="1" applyBorder="1" applyAlignment="1">
      <alignment horizontal="left"/>
    </xf>
    <xf numFmtId="0" fontId="60" fillId="55" borderId="0" xfId="0" applyFont="1" applyFill="1" applyBorder="1" applyAlignment="1">
      <alignment horizontal="left" wrapText="1"/>
    </xf>
    <xf numFmtId="0" fontId="1" fillId="55" borderId="0" xfId="0" applyFont="1" applyFill="1" applyBorder="1" applyAlignment="1">
      <alignment horizontal="left"/>
    </xf>
    <xf numFmtId="0" fontId="26" fillId="55" borderId="46" xfId="0" applyFont="1" applyFill="1" applyBorder="1" applyAlignment="1">
      <alignment horizontal="left"/>
    </xf>
    <xf numFmtId="0" fontId="59" fillId="55" borderId="0" xfId="0" applyFont="1" applyFill="1" applyBorder="1" applyAlignment="1">
      <alignment horizontal="center"/>
    </xf>
    <xf numFmtId="0" fontId="59" fillId="55" borderId="17" xfId="0" applyFont="1" applyFill="1" applyBorder="1" applyAlignment="1">
      <alignment horizontal="center"/>
    </xf>
    <xf numFmtId="0" fontId="59" fillId="55" borderId="10" xfId="0" applyFont="1" applyFill="1" applyBorder="1" applyAlignment="1">
      <alignment horizontal="center"/>
    </xf>
    <xf numFmtId="0" fontId="59" fillId="55" borderId="18" xfId="0" applyFont="1" applyFill="1" applyBorder="1" applyAlignment="1">
      <alignment horizontal="center"/>
    </xf>
    <xf numFmtId="0" fontId="59" fillId="55" borderId="21" xfId="0" applyFont="1" applyFill="1" applyBorder="1" applyAlignment="1">
      <alignment horizontal="left" vertical="center"/>
    </xf>
    <xf numFmtId="0" fontId="59" fillId="55" borderId="23" xfId="0" applyFont="1" applyFill="1" applyBorder="1" applyAlignment="1">
      <alignment horizontal="left" vertical="center"/>
    </xf>
    <xf numFmtId="0" fontId="59" fillId="55" borderId="14" xfId="0" applyFont="1" applyFill="1" applyBorder="1" applyAlignment="1">
      <alignment horizontal="left" vertical="center"/>
    </xf>
    <xf numFmtId="0" fontId="59" fillId="55" borderId="20" xfId="0" applyFont="1" applyFill="1" applyBorder="1" applyAlignment="1">
      <alignment horizontal="left" vertical="center"/>
    </xf>
    <xf numFmtId="0" fontId="0" fillId="0" borderId="21" xfId="0" applyFont="1" applyBorder="1" applyAlignment="1">
      <alignment horizontal="left" vertical="center" wrapText="1"/>
    </xf>
    <xf numFmtId="0" fontId="0" fillId="0" borderId="24" xfId="0" applyFont="1" applyBorder="1" applyAlignment="1">
      <alignment horizontal="left" vertical="center" wrapText="1"/>
    </xf>
    <xf numFmtId="0" fontId="0" fillId="0" borderId="23" xfId="0" applyFont="1" applyBorder="1" applyAlignment="1">
      <alignment horizontal="left" vertical="center" wrapText="1"/>
    </xf>
    <xf numFmtId="0" fontId="0" fillId="0" borderId="73" xfId="0" applyFont="1" applyBorder="1" applyAlignment="1">
      <alignment horizontal="left" vertical="center" wrapText="1"/>
    </xf>
    <xf numFmtId="0" fontId="0" fillId="0" borderId="75" xfId="0" applyFont="1" applyBorder="1" applyAlignment="1">
      <alignment horizontal="left" vertical="center" wrapText="1"/>
    </xf>
    <xf numFmtId="0" fontId="0" fillId="0" borderId="74" xfId="0" applyFont="1" applyBorder="1" applyAlignment="1">
      <alignment horizontal="left" vertical="center" wrapText="1"/>
    </xf>
    <xf numFmtId="0" fontId="59" fillId="55" borderId="21" xfId="0" applyFont="1" applyFill="1" applyBorder="1" applyAlignment="1">
      <alignment horizontal="center" vertical="center"/>
    </xf>
    <xf numFmtId="0" fontId="59" fillId="55" borderId="24" xfId="0" applyFont="1" applyFill="1" applyBorder="1" applyAlignment="1">
      <alignment horizontal="center" vertical="center"/>
    </xf>
    <xf numFmtId="0" fontId="0" fillId="0" borderId="73" xfId="0" applyFont="1" applyBorder="1" applyAlignment="1">
      <alignment horizontal="left" vertical="center"/>
    </xf>
    <xf numFmtId="0" fontId="0" fillId="0" borderId="74" xfId="0" applyFont="1" applyBorder="1" applyAlignment="1">
      <alignment horizontal="left" vertical="center"/>
    </xf>
    <xf numFmtId="0" fontId="0" fillId="0" borderId="75" xfId="0" applyFont="1" applyBorder="1" applyAlignment="1">
      <alignment horizontal="left" vertical="center"/>
    </xf>
  </cellXfs>
  <cellStyles count="451">
    <cellStyle name="20% - Énfasis1" xfId="1" builtinId="30" customBuiltin="1"/>
    <cellStyle name="20% - Énfasis1 2 2" xfId="2" xr:uid="{00000000-0005-0000-0000-000001000000}"/>
    <cellStyle name="20% - Énfasis1 2 2 2" xfId="3" xr:uid="{00000000-0005-0000-0000-000002000000}"/>
    <cellStyle name="20% - Énfasis1 2 2 3" xfId="4" xr:uid="{00000000-0005-0000-0000-000003000000}"/>
    <cellStyle name="20% - Énfasis1 2 3" xfId="5" xr:uid="{00000000-0005-0000-0000-000004000000}"/>
    <cellStyle name="20% - Énfasis1 2 4" xfId="6" xr:uid="{00000000-0005-0000-0000-000005000000}"/>
    <cellStyle name="20% - Énfasis1 3 2" xfId="7" xr:uid="{00000000-0005-0000-0000-000006000000}"/>
    <cellStyle name="20% - Énfasis1 3 3" xfId="8" xr:uid="{00000000-0005-0000-0000-000007000000}"/>
    <cellStyle name="20% - Énfasis1 4" xfId="9" xr:uid="{00000000-0005-0000-0000-000008000000}"/>
    <cellStyle name="20% - Énfasis2" xfId="10" builtinId="34" customBuiltin="1"/>
    <cellStyle name="20% - Énfasis2 2 2" xfId="11" xr:uid="{00000000-0005-0000-0000-00000A000000}"/>
    <cellStyle name="20% - Énfasis2 2 2 2" xfId="12" xr:uid="{00000000-0005-0000-0000-00000B000000}"/>
    <cellStyle name="20% - Énfasis2 2 2 3" xfId="13" xr:uid="{00000000-0005-0000-0000-00000C000000}"/>
    <cellStyle name="20% - Énfasis2 2 3" xfId="14" xr:uid="{00000000-0005-0000-0000-00000D000000}"/>
    <cellStyle name="20% - Énfasis2 2 4" xfId="15" xr:uid="{00000000-0005-0000-0000-00000E000000}"/>
    <cellStyle name="20% - Énfasis2 3 2" xfId="16" xr:uid="{00000000-0005-0000-0000-00000F000000}"/>
    <cellStyle name="20% - Énfasis2 3 3" xfId="17" xr:uid="{00000000-0005-0000-0000-000010000000}"/>
    <cellStyle name="20% - Énfasis2 4" xfId="18" xr:uid="{00000000-0005-0000-0000-000011000000}"/>
    <cellStyle name="20% - Énfasis3" xfId="19" builtinId="38" customBuiltin="1"/>
    <cellStyle name="20% - Énfasis3 2 2" xfId="20" xr:uid="{00000000-0005-0000-0000-000013000000}"/>
    <cellStyle name="20% - Énfasis3 2 2 2" xfId="21" xr:uid="{00000000-0005-0000-0000-000014000000}"/>
    <cellStyle name="20% - Énfasis3 2 2 3" xfId="22" xr:uid="{00000000-0005-0000-0000-000015000000}"/>
    <cellStyle name="20% - Énfasis3 2 3" xfId="23" xr:uid="{00000000-0005-0000-0000-000016000000}"/>
    <cellStyle name="20% - Énfasis3 2 4" xfId="24" xr:uid="{00000000-0005-0000-0000-000017000000}"/>
    <cellStyle name="20% - Énfasis3 3 2" xfId="25" xr:uid="{00000000-0005-0000-0000-000018000000}"/>
    <cellStyle name="20% - Énfasis3 3 3" xfId="26" xr:uid="{00000000-0005-0000-0000-000019000000}"/>
    <cellStyle name="20% - Énfasis3 4" xfId="27" xr:uid="{00000000-0005-0000-0000-00001A000000}"/>
    <cellStyle name="20% - Énfasis4" xfId="28" builtinId="42" customBuiltin="1"/>
    <cellStyle name="20% - Énfasis4 2 2" xfId="29" xr:uid="{00000000-0005-0000-0000-00001C000000}"/>
    <cellStyle name="20% - Énfasis4 2 2 2" xfId="30" xr:uid="{00000000-0005-0000-0000-00001D000000}"/>
    <cellStyle name="20% - Énfasis4 2 2 3" xfId="31" xr:uid="{00000000-0005-0000-0000-00001E000000}"/>
    <cellStyle name="20% - Énfasis4 2 3" xfId="32" xr:uid="{00000000-0005-0000-0000-00001F000000}"/>
    <cellStyle name="20% - Énfasis4 2 4" xfId="33" xr:uid="{00000000-0005-0000-0000-000020000000}"/>
    <cellStyle name="20% - Énfasis4 3 2" xfId="34" xr:uid="{00000000-0005-0000-0000-000021000000}"/>
    <cellStyle name="20% - Énfasis4 3 3" xfId="35" xr:uid="{00000000-0005-0000-0000-000022000000}"/>
    <cellStyle name="20% - Énfasis4 4" xfId="36" xr:uid="{00000000-0005-0000-0000-000023000000}"/>
    <cellStyle name="20% - Énfasis5" xfId="37" builtinId="46" customBuiltin="1"/>
    <cellStyle name="20% - Énfasis5 2 2" xfId="38" xr:uid="{00000000-0005-0000-0000-000025000000}"/>
    <cellStyle name="20% - Énfasis5 2 2 2" xfId="39" xr:uid="{00000000-0005-0000-0000-000026000000}"/>
    <cellStyle name="20% - Énfasis5 2 2 3" xfId="40" xr:uid="{00000000-0005-0000-0000-000027000000}"/>
    <cellStyle name="20% - Énfasis5 2 3" xfId="41" xr:uid="{00000000-0005-0000-0000-000028000000}"/>
    <cellStyle name="20% - Énfasis5 2 4" xfId="42" xr:uid="{00000000-0005-0000-0000-000029000000}"/>
    <cellStyle name="20% - Énfasis5 3 2" xfId="43" xr:uid="{00000000-0005-0000-0000-00002A000000}"/>
    <cellStyle name="20% - Énfasis5 3 3" xfId="44" xr:uid="{00000000-0005-0000-0000-00002B000000}"/>
    <cellStyle name="20% - Énfasis5 4" xfId="45" xr:uid="{00000000-0005-0000-0000-00002C000000}"/>
    <cellStyle name="20% - Énfasis6" xfId="46" builtinId="50" customBuiltin="1"/>
    <cellStyle name="20% - Énfasis6 2 2" xfId="47" xr:uid="{00000000-0005-0000-0000-00002E000000}"/>
    <cellStyle name="20% - Énfasis6 2 2 2" xfId="48" xr:uid="{00000000-0005-0000-0000-00002F000000}"/>
    <cellStyle name="20% - Énfasis6 2 2 3" xfId="49" xr:uid="{00000000-0005-0000-0000-000030000000}"/>
    <cellStyle name="20% - Énfasis6 2 3" xfId="50" xr:uid="{00000000-0005-0000-0000-000031000000}"/>
    <cellStyle name="20% - Énfasis6 2 4" xfId="51" xr:uid="{00000000-0005-0000-0000-000032000000}"/>
    <cellStyle name="20% - Énfasis6 3 2" xfId="52" xr:uid="{00000000-0005-0000-0000-000033000000}"/>
    <cellStyle name="20% - Énfasis6 3 3" xfId="53" xr:uid="{00000000-0005-0000-0000-000034000000}"/>
    <cellStyle name="20% - Énfasis6 4" xfId="54" xr:uid="{00000000-0005-0000-0000-000035000000}"/>
    <cellStyle name="40% - Énfasis1" xfId="55" builtinId="31" customBuiltin="1"/>
    <cellStyle name="40% - Énfasis1 2 2" xfId="56" xr:uid="{00000000-0005-0000-0000-000037000000}"/>
    <cellStyle name="40% - Énfasis1 2 2 2" xfId="57" xr:uid="{00000000-0005-0000-0000-000038000000}"/>
    <cellStyle name="40% - Énfasis1 2 2 3" xfId="58" xr:uid="{00000000-0005-0000-0000-000039000000}"/>
    <cellStyle name="40% - Énfasis1 2 3" xfId="59" xr:uid="{00000000-0005-0000-0000-00003A000000}"/>
    <cellStyle name="40% - Énfasis1 2 4" xfId="60" xr:uid="{00000000-0005-0000-0000-00003B000000}"/>
    <cellStyle name="40% - Énfasis1 3 2" xfId="61" xr:uid="{00000000-0005-0000-0000-00003C000000}"/>
    <cellStyle name="40% - Énfasis1 3 3" xfId="62" xr:uid="{00000000-0005-0000-0000-00003D000000}"/>
    <cellStyle name="40% - Énfasis1 4" xfId="63" xr:uid="{00000000-0005-0000-0000-00003E000000}"/>
    <cellStyle name="40% - Énfasis2" xfId="64" builtinId="35" customBuiltin="1"/>
    <cellStyle name="40% - Énfasis2 2 2" xfId="65" xr:uid="{00000000-0005-0000-0000-000040000000}"/>
    <cellStyle name="40% - Énfasis2 2 2 2" xfId="66" xr:uid="{00000000-0005-0000-0000-000041000000}"/>
    <cellStyle name="40% - Énfasis2 2 2 3" xfId="67" xr:uid="{00000000-0005-0000-0000-000042000000}"/>
    <cellStyle name="40% - Énfasis2 2 3" xfId="68" xr:uid="{00000000-0005-0000-0000-000043000000}"/>
    <cellStyle name="40% - Énfasis2 2 4" xfId="69" xr:uid="{00000000-0005-0000-0000-000044000000}"/>
    <cellStyle name="40% - Énfasis2 3 2" xfId="70" xr:uid="{00000000-0005-0000-0000-000045000000}"/>
    <cellStyle name="40% - Énfasis2 3 3" xfId="71" xr:uid="{00000000-0005-0000-0000-000046000000}"/>
    <cellStyle name="40% - Énfasis2 4" xfId="72" xr:uid="{00000000-0005-0000-0000-000047000000}"/>
    <cellStyle name="40% - Énfasis3" xfId="73" builtinId="39" customBuiltin="1"/>
    <cellStyle name="40% - Énfasis3 2 2" xfId="74" xr:uid="{00000000-0005-0000-0000-000049000000}"/>
    <cellStyle name="40% - Énfasis3 2 2 2" xfId="75" xr:uid="{00000000-0005-0000-0000-00004A000000}"/>
    <cellStyle name="40% - Énfasis3 2 2 3" xfId="76" xr:uid="{00000000-0005-0000-0000-00004B000000}"/>
    <cellStyle name="40% - Énfasis3 2 3" xfId="77" xr:uid="{00000000-0005-0000-0000-00004C000000}"/>
    <cellStyle name="40% - Énfasis3 2 4" xfId="78" xr:uid="{00000000-0005-0000-0000-00004D000000}"/>
    <cellStyle name="40% - Énfasis3 3 2" xfId="79" xr:uid="{00000000-0005-0000-0000-00004E000000}"/>
    <cellStyle name="40% - Énfasis3 3 3" xfId="80" xr:uid="{00000000-0005-0000-0000-00004F000000}"/>
    <cellStyle name="40% - Énfasis3 4" xfId="81" xr:uid="{00000000-0005-0000-0000-000050000000}"/>
    <cellStyle name="40% - Énfasis4" xfId="82" builtinId="43" customBuiltin="1"/>
    <cellStyle name="40% - Énfasis4 2 2" xfId="83" xr:uid="{00000000-0005-0000-0000-000052000000}"/>
    <cellStyle name="40% - Énfasis4 2 2 2" xfId="84" xr:uid="{00000000-0005-0000-0000-000053000000}"/>
    <cellStyle name="40% - Énfasis4 2 2 3" xfId="85" xr:uid="{00000000-0005-0000-0000-000054000000}"/>
    <cellStyle name="40% - Énfasis4 2 3" xfId="86" xr:uid="{00000000-0005-0000-0000-000055000000}"/>
    <cellStyle name="40% - Énfasis4 2 4" xfId="87" xr:uid="{00000000-0005-0000-0000-000056000000}"/>
    <cellStyle name="40% - Énfasis4 3 2" xfId="88" xr:uid="{00000000-0005-0000-0000-000057000000}"/>
    <cellStyle name="40% - Énfasis4 3 3" xfId="89" xr:uid="{00000000-0005-0000-0000-000058000000}"/>
    <cellStyle name="40% - Énfasis4 4" xfId="90" xr:uid="{00000000-0005-0000-0000-000059000000}"/>
    <cellStyle name="40% - Énfasis5" xfId="91" builtinId="47" customBuiltin="1"/>
    <cellStyle name="40% - Énfasis5 2 2" xfId="92" xr:uid="{00000000-0005-0000-0000-00005B000000}"/>
    <cellStyle name="40% - Énfasis5 2 2 2" xfId="93" xr:uid="{00000000-0005-0000-0000-00005C000000}"/>
    <cellStyle name="40% - Énfasis5 2 2 3" xfId="94" xr:uid="{00000000-0005-0000-0000-00005D000000}"/>
    <cellStyle name="40% - Énfasis5 2 3" xfId="95" xr:uid="{00000000-0005-0000-0000-00005E000000}"/>
    <cellStyle name="40% - Énfasis5 2 4" xfId="96" xr:uid="{00000000-0005-0000-0000-00005F000000}"/>
    <cellStyle name="40% - Énfasis5 3 2" xfId="97" xr:uid="{00000000-0005-0000-0000-000060000000}"/>
    <cellStyle name="40% - Énfasis5 3 3" xfId="98" xr:uid="{00000000-0005-0000-0000-000061000000}"/>
    <cellStyle name="40% - Énfasis5 4" xfId="99" xr:uid="{00000000-0005-0000-0000-000062000000}"/>
    <cellStyle name="40% - Énfasis6" xfId="100" builtinId="51" customBuiltin="1"/>
    <cellStyle name="40% - Énfasis6 2 2" xfId="101" xr:uid="{00000000-0005-0000-0000-000064000000}"/>
    <cellStyle name="40% - Énfasis6 2 2 2" xfId="102" xr:uid="{00000000-0005-0000-0000-000065000000}"/>
    <cellStyle name="40% - Énfasis6 2 2 3" xfId="103" xr:uid="{00000000-0005-0000-0000-000066000000}"/>
    <cellStyle name="40% - Énfasis6 2 3" xfId="104" xr:uid="{00000000-0005-0000-0000-000067000000}"/>
    <cellStyle name="40% - Énfasis6 2 4" xfId="105" xr:uid="{00000000-0005-0000-0000-000068000000}"/>
    <cellStyle name="40% - Énfasis6 3 2" xfId="106" xr:uid="{00000000-0005-0000-0000-000069000000}"/>
    <cellStyle name="40% - Énfasis6 3 3" xfId="107" xr:uid="{00000000-0005-0000-0000-00006A000000}"/>
    <cellStyle name="40% - Énfasis6 4" xfId="108" xr:uid="{00000000-0005-0000-0000-00006B000000}"/>
    <cellStyle name="60% - Énfasis1" xfId="109" builtinId="32" customBuiltin="1"/>
    <cellStyle name="60% - Énfasis1 2 2" xfId="110" xr:uid="{00000000-0005-0000-0000-00006D000000}"/>
    <cellStyle name="60% - Énfasis1 2 2 2" xfId="111" xr:uid="{00000000-0005-0000-0000-00006E000000}"/>
    <cellStyle name="60% - Énfasis1 2 2 3" xfId="112" xr:uid="{00000000-0005-0000-0000-00006F000000}"/>
    <cellStyle name="60% - Énfasis1 2 3" xfId="113" xr:uid="{00000000-0005-0000-0000-000070000000}"/>
    <cellStyle name="60% - Énfasis1 2 4" xfId="114" xr:uid="{00000000-0005-0000-0000-000071000000}"/>
    <cellStyle name="60% - Énfasis1 3 2" xfId="115" xr:uid="{00000000-0005-0000-0000-000072000000}"/>
    <cellStyle name="60% - Énfasis1 3 3" xfId="116" xr:uid="{00000000-0005-0000-0000-000073000000}"/>
    <cellStyle name="60% - Énfasis1 4" xfId="117" xr:uid="{00000000-0005-0000-0000-000074000000}"/>
    <cellStyle name="60% - Énfasis2" xfId="118" builtinId="36" customBuiltin="1"/>
    <cellStyle name="60% - Énfasis2 2 2" xfId="119" xr:uid="{00000000-0005-0000-0000-000076000000}"/>
    <cellStyle name="60% - Énfasis2 2 2 2" xfId="120" xr:uid="{00000000-0005-0000-0000-000077000000}"/>
    <cellStyle name="60% - Énfasis2 2 2 3" xfId="121" xr:uid="{00000000-0005-0000-0000-000078000000}"/>
    <cellStyle name="60% - Énfasis2 2 3" xfId="122" xr:uid="{00000000-0005-0000-0000-000079000000}"/>
    <cellStyle name="60% - Énfasis2 2 4" xfId="123" xr:uid="{00000000-0005-0000-0000-00007A000000}"/>
    <cellStyle name="60% - Énfasis2 3 2" xfId="124" xr:uid="{00000000-0005-0000-0000-00007B000000}"/>
    <cellStyle name="60% - Énfasis2 3 3" xfId="125" xr:uid="{00000000-0005-0000-0000-00007C000000}"/>
    <cellStyle name="60% - Énfasis2 4" xfId="126" xr:uid="{00000000-0005-0000-0000-00007D000000}"/>
    <cellStyle name="60% - Énfasis3" xfId="127" builtinId="40" customBuiltin="1"/>
    <cellStyle name="60% - Énfasis3 2 2" xfId="128" xr:uid="{00000000-0005-0000-0000-00007F000000}"/>
    <cellStyle name="60% - Énfasis3 2 2 2" xfId="129" xr:uid="{00000000-0005-0000-0000-000080000000}"/>
    <cellStyle name="60% - Énfasis3 2 2 3" xfId="130" xr:uid="{00000000-0005-0000-0000-000081000000}"/>
    <cellStyle name="60% - Énfasis3 2 3" xfId="131" xr:uid="{00000000-0005-0000-0000-000082000000}"/>
    <cellStyle name="60% - Énfasis3 2 4" xfId="132" xr:uid="{00000000-0005-0000-0000-000083000000}"/>
    <cellStyle name="60% - Énfasis3 3 2" xfId="133" xr:uid="{00000000-0005-0000-0000-000084000000}"/>
    <cellStyle name="60% - Énfasis3 3 3" xfId="134" xr:uid="{00000000-0005-0000-0000-000085000000}"/>
    <cellStyle name="60% - Énfasis3 4" xfId="135" xr:uid="{00000000-0005-0000-0000-000086000000}"/>
    <cellStyle name="60% - Énfasis4" xfId="136" builtinId="44" customBuiltin="1"/>
    <cellStyle name="60% - Énfasis4 2 2" xfId="137" xr:uid="{00000000-0005-0000-0000-000088000000}"/>
    <cellStyle name="60% - Énfasis4 2 2 2" xfId="138" xr:uid="{00000000-0005-0000-0000-000089000000}"/>
    <cellStyle name="60% - Énfasis4 2 2 3" xfId="139" xr:uid="{00000000-0005-0000-0000-00008A000000}"/>
    <cellStyle name="60% - Énfasis4 2 3" xfId="140" xr:uid="{00000000-0005-0000-0000-00008B000000}"/>
    <cellStyle name="60% - Énfasis4 2 4" xfId="141" xr:uid="{00000000-0005-0000-0000-00008C000000}"/>
    <cellStyle name="60% - Énfasis4 3 2" xfId="142" xr:uid="{00000000-0005-0000-0000-00008D000000}"/>
    <cellStyle name="60% - Énfasis4 3 3" xfId="143" xr:uid="{00000000-0005-0000-0000-00008E000000}"/>
    <cellStyle name="60% - Énfasis4 4" xfId="144" xr:uid="{00000000-0005-0000-0000-00008F000000}"/>
    <cellStyle name="60% - Énfasis5" xfId="145" builtinId="48" customBuiltin="1"/>
    <cellStyle name="60% - Énfasis5 2 2" xfId="146" xr:uid="{00000000-0005-0000-0000-000091000000}"/>
    <cellStyle name="60% - Énfasis5 2 2 2" xfId="147" xr:uid="{00000000-0005-0000-0000-000092000000}"/>
    <cellStyle name="60% - Énfasis5 2 2 3" xfId="148" xr:uid="{00000000-0005-0000-0000-000093000000}"/>
    <cellStyle name="60% - Énfasis5 2 3" xfId="149" xr:uid="{00000000-0005-0000-0000-000094000000}"/>
    <cellStyle name="60% - Énfasis5 2 4" xfId="150" xr:uid="{00000000-0005-0000-0000-000095000000}"/>
    <cellStyle name="60% - Énfasis5 3 2" xfId="151" xr:uid="{00000000-0005-0000-0000-000096000000}"/>
    <cellStyle name="60% - Énfasis5 3 3" xfId="152" xr:uid="{00000000-0005-0000-0000-000097000000}"/>
    <cellStyle name="60% - Énfasis5 4" xfId="153" xr:uid="{00000000-0005-0000-0000-000098000000}"/>
    <cellStyle name="60% - Énfasis6" xfId="154" builtinId="52" customBuiltin="1"/>
    <cellStyle name="60% - Énfasis6 2 2" xfId="155" xr:uid="{00000000-0005-0000-0000-00009A000000}"/>
    <cellStyle name="60% - Énfasis6 2 2 2" xfId="156" xr:uid="{00000000-0005-0000-0000-00009B000000}"/>
    <cellStyle name="60% - Énfasis6 2 2 3" xfId="157" xr:uid="{00000000-0005-0000-0000-00009C000000}"/>
    <cellStyle name="60% - Énfasis6 2 3" xfId="158" xr:uid="{00000000-0005-0000-0000-00009D000000}"/>
    <cellStyle name="60% - Énfasis6 2 4" xfId="159" xr:uid="{00000000-0005-0000-0000-00009E000000}"/>
    <cellStyle name="60% - Énfasis6 3 2" xfId="160" xr:uid="{00000000-0005-0000-0000-00009F000000}"/>
    <cellStyle name="60% - Énfasis6 3 3" xfId="161" xr:uid="{00000000-0005-0000-0000-0000A0000000}"/>
    <cellStyle name="60% - Énfasis6 4" xfId="162" xr:uid="{00000000-0005-0000-0000-0000A1000000}"/>
    <cellStyle name="Buena 2 2" xfId="163" xr:uid="{00000000-0005-0000-0000-0000A2000000}"/>
    <cellStyle name="Buena 2 2 2" xfId="164" xr:uid="{00000000-0005-0000-0000-0000A3000000}"/>
    <cellStyle name="Buena 2 2 3" xfId="165" xr:uid="{00000000-0005-0000-0000-0000A4000000}"/>
    <cellStyle name="Buena 2 3" xfId="166" xr:uid="{00000000-0005-0000-0000-0000A5000000}"/>
    <cellStyle name="Buena 2 4" xfId="167" xr:uid="{00000000-0005-0000-0000-0000A6000000}"/>
    <cellStyle name="Buena 3 2" xfId="168" xr:uid="{00000000-0005-0000-0000-0000A7000000}"/>
    <cellStyle name="Buena 3 3" xfId="169" xr:uid="{00000000-0005-0000-0000-0000A8000000}"/>
    <cellStyle name="Buena 4" xfId="170" xr:uid="{00000000-0005-0000-0000-0000A9000000}"/>
    <cellStyle name="Cálculo" xfId="171" builtinId="22" customBuiltin="1"/>
    <cellStyle name="Cálculo 2 2" xfId="172" xr:uid="{00000000-0005-0000-0000-0000AB000000}"/>
    <cellStyle name="Cálculo 2 2 2" xfId="173" xr:uid="{00000000-0005-0000-0000-0000AC000000}"/>
    <cellStyle name="Cálculo 2 2 3" xfId="174" xr:uid="{00000000-0005-0000-0000-0000AD000000}"/>
    <cellStyle name="Cálculo 2 3" xfId="175" xr:uid="{00000000-0005-0000-0000-0000AE000000}"/>
    <cellStyle name="Cálculo 2 4" xfId="176" xr:uid="{00000000-0005-0000-0000-0000AF000000}"/>
    <cellStyle name="Cálculo 3 2" xfId="177" xr:uid="{00000000-0005-0000-0000-0000B0000000}"/>
    <cellStyle name="Cálculo 3 3" xfId="178" xr:uid="{00000000-0005-0000-0000-0000B1000000}"/>
    <cellStyle name="Cálculo 4" xfId="179" xr:uid="{00000000-0005-0000-0000-0000B2000000}"/>
    <cellStyle name="Celda de comprobación" xfId="180" builtinId="23" customBuiltin="1"/>
    <cellStyle name="Celda de comprobación 2 2" xfId="181" xr:uid="{00000000-0005-0000-0000-0000B4000000}"/>
    <cellStyle name="Celda de comprobación 2 2 2" xfId="182" xr:uid="{00000000-0005-0000-0000-0000B5000000}"/>
    <cellStyle name="Celda de comprobación 2 2 3" xfId="183" xr:uid="{00000000-0005-0000-0000-0000B6000000}"/>
    <cellStyle name="Celda de comprobación 2 3" xfId="184" xr:uid="{00000000-0005-0000-0000-0000B7000000}"/>
    <cellStyle name="Celda de comprobación 2 4" xfId="185" xr:uid="{00000000-0005-0000-0000-0000B8000000}"/>
    <cellStyle name="Celda de comprobación 3 2" xfId="186" xr:uid="{00000000-0005-0000-0000-0000B9000000}"/>
    <cellStyle name="Celda de comprobación 3 3" xfId="187" xr:uid="{00000000-0005-0000-0000-0000BA000000}"/>
    <cellStyle name="Celda de comprobación 4" xfId="188" xr:uid="{00000000-0005-0000-0000-0000BB000000}"/>
    <cellStyle name="Celda vinculada" xfId="189" builtinId="24" customBuiltin="1"/>
    <cellStyle name="Celda vinculada 2 2" xfId="190" xr:uid="{00000000-0005-0000-0000-0000BD000000}"/>
    <cellStyle name="Celda vinculada 2 2 2" xfId="191" xr:uid="{00000000-0005-0000-0000-0000BE000000}"/>
    <cellStyle name="Celda vinculada 2 2 3" xfId="192" xr:uid="{00000000-0005-0000-0000-0000BF000000}"/>
    <cellStyle name="Celda vinculada 2 3" xfId="193" xr:uid="{00000000-0005-0000-0000-0000C0000000}"/>
    <cellStyle name="Celda vinculada 2 4" xfId="194" xr:uid="{00000000-0005-0000-0000-0000C1000000}"/>
    <cellStyle name="Celda vinculada 3 2" xfId="195" xr:uid="{00000000-0005-0000-0000-0000C2000000}"/>
    <cellStyle name="Celda vinculada 3 3" xfId="196" xr:uid="{00000000-0005-0000-0000-0000C3000000}"/>
    <cellStyle name="Celda vinculada 4" xfId="197" xr:uid="{00000000-0005-0000-0000-0000C4000000}"/>
    <cellStyle name="Encabezado 4" xfId="198" builtinId="19" customBuiltin="1"/>
    <cellStyle name="Encabezado 4 2 2" xfId="199" xr:uid="{00000000-0005-0000-0000-0000C6000000}"/>
    <cellStyle name="Encabezado 4 2 2 2" xfId="200" xr:uid="{00000000-0005-0000-0000-0000C7000000}"/>
    <cellStyle name="Encabezado 4 2 2 3" xfId="201" xr:uid="{00000000-0005-0000-0000-0000C8000000}"/>
    <cellStyle name="Encabezado 4 2 3" xfId="202" xr:uid="{00000000-0005-0000-0000-0000C9000000}"/>
    <cellStyle name="Encabezado 4 2 4" xfId="203" xr:uid="{00000000-0005-0000-0000-0000CA000000}"/>
    <cellStyle name="Encabezado 4 3 2" xfId="204" xr:uid="{00000000-0005-0000-0000-0000CB000000}"/>
    <cellStyle name="Encabezado 4 3 3" xfId="205" xr:uid="{00000000-0005-0000-0000-0000CC000000}"/>
    <cellStyle name="Encabezado 4 4" xfId="206" xr:uid="{00000000-0005-0000-0000-0000CD000000}"/>
    <cellStyle name="Énfasis1" xfId="207" builtinId="29" customBuiltin="1"/>
    <cellStyle name="Énfasis1 2 2" xfId="208" xr:uid="{00000000-0005-0000-0000-0000CF000000}"/>
    <cellStyle name="Énfasis1 2 2 2" xfId="209" xr:uid="{00000000-0005-0000-0000-0000D0000000}"/>
    <cellStyle name="Énfasis1 2 2 3" xfId="210" xr:uid="{00000000-0005-0000-0000-0000D1000000}"/>
    <cellStyle name="Énfasis1 2 3" xfId="211" xr:uid="{00000000-0005-0000-0000-0000D2000000}"/>
    <cellStyle name="Énfasis1 2 4" xfId="212" xr:uid="{00000000-0005-0000-0000-0000D3000000}"/>
    <cellStyle name="Énfasis1 3 2" xfId="213" xr:uid="{00000000-0005-0000-0000-0000D4000000}"/>
    <cellStyle name="Énfasis1 3 3" xfId="214" xr:uid="{00000000-0005-0000-0000-0000D5000000}"/>
    <cellStyle name="Énfasis1 4" xfId="215" xr:uid="{00000000-0005-0000-0000-0000D6000000}"/>
    <cellStyle name="Énfasis2" xfId="216" builtinId="33" customBuiltin="1"/>
    <cellStyle name="Énfasis2 2 2" xfId="217" xr:uid="{00000000-0005-0000-0000-0000D8000000}"/>
    <cellStyle name="Énfasis2 2 2 2" xfId="218" xr:uid="{00000000-0005-0000-0000-0000D9000000}"/>
    <cellStyle name="Énfasis2 2 2 3" xfId="219" xr:uid="{00000000-0005-0000-0000-0000DA000000}"/>
    <cellStyle name="Énfasis2 2 3" xfId="220" xr:uid="{00000000-0005-0000-0000-0000DB000000}"/>
    <cellStyle name="Énfasis2 2 4" xfId="221" xr:uid="{00000000-0005-0000-0000-0000DC000000}"/>
    <cellStyle name="Énfasis2 3 2" xfId="222" xr:uid="{00000000-0005-0000-0000-0000DD000000}"/>
    <cellStyle name="Énfasis2 3 3" xfId="223" xr:uid="{00000000-0005-0000-0000-0000DE000000}"/>
    <cellStyle name="Énfasis2 4" xfId="224" xr:uid="{00000000-0005-0000-0000-0000DF000000}"/>
    <cellStyle name="Énfasis3" xfId="225" builtinId="37" customBuiltin="1"/>
    <cellStyle name="Énfasis3 2 2" xfId="226" xr:uid="{00000000-0005-0000-0000-0000E1000000}"/>
    <cellStyle name="Énfasis3 2 2 2" xfId="227" xr:uid="{00000000-0005-0000-0000-0000E2000000}"/>
    <cellStyle name="Énfasis3 2 2 3" xfId="228" xr:uid="{00000000-0005-0000-0000-0000E3000000}"/>
    <cellStyle name="Énfasis3 2 3" xfId="229" xr:uid="{00000000-0005-0000-0000-0000E4000000}"/>
    <cellStyle name="Énfasis3 2 4" xfId="230" xr:uid="{00000000-0005-0000-0000-0000E5000000}"/>
    <cellStyle name="Énfasis3 3 2" xfId="231" xr:uid="{00000000-0005-0000-0000-0000E6000000}"/>
    <cellStyle name="Énfasis3 3 3" xfId="232" xr:uid="{00000000-0005-0000-0000-0000E7000000}"/>
    <cellStyle name="Énfasis3 4" xfId="233" xr:uid="{00000000-0005-0000-0000-0000E8000000}"/>
    <cellStyle name="Énfasis4" xfId="234" builtinId="41" customBuiltin="1"/>
    <cellStyle name="Énfasis4 2 2" xfId="235" xr:uid="{00000000-0005-0000-0000-0000EA000000}"/>
    <cellStyle name="Énfasis4 2 2 2" xfId="236" xr:uid="{00000000-0005-0000-0000-0000EB000000}"/>
    <cellStyle name="Énfasis4 2 2 3" xfId="237" xr:uid="{00000000-0005-0000-0000-0000EC000000}"/>
    <cellStyle name="Énfasis4 2 3" xfId="238" xr:uid="{00000000-0005-0000-0000-0000ED000000}"/>
    <cellStyle name="Énfasis4 2 4" xfId="239" xr:uid="{00000000-0005-0000-0000-0000EE000000}"/>
    <cellStyle name="Énfasis4 3 2" xfId="240" xr:uid="{00000000-0005-0000-0000-0000EF000000}"/>
    <cellStyle name="Énfasis4 3 3" xfId="241" xr:uid="{00000000-0005-0000-0000-0000F0000000}"/>
    <cellStyle name="Énfasis4 4" xfId="242" xr:uid="{00000000-0005-0000-0000-0000F1000000}"/>
    <cellStyle name="Énfasis5" xfId="243" builtinId="45" customBuiltin="1"/>
    <cellStyle name="Énfasis5 2 2" xfId="244" xr:uid="{00000000-0005-0000-0000-0000F3000000}"/>
    <cellStyle name="Énfasis5 2 2 2" xfId="245" xr:uid="{00000000-0005-0000-0000-0000F4000000}"/>
    <cellStyle name="Énfasis5 2 2 3" xfId="246" xr:uid="{00000000-0005-0000-0000-0000F5000000}"/>
    <cellStyle name="Énfasis5 2 3" xfId="247" xr:uid="{00000000-0005-0000-0000-0000F6000000}"/>
    <cellStyle name="Énfasis5 2 4" xfId="248" xr:uid="{00000000-0005-0000-0000-0000F7000000}"/>
    <cellStyle name="Énfasis5 3 2" xfId="249" xr:uid="{00000000-0005-0000-0000-0000F8000000}"/>
    <cellStyle name="Énfasis5 3 3" xfId="250" xr:uid="{00000000-0005-0000-0000-0000F9000000}"/>
    <cellStyle name="Énfasis5 4" xfId="251" xr:uid="{00000000-0005-0000-0000-0000FA000000}"/>
    <cellStyle name="Énfasis6" xfId="252" builtinId="49" customBuiltin="1"/>
    <cellStyle name="Énfasis6 2 2" xfId="253" xr:uid="{00000000-0005-0000-0000-0000FC000000}"/>
    <cellStyle name="Énfasis6 2 2 2" xfId="254" xr:uid="{00000000-0005-0000-0000-0000FD000000}"/>
    <cellStyle name="Énfasis6 2 2 3" xfId="255" xr:uid="{00000000-0005-0000-0000-0000FE000000}"/>
    <cellStyle name="Énfasis6 2 3" xfId="256" xr:uid="{00000000-0005-0000-0000-0000FF000000}"/>
    <cellStyle name="Énfasis6 2 4" xfId="257" xr:uid="{00000000-0005-0000-0000-000000010000}"/>
    <cellStyle name="Énfasis6 3 2" xfId="258" xr:uid="{00000000-0005-0000-0000-000001010000}"/>
    <cellStyle name="Énfasis6 3 3" xfId="259" xr:uid="{00000000-0005-0000-0000-000002010000}"/>
    <cellStyle name="Énfasis6 4" xfId="260" xr:uid="{00000000-0005-0000-0000-000003010000}"/>
    <cellStyle name="Entrada" xfId="261" builtinId="20" customBuiltin="1"/>
    <cellStyle name="Entrada 2 2" xfId="262" xr:uid="{00000000-0005-0000-0000-000005010000}"/>
    <cellStyle name="Entrada 2 2 2" xfId="263" xr:uid="{00000000-0005-0000-0000-000006010000}"/>
    <cellStyle name="Entrada 2 2 3" xfId="264" xr:uid="{00000000-0005-0000-0000-000007010000}"/>
    <cellStyle name="Entrada 2 3" xfId="265" xr:uid="{00000000-0005-0000-0000-000008010000}"/>
    <cellStyle name="Entrada 2 4" xfId="266" xr:uid="{00000000-0005-0000-0000-000009010000}"/>
    <cellStyle name="Entrada 3 2" xfId="267" xr:uid="{00000000-0005-0000-0000-00000A010000}"/>
    <cellStyle name="Entrada 3 3" xfId="268" xr:uid="{00000000-0005-0000-0000-00000B010000}"/>
    <cellStyle name="Entrada 4" xfId="269" xr:uid="{00000000-0005-0000-0000-00000C010000}"/>
    <cellStyle name="Hipervínculo" xfId="270" builtinId="8"/>
    <cellStyle name="Hipervínculo 2" xfId="271" xr:uid="{00000000-0005-0000-0000-00000E010000}"/>
    <cellStyle name="Hipervínculo 2 2" xfId="272" xr:uid="{00000000-0005-0000-0000-00000F010000}"/>
    <cellStyle name="Hipervínculo 3" xfId="273" xr:uid="{00000000-0005-0000-0000-000010010000}"/>
    <cellStyle name="Hipervínculo visitado" xfId="444" builtinId="9" hidden="1"/>
    <cellStyle name="Hipervínculo visitado" xfId="445" builtinId="9" hidden="1"/>
    <cellStyle name="Hipervínculo visitado" xfId="446" builtinId="9" hidden="1"/>
    <cellStyle name="Hipervínculo visitado" xfId="447" builtinId="9" hidden="1"/>
    <cellStyle name="Hipervínculo visitado" xfId="448" builtinId="9" hidden="1"/>
    <cellStyle name="Hipervínculo visitado" xfId="449" builtinId="9" hidden="1"/>
    <cellStyle name="Hipervínculo visitado" xfId="450" builtinId="9" hidden="1"/>
    <cellStyle name="Incorrecto" xfId="274" builtinId="27" customBuiltin="1"/>
    <cellStyle name="Incorrecto 2 2" xfId="275" xr:uid="{00000000-0005-0000-0000-000019010000}"/>
    <cellStyle name="Incorrecto 2 2 2" xfId="276" xr:uid="{00000000-0005-0000-0000-00001A010000}"/>
    <cellStyle name="Incorrecto 2 2 3" xfId="277" xr:uid="{00000000-0005-0000-0000-00001B010000}"/>
    <cellStyle name="Incorrecto 2 3" xfId="278" xr:uid="{00000000-0005-0000-0000-00001C010000}"/>
    <cellStyle name="Incorrecto 2 4" xfId="279" xr:uid="{00000000-0005-0000-0000-00001D010000}"/>
    <cellStyle name="Incorrecto 3 2" xfId="280" xr:uid="{00000000-0005-0000-0000-00001E010000}"/>
    <cellStyle name="Incorrecto 3 3" xfId="281" xr:uid="{00000000-0005-0000-0000-00001F010000}"/>
    <cellStyle name="Incorrecto 4" xfId="282" xr:uid="{00000000-0005-0000-0000-000020010000}"/>
    <cellStyle name="Millares" xfId="283" builtinId="3"/>
    <cellStyle name="Millares [0]" xfId="284" builtinId="6"/>
    <cellStyle name="Millares [0] 2" xfId="285" xr:uid="{00000000-0005-0000-0000-000023010000}"/>
    <cellStyle name="Millares [0] 2 2" xfId="286" xr:uid="{00000000-0005-0000-0000-000024010000}"/>
    <cellStyle name="Millares [0] 2 3" xfId="287" xr:uid="{00000000-0005-0000-0000-000025010000}"/>
    <cellStyle name="Millares [0] 3" xfId="288" xr:uid="{00000000-0005-0000-0000-000026010000}"/>
    <cellStyle name="Millares [0] 3 2" xfId="289" xr:uid="{00000000-0005-0000-0000-000027010000}"/>
    <cellStyle name="Millares [0] 4" xfId="290" xr:uid="{00000000-0005-0000-0000-000028010000}"/>
    <cellStyle name="Millares 2" xfId="291" xr:uid="{00000000-0005-0000-0000-000029010000}"/>
    <cellStyle name="Millares 2 2" xfId="292" xr:uid="{00000000-0005-0000-0000-00002A010000}"/>
    <cellStyle name="Millares 2 3" xfId="293" xr:uid="{00000000-0005-0000-0000-00002B010000}"/>
    <cellStyle name="Millares 2 4" xfId="294" xr:uid="{00000000-0005-0000-0000-00002C010000}"/>
    <cellStyle name="Millares 2 5" xfId="295" xr:uid="{00000000-0005-0000-0000-00002D010000}"/>
    <cellStyle name="Millares 2 5 2" xfId="296" xr:uid="{00000000-0005-0000-0000-00002E010000}"/>
    <cellStyle name="Millares 2 5 2 2" xfId="297" xr:uid="{00000000-0005-0000-0000-00002F010000}"/>
    <cellStyle name="Millares 3" xfId="298" xr:uid="{00000000-0005-0000-0000-000030010000}"/>
    <cellStyle name="Millares 3 2" xfId="299" xr:uid="{00000000-0005-0000-0000-000031010000}"/>
    <cellStyle name="Millares 3 2 2" xfId="300" xr:uid="{00000000-0005-0000-0000-000032010000}"/>
    <cellStyle name="Millares 4" xfId="301" xr:uid="{00000000-0005-0000-0000-000033010000}"/>
    <cellStyle name="Millares 4 2" xfId="302" xr:uid="{00000000-0005-0000-0000-000034010000}"/>
    <cellStyle name="Millares 4 2 2" xfId="303" xr:uid="{00000000-0005-0000-0000-000035010000}"/>
    <cellStyle name="Millares 4 3" xfId="304" xr:uid="{00000000-0005-0000-0000-000036010000}"/>
    <cellStyle name="Millares 5" xfId="305" xr:uid="{00000000-0005-0000-0000-000037010000}"/>
    <cellStyle name="Millares 5 2" xfId="306" xr:uid="{00000000-0005-0000-0000-000038010000}"/>
    <cellStyle name="Millares 5 2 2" xfId="307" xr:uid="{00000000-0005-0000-0000-000039010000}"/>
    <cellStyle name="Millares 6" xfId="308" xr:uid="{00000000-0005-0000-0000-00003A010000}"/>
    <cellStyle name="Millares 6 2" xfId="309" xr:uid="{00000000-0005-0000-0000-00003B010000}"/>
    <cellStyle name="Millares 6 2 2" xfId="310" xr:uid="{00000000-0005-0000-0000-00003C010000}"/>
    <cellStyle name="Millares 7" xfId="311" xr:uid="{00000000-0005-0000-0000-00003D010000}"/>
    <cellStyle name="Millares 7 2" xfId="312" xr:uid="{00000000-0005-0000-0000-00003E010000}"/>
    <cellStyle name="Millares 8" xfId="313" xr:uid="{00000000-0005-0000-0000-00003F010000}"/>
    <cellStyle name="Millares 8 2" xfId="314" xr:uid="{00000000-0005-0000-0000-000040010000}"/>
    <cellStyle name="Millares 8 2 2" xfId="315" xr:uid="{00000000-0005-0000-0000-000041010000}"/>
    <cellStyle name="Millares 8 3" xfId="316" xr:uid="{00000000-0005-0000-0000-000042010000}"/>
    <cellStyle name="Millares 9" xfId="317" xr:uid="{00000000-0005-0000-0000-000043010000}"/>
    <cellStyle name="Moneda [0]" xfId="318" builtinId="7"/>
    <cellStyle name="Neutral" xfId="319" builtinId="28" customBuiltin="1"/>
    <cellStyle name="Neutral 2 2" xfId="320" xr:uid="{00000000-0005-0000-0000-000046010000}"/>
    <cellStyle name="Neutral 2 2 2" xfId="321" xr:uid="{00000000-0005-0000-0000-000047010000}"/>
    <cellStyle name="Neutral 2 2 3" xfId="322" xr:uid="{00000000-0005-0000-0000-000048010000}"/>
    <cellStyle name="Neutral 2 3" xfId="323" xr:uid="{00000000-0005-0000-0000-000049010000}"/>
    <cellStyle name="Neutral 2 4" xfId="324" xr:uid="{00000000-0005-0000-0000-00004A010000}"/>
    <cellStyle name="Neutral 3 2" xfId="325" xr:uid="{00000000-0005-0000-0000-00004B010000}"/>
    <cellStyle name="Neutral 3 3" xfId="326" xr:uid="{00000000-0005-0000-0000-00004C010000}"/>
    <cellStyle name="Neutral 4" xfId="327" xr:uid="{00000000-0005-0000-0000-00004D010000}"/>
    <cellStyle name="Normal" xfId="0" builtinId="0"/>
    <cellStyle name="Normal 10" xfId="328" xr:uid="{00000000-0005-0000-0000-00004F010000}"/>
    <cellStyle name="Normal 2" xfId="329" xr:uid="{00000000-0005-0000-0000-000050010000}"/>
    <cellStyle name="Normal 2 2" xfId="330" xr:uid="{00000000-0005-0000-0000-000051010000}"/>
    <cellStyle name="Normal 2 2 2" xfId="331" xr:uid="{00000000-0005-0000-0000-000052010000}"/>
    <cellStyle name="Normal 2 2 2 2" xfId="332" xr:uid="{00000000-0005-0000-0000-000053010000}"/>
    <cellStyle name="Normal 2 2 2 2 2" xfId="333" xr:uid="{00000000-0005-0000-0000-000054010000}"/>
    <cellStyle name="Normal 2 2 3" xfId="334" xr:uid="{00000000-0005-0000-0000-000055010000}"/>
    <cellStyle name="Normal 2 3" xfId="335" xr:uid="{00000000-0005-0000-0000-000056010000}"/>
    <cellStyle name="Normal 2 4" xfId="336" xr:uid="{00000000-0005-0000-0000-000057010000}"/>
    <cellStyle name="Normal 2 4 2" xfId="337" xr:uid="{00000000-0005-0000-0000-000058010000}"/>
    <cellStyle name="Normal 2 5" xfId="338" xr:uid="{00000000-0005-0000-0000-000059010000}"/>
    <cellStyle name="Normal 3" xfId="339" xr:uid="{00000000-0005-0000-0000-00005A010000}"/>
    <cellStyle name="Normal 3 2" xfId="340" xr:uid="{00000000-0005-0000-0000-00005B010000}"/>
    <cellStyle name="Normal 3 3" xfId="341" xr:uid="{00000000-0005-0000-0000-00005C010000}"/>
    <cellStyle name="Normal 3 4" xfId="342" xr:uid="{00000000-0005-0000-0000-00005D010000}"/>
    <cellStyle name="Normal 3 5" xfId="343" xr:uid="{00000000-0005-0000-0000-00005E010000}"/>
    <cellStyle name="Normal 4" xfId="344" xr:uid="{00000000-0005-0000-0000-00005F010000}"/>
    <cellStyle name="Normal 4 2" xfId="345" xr:uid="{00000000-0005-0000-0000-000060010000}"/>
    <cellStyle name="Normal 4 2 2" xfId="346" xr:uid="{00000000-0005-0000-0000-000061010000}"/>
    <cellStyle name="Normal 4 3" xfId="347" xr:uid="{00000000-0005-0000-0000-000062010000}"/>
    <cellStyle name="Normal 4 4" xfId="348" xr:uid="{00000000-0005-0000-0000-000063010000}"/>
    <cellStyle name="Normal 5" xfId="349" xr:uid="{00000000-0005-0000-0000-000064010000}"/>
    <cellStyle name="Normal 5 2" xfId="350" xr:uid="{00000000-0005-0000-0000-000065010000}"/>
    <cellStyle name="Normal 5 2 2" xfId="351" xr:uid="{00000000-0005-0000-0000-000066010000}"/>
    <cellStyle name="Normal 5 2 2 2" xfId="352" xr:uid="{00000000-0005-0000-0000-000067010000}"/>
    <cellStyle name="Normal 9" xfId="353" xr:uid="{00000000-0005-0000-0000-000068010000}"/>
    <cellStyle name="Normal_indice" xfId="354" xr:uid="{00000000-0005-0000-0000-000069010000}"/>
    <cellStyle name="Notas" xfId="355" builtinId="10" customBuiltin="1"/>
    <cellStyle name="Notas 2 2" xfId="356" xr:uid="{00000000-0005-0000-0000-00006B010000}"/>
    <cellStyle name="Notas 2 2 2" xfId="357" xr:uid="{00000000-0005-0000-0000-00006C010000}"/>
    <cellStyle name="Notas 2 2 3" xfId="358" xr:uid="{00000000-0005-0000-0000-00006D010000}"/>
    <cellStyle name="Notas 2 3" xfId="359" xr:uid="{00000000-0005-0000-0000-00006E010000}"/>
    <cellStyle name="Notas 2 4" xfId="360" xr:uid="{00000000-0005-0000-0000-00006F010000}"/>
    <cellStyle name="Notas 3 2" xfId="361" xr:uid="{00000000-0005-0000-0000-000070010000}"/>
    <cellStyle name="Notas 3 3" xfId="362" xr:uid="{00000000-0005-0000-0000-000071010000}"/>
    <cellStyle name="Notas 4" xfId="363" xr:uid="{00000000-0005-0000-0000-000072010000}"/>
    <cellStyle name="Porcentaje" xfId="364" builtinId="5"/>
    <cellStyle name="Porcentaje 2" xfId="365" xr:uid="{00000000-0005-0000-0000-000074010000}"/>
    <cellStyle name="Porcentaje 3" xfId="366" xr:uid="{00000000-0005-0000-0000-000075010000}"/>
    <cellStyle name="Porcentual 2" xfId="367" xr:uid="{00000000-0005-0000-0000-000076010000}"/>
    <cellStyle name="Porcentual 2 2" xfId="368" xr:uid="{00000000-0005-0000-0000-000077010000}"/>
    <cellStyle name="Porcentual 2 3" xfId="369" xr:uid="{00000000-0005-0000-0000-000078010000}"/>
    <cellStyle name="Porcentual 2 4" xfId="370" xr:uid="{00000000-0005-0000-0000-000079010000}"/>
    <cellStyle name="Porcentual 2 4 2" xfId="371" xr:uid="{00000000-0005-0000-0000-00007A010000}"/>
    <cellStyle name="Porcentual 2 5" xfId="372" xr:uid="{00000000-0005-0000-0000-00007B010000}"/>
    <cellStyle name="Salida" xfId="373" builtinId="21" customBuiltin="1"/>
    <cellStyle name="Salida 2 2" xfId="374" xr:uid="{00000000-0005-0000-0000-00007D010000}"/>
    <cellStyle name="Salida 2 2 2" xfId="375" xr:uid="{00000000-0005-0000-0000-00007E010000}"/>
    <cellStyle name="Salida 2 2 3" xfId="376" xr:uid="{00000000-0005-0000-0000-00007F010000}"/>
    <cellStyle name="Salida 2 3" xfId="377" xr:uid="{00000000-0005-0000-0000-000080010000}"/>
    <cellStyle name="Salida 2 4" xfId="378" xr:uid="{00000000-0005-0000-0000-000081010000}"/>
    <cellStyle name="Salida 3 2" xfId="379" xr:uid="{00000000-0005-0000-0000-000082010000}"/>
    <cellStyle name="Salida 3 3" xfId="380" xr:uid="{00000000-0005-0000-0000-000083010000}"/>
    <cellStyle name="Salida 4" xfId="381" xr:uid="{00000000-0005-0000-0000-000084010000}"/>
    <cellStyle name="Texto de advertencia" xfId="382" builtinId="11" customBuiltin="1"/>
    <cellStyle name="Texto de advertencia 2 2" xfId="383" xr:uid="{00000000-0005-0000-0000-000086010000}"/>
    <cellStyle name="Texto de advertencia 2 2 2" xfId="384" xr:uid="{00000000-0005-0000-0000-000087010000}"/>
    <cellStyle name="Texto de advertencia 2 2 3" xfId="385" xr:uid="{00000000-0005-0000-0000-000088010000}"/>
    <cellStyle name="Texto de advertencia 2 3" xfId="386" xr:uid="{00000000-0005-0000-0000-000089010000}"/>
    <cellStyle name="Texto de advertencia 2 4" xfId="387" xr:uid="{00000000-0005-0000-0000-00008A010000}"/>
    <cellStyle name="Texto de advertencia 3 2" xfId="388" xr:uid="{00000000-0005-0000-0000-00008B010000}"/>
    <cellStyle name="Texto de advertencia 3 3" xfId="389" xr:uid="{00000000-0005-0000-0000-00008C010000}"/>
    <cellStyle name="Texto de advertencia 4" xfId="390" xr:uid="{00000000-0005-0000-0000-00008D010000}"/>
    <cellStyle name="Texto explicativo" xfId="391" builtinId="53" customBuiltin="1"/>
    <cellStyle name="Texto explicativo 2 2" xfId="392" xr:uid="{00000000-0005-0000-0000-00008F010000}"/>
    <cellStyle name="Texto explicativo 2 2 2" xfId="393" xr:uid="{00000000-0005-0000-0000-000090010000}"/>
    <cellStyle name="Texto explicativo 2 2 3" xfId="394" xr:uid="{00000000-0005-0000-0000-000091010000}"/>
    <cellStyle name="Texto explicativo 2 3" xfId="395" xr:uid="{00000000-0005-0000-0000-000092010000}"/>
    <cellStyle name="Texto explicativo 2 4" xfId="396" xr:uid="{00000000-0005-0000-0000-000093010000}"/>
    <cellStyle name="Texto explicativo 3 2" xfId="397" xr:uid="{00000000-0005-0000-0000-000094010000}"/>
    <cellStyle name="Texto explicativo 3 3" xfId="398" xr:uid="{00000000-0005-0000-0000-000095010000}"/>
    <cellStyle name="Texto explicativo 4" xfId="399" xr:uid="{00000000-0005-0000-0000-000096010000}"/>
    <cellStyle name="Título" xfId="400" builtinId="15" customBuiltin="1"/>
    <cellStyle name="Título 1 2 2" xfId="401" xr:uid="{00000000-0005-0000-0000-000098010000}"/>
    <cellStyle name="Título 1 2 2 2" xfId="402" xr:uid="{00000000-0005-0000-0000-000099010000}"/>
    <cellStyle name="Título 1 2 2 3" xfId="403" xr:uid="{00000000-0005-0000-0000-00009A010000}"/>
    <cellStyle name="Título 1 2 3" xfId="404" xr:uid="{00000000-0005-0000-0000-00009B010000}"/>
    <cellStyle name="Título 1 2 4" xfId="405" xr:uid="{00000000-0005-0000-0000-00009C010000}"/>
    <cellStyle name="Título 1 3 2" xfId="406" xr:uid="{00000000-0005-0000-0000-00009D010000}"/>
    <cellStyle name="Título 1 3 3" xfId="407" xr:uid="{00000000-0005-0000-0000-00009E010000}"/>
    <cellStyle name="Título 1 4" xfId="408" xr:uid="{00000000-0005-0000-0000-00009F010000}"/>
    <cellStyle name="Título 2" xfId="409" builtinId="17" customBuiltin="1"/>
    <cellStyle name="Título 2 2 2" xfId="410" xr:uid="{00000000-0005-0000-0000-0000A1010000}"/>
    <cellStyle name="Título 2 2 2 2" xfId="411" xr:uid="{00000000-0005-0000-0000-0000A2010000}"/>
    <cellStyle name="Título 2 2 2 3" xfId="412" xr:uid="{00000000-0005-0000-0000-0000A3010000}"/>
    <cellStyle name="Título 2 2 3" xfId="413" xr:uid="{00000000-0005-0000-0000-0000A4010000}"/>
    <cellStyle name="Título 2 2 4" xfId="414" xr:uid="{00000000-0005-0000-0000-0000A5010000}"/>
    <cellStyle name="Título 2 3 2" xfId="415" xr:uid="{00000000-0005-0000-0000-0000A6010000}"/>
    <cellStyle name="Título 2 3 3" xfId="416" xr:uid="{00000000-0005-0000-0000-0000A7010000}"/>
    <cellStyle name="Título 2 4" xfId="417" xr:uid="{00000000-0005-0000-0000-0000A8010000}"/>
    <cellStyle name="Título 3" xfId="418" builtinId="18" customBuiltin="1"/>
    <cellStyle name="Título 3 2 2" xfId="419" xr:uid="{00000000-0005-0000-0000-0000AA010000}"/>
    <cellStyle name="Título 3 2 2 2" xfId="420" xr:uid="{00000000-0005-0000-0000-0000AB010000}"/>
    <cellStyle name="Título 3 2 2 3" xfId="421" xr:uid="{00000000-0005-0000-0000-0000AC010000}"/>
    <cellStyle name="Título 3 2 3" xfId="422" xr:uid="{00000000-0005-0000-0000-0000AD010000}"/>
    <cellStyle name="Título 3 2 4" xfId="423" xr:uid="{00000000-0005-0000-0000-0000AE010000}"/>
    <cellStyle name="Título 3 3 2" xfId="424" xr:uid="{00000000-0005-0000-0000-0000AF010000}"/>
    <cellStyle name="Título 3 3 3" xfId="425" xr:uid="{00000000-0005-0000-0000-0000B0010000}"/>
    <cellStyle name="Título 3 4" xfId="426" xr:uid="{00000000-0005-0000-0000-0000B1010000}"/>
    <cellStyle name="Título 4 2" xfId="427" xr:uid="{00000000-0005-0000-0000-0000B2010000}"/>
    <cellStyle name="Título 4 2 2" xfId="428" xr:uid="{00000000-0005-0000-0000-0000B3010000}"/>
    <cellStyle name="Título 4 2 3" xfId="429" xr:uid="{00000000-0005-0000-0000-0000B4010000}"/>
    <cellStyle name="Título 4 3" xfId="430" xr:uid="{00000000-0005-0000-0000-0000B5010000}"/>
    <cellStyle name="Título 4 4" xfId="431" xr:uid="{00000000-0005-0000-0000-0000B6010000}"/>
    <cellStyle name="Título 5 2" xfId="432" xr:uid="{00000000-0005-0000-0000-0000B7010000}"/>
    <cellStyle name="Título 5 3" xfId="433" xr:uid="{00000000-0005-0000-0000-0000B8010000}"/>
    <cellStyle name="Título 6" xfId="434" xr:uid="{00000000-0005-0000-0000-0000B9010000}"/>
    <cellStyle name="Total" xfId="435" builtinId="25" customBuiltin="1"/>
    <cellStyle name="Total 2 2" xfId="436" xr:uid="{00000000-0005-0000-0000-0000BB010000}"/>
    <cellStyle name="Total 2 2 2" xfId="437" xr:uid="{00000000-0005-0000-0000-0000BC010000}"/>
    <cellStyle name="Total 2 2 3" xfId="438" xr:uid="{00000000-0005-0000-0000-0000BD010000}"/>
    <cellStyle name="Total 2 3" xfId="439" xr:uid="{00000000-0005-0000-0000-0000BE010000}"/>
    <cellStyle name="Total 2 4" xfId="440" xr:uid="{00000000-0005-0000-0000-0000BF010000}"/>
    <cellStyle name="Total 3 2" xfId="441" xr:uid="{00000000-0005-0000-0000-0000C0010000}"/>
    <cellStyle name="Total 3 3" xfId="442" xr:uid="{00000000-0005-0000-0000-0000C1010000}"/>
    <cellStyle name="Total 4" xfId="443" xr:uid="{00000000-0005-0000-0000-0000C201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xr9:uid="{00000000-0011-0000-FFFF-FFFF00000000}">
      <tableStyleElement type="headerRow" dxfId="27"/>
      <tableStyleElement type="totalRow" dxfId="26"/>
      <tableStyleElement type="firstRowStripe" dxfId="25"/>
      <tableStyleElement type="firstColumnStripe" dxfId="24"/>
      <tableStyleElement type="firstSubtotalColumn"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 name="PivotStyleLight16 3" table="0" count="11" xr9:uid="{00000000-0011-0000-FFFF-FFFF01000000}">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pageFieldLabels" dxfId="7"/>
      <tableStyleElement type="pageFieldValues" dxfId="6"/>
    </tableStyle>
  </tableStyles>
  <colors>
    <mruColors>
      <color rgb="FF0066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 Precio promedio mensual de papa en los mercados mayoristas </a:t>
            </a:r>
          </a:p>
          <a:p>
            <a:pPr>
              <a:defRPr sz="1000" b="1" i="0" u="none" strike="noStrike" baseline="0">
                <a:solidFill>
                  <a:srgbClr val="000000"/>
                </a:solidFill>
                <a:latin typeface="Arial"/>
                <a:ea typeface="Arial"/>
                <a:cs typeface="Arial"/>
              </a:defRPr>
            </a:pPr>
            <a:r>
              <a:rPr lang="en-US"/>
              <a:t>($ con IVA / 25 kg)</a:t>
            </a:r>
          </a:p>
        </c:rich>
      </c:tx>
      <c:layout>
        <c:manualLayout>
          <c:xMode val="edge"/>
          <c:yMode val="edge"/>
          <c:x val="0.16160179984526951"/>
          <c:y val="1.724757260786693E-2"/>
        </c:manualLayout>
      </c:layout>
      <c:overlay val="0"/>
      <c:spPr>
        <a:noFill/>
        <a:ln w="25400">
          <a:noFill/>
        </a:ln>
      </c:spPr>
    </c:title>
    <c:autoTitleDeleted val="0"/>
    <c:plotArea>
      <c:layout>
        <c:manualLayout>
          <c:layoutTarget val="inner"/>
          <c:xMode val="edge"/>
          <c:yMode val="edge"/>
          <c:x val="9.5165857939154372E-2"/>
          <c:y val="0.14721618066764405"/>
          <c:w val="0.87131190383052537"/>
          <c:h val="0.60307427796160851"/>
        </c:manualLayout>
      </c:layout>
      <c:lineChart>
        <c:grouping val="standard"/>
        <c:varyColors val="0"/>
        <c:ser>
          <c:idx val="0"/>
          <c:order val="0"/>
          <c:tx>
            <c:strRef>
              <c:f>'precio mayorista'!$C$7</c:f>
              <c:strCache>
                <c:ptCount val="1"/>
                <c:pt idx="0">
                  <c:v>2017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c:formatCode>
                <c:ptCount val="12"/>
                <c:pt idx="0">
                  <c:v>3649.8039034301619</c:v>
                </c:pt>
                <c:pt idx="1">
                  <c:v>4210.5750441630807</c:v>
                </c:pt>
                <c:pt idx="2">
                  <c:v>4419.1887260479079</c:v>
                </c:pt>
                <c:pt idx="3">
                  <c:v>4218.045080392988</c:v>
                </c:pt>
                <c:pt idx="4">
                  <c:v>4293.8489268546818</c:v>
                </c:pt>
                <c:pt idx="5">
                  <c:v>3778.7463022463317</c:v>
                </c:pt>
                <c:pt idx="6">
                  <c:v>3934.1468877263478</c:v>
                </c:pt>
                <c:pt idx="7">
                  <c:v>3813.1342349857005</c:v>
                </c:pt>
                <c:pt idx="8">
                  <c:v>4307.8244704163626</c:v>
                </c:pt>
                <c:pt idx="9">
                  <c:v>4391.534614620974</c:v>
                </c:pt>
                <c:pt idx="10">
                  <c:v>6788.0859724450893</c:v>
                </c:pt>
                <c:pt idx="11">
                  <c:v>8184.0223490930721</c:v>
                </c:pt>
              </c:numCache>
            </c:numRef>
          </c:val>
          <c:smooth val="0"/>
          <c:extLst>
            <c:ext xmlns:c16="http://schemas.microsoft.com/office/drawing/2014/chart" uri="{C3380CC4-5D6E-409C-BE32-E72D297353CC}">
              <c16:uniqueId val="{00000000-72D2-480B-B051-8CBC7447FC81}"/>
            </c:ext>
          </c:extLst>
        </c:ser>
        <c:ser>
          <c:idx val="1"/>
          <c:order val="1"/>
          <c:tx>
            <c:strRef>
              <c:f>'precio mayorista'!$D$7</c:f>
              <c:strCache>
                <c:ptCount val="1"/>
                <c:pt idx="0">
                  <c:v>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c:formatCode>
                <c:ptCount val="12"/>
                <c:pt idx="0">
                  <c:v>7976.7941188395216</c:v>
                </c:pt>
                <c:pt idx="1">
                  <c:v>7386.0482005676686</c:v>
                </c:pt>
                <c:pt idx="2">
                  <c:v>7621.296860804714</c:v>
                </c:pt>
                <c:pt idx="3">
                  <c:v>7169.2904729380289</c:v>
                </c:pt>
                <c:pt idx="4">
                  <c:v>6467.8749860272064</c:v>
                </c:pt>
                <c:pt idx="5">
                  <c:v>6864.28954335664</c:v>
                </c:pt>
                <c:pt idx="6">
                  <c:v>7022.6052558737429</c:v>
                </c:pt>
                <c:pt idx="7">
                  <c:v>9325.9284041466872</c:v>
                </c:pt>
                <c:pt idx="8">
                  <c:v>11971.777374859341</c:v>
                </c:pt>
                <c:pt idx="9">
                  <c:v>14486.091536332786</c:v>
                </c:pt>
                <c:pt idx="10">
                  <c:v>9852.8230928128323</c:v>
                </c:pt>
                <c:pt idx="11">
                  <c:v>5162.9898173073279</c:v>
                </c:pt>
              </c:numCache>
            </c:numRef>
          </c:val>
          <c:smooth val="0"/>
          <c:extLst>
            <c:ext xmlns:c16="http://schemas.microsoft.com/office/drawing/2014/chart" uri="{C3380CC4-5D6E-409C-BE32-E72D297353CC}">
              <c16:uniqueId val="{00000001-72D2-480B-B051-8CBC7447FC81}"/>
            </c:ext>
          </c:extLst>
        </c:ser>
        <c:ser>
          <c:idx val="2"/>
          <c:order val="2"/>
          <c:tx>
            <c:strRef>
              <c:f>'precio mayorista'!$E$7</c:f>
              <c:strCache>
                <c:ptCount val="1"/>
                <c:pt idx="0">
                  <c:v>2019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c:formatCode>
                <c:ptCount val="12"/>
                <c:pt idx="0">
                  <c:v>4426.6851291205812</c:v>
                </c:pt>
                <c:pt idx="1">
                  <c:v>5868.5170962501034</c:v>
                </c:pt>
                <c:pt idx="2">
                  <c:v>5800.1297155858929</c:v>
                </c:pt>
                <c:pt idx="3">
                  <c:v>5819.0288503826196</c:v>
                </c:pt>
                <c:pt idx="4">
                  <c:v>6469.0614029835524</c:v>
                </c:pt>
                <c:pt idx="5">
                  <c:v>6703.5713673747223</c:v>
                </c:pt>
                <c:pt idx="6">
                  <c:v>6933.8661538584938</c:v>
                </c:pt>
              </c:numCache>
            </c:numRef>
          </c:val>
          <c:smooth val="0"/>
          <c:extLst>
            <c:ext xmlns:c16="http://schemas.microsoft.com/office/drawing/2014/chart" uri="{C3380CC4-5D6E-409C-BE32-E72D297353CC}">
              <c16:uniqueId val="{00000002-72D2-480B-B051-8CBC7447FC81}"/>
            </c:ext>
          </c:extLst>
        </c:ser>
        <c:dLbls>
          <c:showLegendKey val="0"/>
          <c:showVal val="0"/>
          <c:showCatName val="0"/>
          <c:showSerName val="0"/>
          <c:showPercent val="0"/>
          <c:showBubbleSize val="0"/>
        </c:dLbls>
        <c:marker val="1"/>
        <c:smooth val="0"/>
        <c:axId val="-2139825848"/>
        <c:axId val="-2139817928"/>
      </c:lineChart>
      <c:catAx>
        <c:axId val="-213982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2139817928"/>
        <c:crosses val="autoZero"/>
        <c:auto val="1"/>
        <c:lblAlgn val="ctr"/>
        <c:lblOffset val="100"/>
        <c:noMultiLvlLbl val="0"/>
      </c:catAx>
      <c:valAx>
        <c:axId val="-2139817928"/>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39825848"/>
        <c:crosses val="autoZero"/>
        <c:crossBetween val="between"/>
      </c:valAx>
      <c:spPr>
        <a:noFill/>
        <a:ln w="25400">
          <a:noFill/>
        </a:ln>
      </c:spPr>
    </c:plotArea>
    <c:legend>
      <c:legendPos val="r"/>
      <c:layout>
        <c:manualLayout>
          <c:xMode val="edge"/>
          <c:yMode val="edge"/>
          <c:x val="0.22664633637890599"/>
          <c:y val="0.89923025676836299"/>
          <c:w val="0.41531045381808401"/>
          <c:h val="9.3962612471606199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3E-2"/>
          <c:y val="0.116343490304709"/>
          <c:w val="0.90820192387826204"/>
          <c:h val="0.71348703295744498"/>
        </c:manualLayout>
      </c:layout>
      <c:barChart>
        <c:barDir val="col"/>
        <c:grouping val="clustered"/>
        <c:varyColors val="0"/>
        <c:ser>
          <c:idx val="0"/>
          <c:order val="0"/>
          <c:tx>
            <c:strRef>
              <c:f>'rend región'!$B$22</c:f>
              <c:strCache>
                <c:ptCount val="1"/>
                <c:pt idx="0">
                  <c:v>2016/17</c:v>
                </c:pt>
              </c:strCache>
            </c:strRef>
          </c:tx>
          <c:spPr>
            <a:solidFill>
              <a:srgbClr val="4F81B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región'!$C$22:$L$22</c:f>
              <c:numCache>
                <c:formatCode>#,##0.0</c:formatCode>
                <c:ptCount val="10"/>
                <c:pt idx="0">
                  <c:v>24.86</c:v>
                </c:pt>
                <c:pt idx="1">
                  <c:v>13.88</c:v>
                </c:pt>
                <c:pt idx="2">
                  <c:v>17</c:v>
                </c:pt>
                <c:pt idx="3">
                  <c:v>15.419999999999998</c:v>
                </c:pt>
                <c:pt idx="4">
                  <c:v>22.130000000000003</c:v>
                </c:pt>
                <c:pt idx="5" formatCode="#,##0">
                  <c:v>0</c:v>
                </c:pt>
                <c:pt idx="6">
                  <c:v>17.25</c:v>
                </c:pt>
                <c:pt idx="7">
                  <c:v>26.639999999999997</c:v>
                </c:pt>
                <c:pt idx="8">
                  <c:v>31.689999999999998</c:v>
                </c:pt>
                <c:pt idx="9">
                  <c:v>42.980000000000004</c:v>
                </c:pt>
              </c:numCache>
            </c:numRef>
          </c:val>
          <c:extLst>
            <c:ext xmlns:c16="http://schemas.microsoft.com/office/drawing/2014/chart" uri="{C3380CC4-5D6E-409C-BE32-E72D297353CC}">
              <c16:uniqueId val="{00000000-DDCF-4CC0-8F7C-261EF469397C}"/>
            </c:ext>
          </c:extLst>
        </c:ser>
        <c:ser>
          <c:idx val="1"/>
          <c:order val="1"/>
          <c:tx>
            <c:strRef>
              <c:f>'rend región'!$B$23</c:f>
              <c:strCache>
                <c:ptCount val="1"/>
                <c:pt idx="0">
                  <c:v>2017/18</c:v>
                </c:pt>
              </c:strCache>
            </c:strRef>
          </c:tx>
          <c:spPr>
            <a:solidFill>
              <a:srgbClr val="C0504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región'!$C$23:$L$23</c:f>
              <c:numCache>
                <c:formatCode>#,##0.0</c:formatCode>
                <c:ptCount val="10"/>
                <c:pt idx="0">
                  <c:v>28.378922166817894</c:v>
                </c:pt>
                <c:pt idx="1">
                  <c:v>16.260056952992556</c:v>
                </c:pt>
                <c:pt idx="2">
                  <c:v>18.951020851994503</c:v>
                </c:pt>
                <c:pt idx="3">
                  <c:v>14.489636066017113</c:v>
                </c:pt>
                <c:pt idx="4">
                  <c:v>18.728394313163221</c:v>
                </c:pt>
                <c:pt idx="5" formatCode="#,##0">
                  <c:v>20.754925615331164</c:v>
                </c:pt>
                <c:pt idx="6">
                  <c:v>17.313359038330688</c:v>
                </c:pt>
                <c:pt idx="7">
                  <c:v>31.758873628341366</c:v>
                </c:pt>
                <c:pt idx="8">
                  <c:v>48.387835356389296</c:v>
                </c:pt>
                <c:pt idx="9">
                  <c:v>39.863420959984026</c:v>
                </c:pt>
              </c:numCache>
            </c:numRef>
          </c:val>
          <c:extLst>
            <c:ext xmlns:c16="http://schemas.microsoft.com/office/drawing/2014/chart" uri="{C3380CC4-5D6E-409C-BE32-E72D297353CC}">
              <c16:uniqueId val="{00000001-DDCF-4CC0-8F7C-261EF469397C}"/>
            </c:ext>
          </c:extLst>
        </c:ser>
        <c:ser>
          <c:idx val="2"/>
          <c:order val="2"/>
          <c:tx>
            <c:strRef>
              <c:f>'rend región'!$B$24</c:f>
              <c:strCache>
                <c:ptCount val="1"/>
                <c:pt idx="0">
                  <c:v>2018/19</c:v>
                </c:pt>
              </c:strCache>
            </c:strRef>
          </c:tx>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región'!$C$24:$L$24</c:f>
              <c:numCache>
                <c:formatCode>#,##0.0</c:formatCode>
                <c:ptCount val="10"/>
                <c:pt idx="0">
                  <c:v>29.921458117890381</c:v>
                </c:pt>
                <c:pt idx="1">
                  <c:v>17.272248243559719</c:v>
                </c:pt>
                <c:pt idx="2">
                  <c:v>23.065879953379955</c:v>
                </c:pt>
                <c:pt idx="3">
                  <c:v>10.95473496128648</c:v>
                </c:pt>
                <c:pt idx="4">
                  <c:v>24.970121686223383</c:v>
                </c:pt>
                <c:pt idx="5">
                  <c:v>28.285777067518978</c:v>
                </c:pt>
                <c:pt idx="6">
                  <c:v>11.349226441631505</c:v>
                </c:pt>
                <c:pt idx="7">
                  <c:v>24.713979620988475</c:v>
                </c:pt>
                <c:pt idx="8">
                  <c:v>42.458664666166541</c:v>
                </c:pt>
                <c:pt idx="9">
                  <c:v>43.661217911822263</c:v>
                </c:pt>
              </c:numCache>
            </c:numRef>
          </c:val>
          <c:extLst>
            <c:ext xmlns:c16="http://schemas.microsoft.com/office/drawing/2014/chart" uri="{C3380CC4-5D6E-409C-BE32-E72D297353CC}">
              <c16:uniqueId val="{00000002-DDCF-4CC0-8F7C-261EF469397C}"/>
            </c:ext>
          </c:extLst>
        </c:ser>
        <c:dLbls>
          <c:showLegendKey val="0"/>
          <c:showVal val="0"/>
          <c:showCatName val="0"/>
          <c:showSerName val="0"/>
          <c:showPercent val="0"/>
          <c:showBubbleSize val="0"/>
        </c:dLbls>
        <c:gapWidth val="219"/>
        <c:overlap val="-27"/>
        <c:axId val="-2125025304"/>
        <c:axId val="-2125021768"/>
      </c:barChart>
      <c:catAx>
        <c:axId val="-212502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5021768"/>
        <c:crosses val="autoZero"/>
        <c:auto val="1"/>
        <c:lblAlgn val="ctr"/>
        <c:lblOffset val="100"/>
        <c:noMultiLvlLbl val="0"/>
      </c:catAx>
      <c:valAx>
        <c:axId val="-212502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 por hectárea</a:t>
                </a:r>
              </a:p>
            </c:rich>
          </c:tx>
          <c:layout>
            <c:manualLayout>
              <c:xMode val="edge"/>
              <c:yMode val="edge"/>
              <c:x val="1.28412213997876E-2"/>
              <c:y val="0.266974425030644"/>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5025304"/>
        <c:crosses val="autoZero"/>
        <c:crossBetween val="between"/>
      </c:valAx>
      <c:spPr>
        <a:noFill/>
        <a:ln w="25400">
          <a:noFill/>
        </a:ln>
      </c:spPr>
    </c:plotArea>
    <c:legend>
      <c:legendPos val="r"/>
      <c:layout>
        <c:manualLayout>
          <c:xMode val="edge"/>
          <c:yMode val="edge"/>
          <c:x val="0.38249090919309597"/>
          <c:y val="0.91850719187805996"/>
          <c:w val="0.236118632922491"/>
          <c:h val="5.9784624547261397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Gráfico 2. Precio diario de papa en los mercados mayoristas</a:t>
            </a:r>
            <a:r>
              <a:rPr lang="en-US" sz="1100" b="1" baseline="0"/>
              <a:t> </a:t>
            </a:r>
            <a:r>
              <a:rPr lang="en-US" sz="1100" b="1"/>
              <a:t>(en $/25 kilos con IVA)</a:t>
            </a:r>
          </a:p>
        </c:rich>
      </c:tx>
      <c:layout>
        <c:manualLayout>
          <c:xMode val="edge"/>
          <c:yMode val="edge"/>
          <c:x val="0.24190356640733843"/>
          <c:y val="3.844813143044761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070855579609498"/>
          <c:y val="0.19164151356080489"/>
          <c:w val="0.86613648744541383"/>
          <c:h val="0.6326529158133456"/>
        </c:manualLayout>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rgbClr val="FF0000"/>
                </a:solidFill>
                <a:prstDash val="sysDot"/>
              </a:ln>
              <a:effectLst/>
            </c:spPr>
            <c:trendlineType val="poly"/>
            <c:order val="3"/>
            <c:dispRSqr val="0"/>
            <c:dispEq val="0"/>
          </c:trendline>
          <c:cat>
            <c:strLit>
              <c:ptCount val="234"/>
              <c:pt idx="0">
                <c:v>02-08-18</c:v>
              </c:pt>
              <c:pt idx="1">
                <c:v>03-08-18</c:v>
              </c:pt>
              <c:pt idx="2">
                <c:v>06-08-18</c:v>
              </c:pt>
              <c:pt idx="3">
                <c:v>07-08-18</c:v>
              </c:pt>
              <c:pt idx="4">
                <c:v>08-08-18</c:v>
              </c:pt>
              <c:pt idx="5">
                <c:v>09-08-18</c:v>
              </c:pt>
              <c:pt idx="6">
                <c:v>13-08-18</c:v>
              </c:pt>
              <c:pt idx="7">
                <c:v>14-08-18</c:v>
              </c:pt>
              <c:pt idx="8">
                <c:v>16-08-18</c:v>
              </c:pt>
              <c:pt idx="9">
                <c:v>17-08-18</c:v>
              </c:pt>
              <c:pt idx="10">
                <c:v>20-08-18</c:v>
              </c:pt>
              <c:pt idx="11">
                <c:v>21-08-18</c:v>
              </c:pt>
              <c:pt idx="12">
                <c:v>22-08-18</c:v>
              </c:pt>
              <c:pt idx="13">
                <c:v>23-08-18</c:v>
              </c:pt>
              <c:pt idx="14">
                <c:v>24-08-18</c:v>
              </c:pt>
              <c:pt idx="15">
                <c:v>27-08-18</c:v>
              </c:pt>
              <c:pt idx="16">
                <c:v>28-08-18</c:v>
              </c:pt>
              <c:pt idx="17">
                <c:v>29-08-18</c:v>
              </c:pt>
              <c:pt idx="18">
                <c:v>30-08-18</c:v>
              </c:pt>
              <c:pt idx="19">
                <c:v>31-08-18</c:v>
              </c:pt>
              <c:pt idx="20">
                <c:v>03-09-18</c:v>
              </c:pt>
              <c:pt idx="21">
                <c:v>04-09-18</c:v>
              </c:pt>
              <c:pt idx="22">
                <c:v>05-09-18</c:v>
              </c:pt>
              <c:pt idx="23">
                <c:v>06-09-18</c:v>
              </c:pt>
              <c:pt idx="24">
                <c:v>07-09-18</c:v>
              </c:pt>
              <c:pt idx="25">
                <c:v>10-09-18</c:v>
              </c:pt>
              <c:pt idx="26">
                <c:v>11-09-18</c:v>
              </c:pt>
              <c:pt idx="27">
                <c:v>12-09-18</c:v>
              </c:pt>
              <c:pt idx="28">
                <c:v>13-09-18</c:v>
              </c:pt>
              <c:pt idx="29">
                <c:v>14-09-18</c:v>
              </c:pt>
              <c:pt idx="30">
                <c:v>20-09-18</c:v>
              </c:pt>
              <c:pt idx="31">
                <c:v>21-09-18</c:v>
              </c:pt>
              <c:pt idx="32">
                <c:v>24-09-18</c:v>
              </c:pt>
              <c:pt idx="33">
                <c:v>25-09-18</c:v>
              </c:pt>
              <c:pt idx="34">
                <c:v>26-09-18</c:v>
              </c:pt>
              <c:pt idx="35">
                <c:v>27-09-18</c:v>
              </c:pt>
              <c:pt idx="36">
                <c:v>28-09-18</c:v>
              </c:pt>
              <c:pt idx="37">
                <c:v>01-10-18</c:v>
              </c:pt>
              <c:pt idx="38">
                <c:v>02-10-18</c:v>
              </c:pt>
              <c:pt idx="39">
                <c:v>03-10-18</c:v>
              </c:pt>
              <c:pt idx="40">
                <c:v>04-10-18</c:v>
              </c:pt>
              <c:pt idx="41">
                <c:v>05-10-18</c:v>
              </c:pt>
              <c:pt idx="42">
                <c:v>08-10-18</c:v>
              </c:pt>
              <c:pt idx="43">
                <c:v>09-10-18</c:v>
              </c:pt>
              <c:pt idx="44">
                <c:v>10-10-18</c:v>
              </c:pt>
              <c:pt idx="45">
                <c:v>11-10-18</c:v>
              </c:pt>
              <c:pt idx="46">
                <c:v>12-10-18</c:v>
              </c:pt>
              <c:pt idx="47">
                <c:v>16-10-18</c:v>
              </c:pt>
              <c:pt idx="48">
                <c:v>17-10-18</c:v>
              </c:pt>
              <c:pt idx="49">
                <c:v>18-10-18</c:v>
              </c:pt>
              <c:pt idx="50">
                <c:v>19-10-18</c:v>
              </c:pt>
              <c:pt idx="51">
                <c:v>22-10-18</c:v>
              </c:pt>
              <c:pt idx="52">
                <c:v>23-10-18</c:v>
              </c:pt>
              <c:pt idx="53">
                <c:v>24-10-18</c:v>
              </c:pt>
              <c:pt idx="54">
                <c:v>25-10-18</c:v>
              </c:pt>
              <c:pt idx="55">
                <c:v>26-10-18</c:v>
              </c:pt>
              <c:pt idx="56">
                <c:v>29-10-18</c:v>
              </c:pt>
              <c:pt idx="57">
                <c:v>30-10-18</c:v>
              </c:pt>
              <c:pt idx="58">
                <c:v>31-10-18</c:v>
              </c:pt>
              <c:pt idx="59">
                <c:v>05-11-18</c:v>
              </c:pt>
              <c:pt idx="60">
                <c:v>06-11-18</c:v>
              </c:pt>
              <c:pt idx="61">
                <c:v>07-11-18</c:v>
              </c:pt>
              <c:pt idx="62">
                <c:v>08-11-18</c:v>
              </c:pt>
              <c:pt idx="63">
                <c:v>09-11-18</c:v>
              </c:pt>
              <c:pt idx="64">
                <c:v>12-11-18</c:v>
              </c:pt>
              <c:pt idx="65">
                <c:v>13-11-18</c:v>
              </c:pt>
              <c:pt idx="66">
                <c:v>14-11-18</c:v>
              </c:pt>
              <c:pt idx="67">
                <c:v>15-11-18</c:v>
              </c:pt>
              <c:pt idx="68">
                <c:v>16-11-18</c:v>
              </c:pt>
              <c:pt idx="69">
                <c:v>19-11-18</c:v>
              </c:pt>
              <c:pt idx="70">
                <c:v>20-11-18</c:v>
              </c:pt>
              <c:pt idx="71">
                <c:v>21-11-18</c:v>
              </c:pt>
              <c:pt idx="72">
                <c:v>22-11-18</c:v>
              </c:pt>
              <c:pt idx="73">
                <c:v>23-11-18</c:v>
              </c:pt>
              <c:pt idx="74">
                <c:v>26-11-18</c:v>
              </c:pt>
              <c:pt idx="75">
                <c:v>27-11-18</c:v>
              </c:pt>
              <c:pt idx="76">
                <c:v>28-11-18</c:v>
              </c:pt>
              <c:pt idx="77">
                <c:v>29-11-18</c:v>
              </c:pt>
              <c:pt idx="78">
                <c:v>30-11-18</c:v>
              </c:pt>
              <c:pt idx="79">
                <c:v>03-12-18</c:v>
              </c:pt>
              <c:pt idx="80">
                <c:v>04-12-18</c:v>
              </c:pt>
              <c:pt idx="81">
                <c:v>05-12-18</c:v>
              </c:pt>
              <c:pt idx="82">
                <c:v>06-12-18</c:v>
              </c:pt>
              <c:pt idx="83">
                <c:v>07-12-18</c:v>
              </c:pt>
              <c:pt idx="84">
                <c:v>10-12-18</c:v>
              </c:pt>
              <c:pt idx="85">
                <c:v>11-12-18</c:v>
              </c:pt>
              <c:pt idx="86">
                <c:v>12-12-18</c:v>
              </c:pt>
              <c:pt idx="87">
                <c:v>13-12-18</c:v>
              </c:pt>
              <c:pt idx="88">
                <c:v>14-12-18</c:v>
              </c:pt>
              <c:pt idx="89">
                <c:v>17-12-18</c:v>
              </c:pt>
              <c:pt idx="90">
                <c:v>18-12-18</c:v>
              </c:pt>
              <c:pt idx="91">
                <c:v>19-12-18</c:v>
              </c:pt>
              <c:pt idx="92">
                <c:v>20-12-18</c:v>
              </c:pt>
              <c:pt idx="93">
                <c:v>21-12-18</c:v>
              </c:pt>
              <c:pt idx="94">
                <c:v>24-12-18</c:v>
              </c:pt>
              <c:pt idx="95">
                <c:v>26-12-18</c:v>
              </c:pt>
              <c:pt idx="96">
                <c:v>27-12-18</c:v>
              </c:pt>
              <c:pt idx="97">
                <c:v>28-12-18</c:v>
              </c:pt>
              <c:pt idx="98">
                <c:v>31-12-18</c:v>
              </c:pt>
              <c:pt idx="99">
                <c:v>02-01-19</c:v>
              </c:pt>
              <c:pt idx="100">
                <c:v>03-01-19</c:v>
              </c:pt>
              <c:pt idx="101">
                <c:v>04-01-19</c:v>
              </c:pt>
              <c:pt idx="102">
                <c:v>07-01-19</c:v>
              </c:pt>
              <c:pt idx="103">
                <c:v>08-01-19</c:v>
              </c:pt>
              <c:pt idx="104">
                <c:v>09-01-19</c:v>
              </c:pt>
              <c:pt idx="105">
                <c:v>10-01-19</c:v>
              </c:pt>
              <c:pt idx="106">
                <c:v>11-01-19</c:v>
              </c:pt>
              <c:pt idx="107">
                <c:v>14-01-19</c:v>
              </c:pt>
              <c:pt idx="108">
                <c:v>15-01-19</c:v>
              </c:pt>
              <c:pt idx="109">
                <c:v>16-01-19</c:v>
              </c:pt>
              <c:pt idx="110">
                <c:v>17-01-19</c:v>
              </c:pt>
              <c:pt idx="111">
                <c:v>18-01-19</c:v>
              </c:pt>
              <c:pt idx="112">
                <c:v>21-01-19</c:v>
              </c:pt>
              <c:pt idx="113">
                <c:v>22-01-19</c:v>
              </c:pt>
              <c:pt idx="114">
                <c:v>23-01-19</c:v>
              </c:pt>
              <c:pt idx="115">
                <c:v>24-01-19</c:v>
              </c:pt>
              <c:pt idx="116">
                <c:v>25-01-19</c:v>
              </c:pt>
              <c:pt idx="117">
                <c:v>28-01-19</c:v>
              </c:pt>
              <c:pt idx="118">
                <c:v>29-01-19</c:v>
              </c:pt>
              <c:pt idx="119">
                <c:v>30-01-19</c:v>
              </c:pt>
              <c:pt idx="120">
                <c:v>31-01-19</c:v>
              </c:pt>
              <c:pt idx="121">
                <c:v>01-02-19</c:v>
              </c:pt>
              <c:pt idx="122">
                <c:v>04-02-19</c:v>
              </c:pt>
              <c:pt idx="123">
                <c:v>05-02-19</c:v>
              </c:pt>
              <c:pt idx="124">
                <c:v>06-02-19</c:v>
              </c:pt>
              <c:pt idx="125">
                <c:v>07-02-19</c:v>
              </c:pt>
              <c:pt idx="126">
                <c:v>08-02-19</c:v>
              </c:pt>
              <c:pt idx="127">
                <c:v>11-02-19</c:v>
              </c:pt>
              <c:pt idx="128">
                <c:v>12-02-19</c:v>
              </c:pt>
              <c:pt idx="129">
                <c:v>13-02-19</c:v>
              </c:pt>
              <c:pt idx="130">
                <c:v>14-02-19</c:v>
              </c:pt>
              <c:pt idx="131">
                <c:v>15-02-19</c:v>
              </c:pt>
              <c:pt idx="132">
                <c:v>18-02-19</c:v>
              </c:pt>
              <c:pt idx="133">
                <c:v>19-02-19</c:v>
              </c:pt>
              <c:pt idx="134">
                <c:v>20-02-19</c:v>
              </c:pt>
              <c:pt idx="135">
                <c:v>21-02-19</c:v>
              </c:pt>
              <c:pt idx="136">
                <c:v>22-02-19</c:v>
              </c:pt>
              <c:pt idx="137">
                <c:v>25-02-19</c:v>
              </c:pt>
              <c:pt idx="138">
                <c:v>26-02-19</c:v>
              </c:pt>
              <c:pt idx="139">
                <c:v>27-02-19</c:v>
              </c:pt>
              <c:pt idx="140">
                <c:v>28-02-19</c:v>
              </c:pt>
              <c:pt idx="141">
                <c:v>01-03-19</c:v>
              </c:pt>
              <c:pt idx="142">
                <c:v>04-03-19</c:v>
              </c:pt>
              <c:pt idx="143">
                <c:v>05-03-19</c:v>
              </c:pt>
              <c:pt idx="144">
                <c:v>06-03-19</c:v>
              </c:pt>
              <c:pt idx="145">
                <c:v>07-03-19</c:v>
              </c:pt>
              <c:pt idx="146">
                <c:v>08-03-19</c:v>
              </c:pt>
              <c:pt idx="147">
                <c:v>11-03-19</c:v>
              </c:pt>
              <c:pt idx="148">
                <c:v>12-03-19</c:v>
              </c:pt>
              <c:pt idx="149">
                <c:v>13-03-19</c:v>
              </c:pt>
              <c:pt idx="150">
                <c:v>14-03-19</c:v>
              </c:pt>
              <c:pt idx="151">
                <c:v>15-03-19</c:v>
              </c:pt>
              <c:pt idx="152">
                <c:v>18-03-19</c:v>
              </c:pt>
              <c:pt idx="153">
                <c:v>19-03-19</c:v>
              </c:pt>
              <c:pt idx="154">
                <c:v>20-03-19</c:v>
              </c:pt>
              <c:pt idx="155">
                <c:v>21-03-19</c:v>
              </c:pt>
              <c:pt idx="156">
                <c:v>22-03-19</c:v>
              </c:pt>
              <c:pt idx="157">
                <c:v>25-03-19</c:v>
              </c:pt>
              <c:pt idx="158">
                <c:v>26-03-19</c:v>
              </c:pt>
              <c:pt idx="159">
                <c:v>27-03-19</c:v>
              </c:pt>
              <c:pt idx="160">
                <c:v>28-03-19</c:v>
              </c:pt>
              <c:pt idx="161">
                <c:v>29-03-19</c:v>
              </c:pt>
              <c:pt idx="162">
                <c:v>01-04-19</c:v>
              </c:pt>
              <c:pt idx="163">
                <c:v>02-04-19</c:v>
              </c:pt>
              <c:pt idx="164">
                <c:v>03-04-19</c:v>
              </c:pt>
              <c:pt idx="165">
                <c:v>04-04-19</c:v>
              </c:pt>
              <c:pt idx="166">
                <c:v>05-04-19</c:v>
              </c:pt>
              <c:pt idx="167">
                <c:v>08-04-19</c:v>
              </c:pt>
              <c:pt idx="168">
                <c:v>09-04-19</c:v>
              </c:pt>
              <c:pt idx="169">
                <c:v>10-04-19</c:v>
              </c:pt>
              <c:pt idx="170">
                <c:v>11-04-19</c:v>
              </c:pt>
              <c:pt idx="171">
                <c:v>12-04-19</c:v>
              </c:pt>
              <c:pt idx="172">
                <c:v>15-04-19</c:v>
              </c:pt>
              <c:pt idx="173">
                <c:v>16-04-19</c:v>
              </c:pt>
              <c:pt idx="174">
                <c:v>17-04-19</c:v>
              </c:pt>
              <c:pt idx="175">
                <c:v>18-04-19</c:v>
              </c:pt>
              <c:pt idx="176">
                <c:v>22-04-19</c:v>
              </c:pt>
              <c:pt idx="177">
                <c:v>23-04-19</c:v>
              </c:pt>
              <c:pt idx="178">
                <c:v>24-04-19</c:v>
              </c:pt>
              <c:pt idx="179">
                <c:v>25-04-19</c:v>
              </c:pt>
              <c:pt idx="180">
                <c:v>26-04-19</c:v>
              </c:pt>
              <c:pt idx="181">
                <c:v>29-04-19</c:v>
              </c:pt>
              <c:pt idx="182">
                <c:v>30-04-19</c:v>
              </c:pt>
              <c:pt idx="183">
                <c:v>02-05-19</c:v>
              </c:pt>
              <c:pt idx="184">
                <c:v>03-05-19</c:v>
              </c:pt>
              <c:pt idx="185">
                <c:v>06-05-19</c:v>
              </c:pt>
              <c:pt idx="186">
                <c:v>07-05-19</c:v>
              </c:pt>
              <c:pt idx="187">
                <c:v>08-05-19</c:v>
              </c:pt>
              <c:pt idx="188">
                <c:v>09-05-19</c:v>
              </c:pt>
              <c:pt idx="189">
                <c:v>10-05-19</c:v>
              </c:pt>
              <c:pt idx="190">
                <c:v>13-05-19</c:v>
              </c:pt>
              <c:pt idx="191">
                <c:v>14-05-19</c:v>
              </c:pt>
              <c:pt idx="192">
                <c:v>15-05-19</c:v>
              </c:pt>
              <c:pt idx="193">
                <c:v>16-05-19</c:v>
              </c:pt>
              <c:pt idx="194">
                <c:v>17-05-19</c:v>
              </c:pt>
              <c:pt idx="195">
                <c:v>20-05-19</c:v>
              </c:pt>
              <c:pt idx="196">
                <c:v>22-05-19</c:v>
              </c:pt>
              <c:pt idx="197">
                <c:v>23-05-19</c:v>
              </c:pt>
              <c:pt idx="198">
                <c:v>24-05-19</c:v>
              </c:pt>
              <c:pt idx="199">
                <c:v>27-05-19</c:v>
              </c:pt>
              <c:pt idx="200">
                <c:v>28-05-19</c:v>
              </c:pt>
              <c:pt idx="201">
                <c:v>29-05-19</c:v>
              </c:pt>
              <c:pt idx="202">
                <c:v>30-05-19</c:v>
              </c:pt>
              <c:pt idx="203">
                <c:v>31-05-19</c:v>
              </c:pt>
              <c:pt idx="204">
                <c:v>03-06-19</c:v>
              </c:pt>
              <c:pt idx="205">
                <c:v>04-06-19</c:v>
              </c:pt>
              <c:pt idx="206">
                <c:v>05-06-19</c:v>
              </c:pt>
              <c:pt idx="207">
                <c:v>06-06-19</c:v>
              </c:pt>
              <c:pt idx="208">
                <c:v>07-06-19</c:v>
              </c:pt>
              <c:pt idx="209">
                <c:v>10-06-19</c:v>
              </c:pt>
              <c:pt idx="210">
                <c:v>11-06-19</c:v>
              </c:pt>
              <c:pt idx="211">
                <c:v>12-06-19</c:v>
              </c:pt>
              <c:pt idx="212">
                <c:v>13-06-19</c:v>
              </c:pt>
              <c:pt idx="213">
                <c:v>14-06-19</c:v>
              </c:pt>
              <c:pt idx="214">
                <c:v>17-06-19</c:v>
              </c:pt>
              <c:pt idx="215">
                <c:v>18-06-19</c:v>
              </c:pt>
              <c:pt idx="216">
                <c:v>19-06-19</c:v>
              </c:pt>
              <c:pt idx="217">
                <c:v>20-06-19</c:v>
              </c:pt>
              <c:pt idx="218">
                <c:v>21-06-19</c:v>
              </c:pt>
              <c:pt idx="219">
                <c:v>24-06-19</c:v>
              </c:pt>
              <c:pt idx="220">
                <c:v>25-06-19</c:v>
              </c:pt>
              <c:pt idx="221">
                <c:v>26-06-19</c:v>
              </c:pt>
              <c:pt idx="222">
                <c:v>27-06-19</c:v>
              </c:pt>
              <c:pt idx="223">
                <c:v>28-06-19</c:v>
              </c:pt>
              <c:pt idx="224">
                <c:v>01-07-19</c:v>
              </c:pt>
              <c:pt idx="225">
                <c:v>02-07-19</c:v>
              </c:pt>
              <c:pt idx="226">
                <c:v>03-07-19</c:v>
              </c:pt>
              <c:pt idx="227">
                <c:v>04-07-19</c:v>
              </c:pt>
              <c:pt idx="228">
                <c:v>05-07-19</c:v>
              </c:pt>
              <c:pt idx="229">
                <c:v>08-07-19</c:v>
              </c:pt>
              <c:pt idx="230">
                <c:v>09-07-19</c:v>
              </c:pt>
              <c:pt idx="231">
                <c:v>10-07-19</c:v>
              </c:pt>
              <c:pt idx="232">
                <c:v>11-07-19</c:v>
              </c:pt>
              <c:pt idx="233">
                <c:v>12-07-19</c:v>
              </c:pt>
            </c:strLit>
          </c:cat>
          <c:val>
            <c:numLit>
              <c:formatCode>General</c:formatCode>
              <c:ptCount val="234"/>
              <c:pt idx="0">
                <c:v>6871.9705954422934</c:v>
              </c:pt>
              <c:pt idx="1">
                <c:v>7464.5749185667755</c:v>
              </c:pt>
              <c:pt idx="2">
                <c:v>7118.8726039900903</c:v>
              </c:pt>
              <c:pt idx="3">
                <c:v>7543.6054721977052</c:v>
              </c:pt>
              <c:pt idx="4">
                <c:v>7819.1178082191782</c:v>
              </c:pt>
              <c:pt idx="5">
                <c:v>7605.6960985626283</c:v>
              </c:pt>
              <c:pt idx="6">
                <c:v>7821.2784011220192</c:v>
              </c:pt>
              <c:pt idx="7">
                <c:v>7967.9749703312118</c:v>
              </c:pt>
              <c:pt idx="8">
                <c:v>8461.3296120569357</c:v>
              </c:pt>
              <c:pt idx="9">
                <c:v>8113.245508982036</c:v>
              </c:pt>
              <c:pt idx="10">
                <c:v>8412.7843295638122</c:v>
              </c:pt>
              <c:pt idx="11">
                <c:v>8780.0483602001113</c:v>
              </c:pt>
              <c:pt idx="12">
                <c:v>10163.07861060329</c:v>
              </c:pt>
              <c:pt idx="13">
                <c:v>10882.203899721448</c:v>
              </c:pt>
              <c:pt idx="14">
                <c:v>11494.489022111491</c:v>
              </c:pt>
              <c:pt idx="15">
                <c:v>11922.628536285363</c:v>
              </c:pt>
              <c:pt idx="16">
                <c:v>11215.422744128553</c:v>
              </c:pt>
              <c:pt idx="17">
                <c:v>11915.048210966543</c:v>
              </c:pt>
              <c:pt idx="18">
                <c:v>11892.54725848564</c:v>
              </c:pt>
              <c:pt idx="19">
                <c:v>11789.282711508145</c:v>
              </c:pt>
              <c:pt idx="20">
                <c:v>11352.423019022855</c:v>
              </c:pt>
              <c:pt idx="21">
                <c:v>11824.995154297372</c:v>
              </c:pt>
              <c:pt idx="22">
                <c:v>11173.960507069722</c:v>
              </c:pt>
              <c:pt idx="23">
                <c:v>11601.867072290399</c:v>
              </c:pt>
              <c:pt idx="24">
                <c:v>11533.14559659091</c:v>
              </c:pt>
              <c:pt idx="25">
                <c:v>11005.526847757423</c:v>
              </c:pt>
              <c:pt idx="26">
                <c:v>11399.49774132192</c:v>
              </c:pt>
              <c:pt idx="27">
                <c:v>11796.896907216495</c:v>
              </c:pt>
              <c:pt idx="28">
                <c:v>10652.953914767097</c:v>
              </c:pt>
              <c:pt idx="29">
                <c:v>11305.929104477613</c:v>
              </c:pt>
              <c:pt idx="30">
                <c:v>11887.869986168742</c:v>
              </c:pt>
              <c:pt idx="31">
                <c:v>11585.875718390804</c:v>
              </c:pt>
              <c:pt idx="32">
                <c:v>13201.225357557016</c:v>
              </c:pt>
              <c:pt idx="33">
                <c:v>13409.243704839062</c:v>
              </c:pt>
              <c:pt idx="34">
                <c:v>12615.649920255184</c:v>
              </c:pt>
              <c:pt idx="35">
                <c:v>13860.351738926489</c:v>
              </c:pt>
              <c:pt idx="36">
                <c:v>13714.567422434367</c:v>
              </c:pt>
              <c:pt idx="37">
                <c:v>12870.286466398265</c:v>
              </c:pt>
              <c:pt idx="38">
                <c:v>14691.138778747027</c:v>
              </c:pt>
              <c:pt idx="39">
                <c:v>15016.000482858522</c:v>
              </c:pt>
              <c:pt idx="40">
                <c:v>14863.704154427192</c:v>
              </c:pt>
              <c:pt idx="41">
                <c:v>15367.476793248945</c:v>
              </c:pt>
              <c:pt idx="42">
                <c:v>15172.122045718714</c:v>
              </c:pt>
              <c:pt idx="43">
                <c:v>15254.865083375442</c:v>
              </c:pt>
              <c:pt idx="44">
                <c:v>14539.811934294334</c:v>
              </c:pt>
              <c:pt idx="45">
                <c:v>15178.024045261669</c:v>
              </c:pt>
              <c:pt idx="46">
                <c:v>14314.132577100319</c:v>
              </c:pt>
              <c:pt idx="47">
                <c:v>14167.377615062762</c:v>
              </c:pt>
              <c:pt idx="48">
                <c:v>14222.717179294823</c:v>
              </c:pt>
              <c:pt idx="49">
                <c:v>14725.141735918744</c:v>
              </c:pt>
              <c:pt idx="50">
                <c:v>14475.778266331658</c:v>
              </c:pt>
              <c:pt idx="51">
                <c:v>14331.561133200796</c:v>
              </c:pt>
              <c:pt idx="52">
                <c:v>14856.083697688944</c:v>
              </c:pt>
              <c:pt idx="53">
                <c:v>13945.89389617798</c:v>
              </c:pt>
              <c:pt idx="54">
                <c:v>14638.579259936045</c:v>
              </c:pt>
              <c:pt idx="55">
                <c:v>13986.522637013502</c:v>
              </c:pt>
              <c:pt idx="56">
                <c:v>12002.205649717514</c:v>
              </c:pt>
              <c:pt idx="57">
                <c:v>13625.138255033557</c:v>
              </c:pt>
              <c:pt idx="58">
                <c:v>13081.145790554414</c:v>
              </c:pt>
              <c:pt idx="59">
                <c:v>13063.836702954899</c:v>
              </c:pt>
              <c:pt idx="60">
                <c:v>13227.447516641065</c:v>
              </c:pt>
              <c:pt idx="61">
                <c:v>13737.167446211413</c:v>
              </c:pt>
              <c:pt idx="62">
                <c:v>11884.196972852878</c:v>
              </c:pt>
              <c:pt idx="63">
                <c:v>11594.130911583276</c:v>
              </c:pt>
              <c:pt idx="64">
                <c:v>12392.042128603105</c:v>
              </c:pt>
              <c:pt idx="65">
                <c:v>11168.487255483105</c:v>
              </c:pt>
              <c:pt idx="66">
                <c:v>11429.170803533867</c:v>
              </c:pt>
              <c:pt idx="67">
                <c:v>10445.83766039988</c:v>
              </c:pt>
              <c:pt idx="68">
                <c:v>11710.269061121613</c:v>
              </c:pt>
              <c:pt idx="69">
                <c:v>10302.849385245901</c:v>
              </c:pt>
              <c:pt idx="70">
                <c:v>8933.7380339680913</c:v>
              </c:pt>
              <c:pt idx="71">
                <c:v>9645.4100759921184</c:v>
              </c:pt>
              <c:pt idx="72">
                <c:v>9246.7858695652176</c:v>
              </c:pt>
              <c:pt idx="73">
                <c:v>8843.6920077972718</c:v>
              </c:pt>
              <c:pt idx="74">
                <c:v>7453.7915057915061</c:v>
              </c:pt>
              <c:pt idx="75">
                <c:v>7571.3632385120354</c:v>
              </c:pt>
              <c:pt idx="76">
                <c:v>7841.1240875912408</c:v>
              </c:pt>
              <c:pt idx="77">
                <c:v>7133.2929384965828</c:v>
              </c:pt>
              <c:pt idx="78">
                <c:v>6539.838042269188</c:v>
              </c:pt>
              <c:pt idx="79">
                <c:v>7576.7543520309482</c:v>
              </c:pt>
              <c:pt idx="80">
                <c:v>6339.4933029353097</c:v>
              </c:pt>
              <c:pt idx="81">
                <c:v>5550.1126871552406</c:v>
              </c:pt>
              <c:pt idx="82">
                <c:v>4976.6402920451656</c:v>
              </c:pt>
              <c:pt idx="83">
                <c:v>5347.3811349693251</c:v>
              </c:pt>
              <c:pt idx="84">
                <c:v>5941.0931480462305</c:v>
              </c:pt>
              <c:pt idx="85">
                <c:v>5492.9783705839945</c:v>
              </c:pt>
              <c:pt idx="86">
                <c:v>4641.3015873015875</c:v>
              </c:pt>
              <c:pt idx="87">
                <c:v>5811.9016152716595</c:v>
              </c:pt>
              <c:pt idx="88">
                <c:v>4507.4365482233507</c:v>
              </c:pt>
              <c:pt idx="89">
                <c:v>5407.8933054393301</c:v>
              </c:pt>
              <c:pt idx="90">
                <c:v>4383.5924617196706</c:v>
              </c:pt>
              <c:pt idx="91">
                <c:v>4420.5086419753088</c:v>
              </c:pt>
              <c:pt idx="92">
                <c:v>4385.1822178798238</c:v>
              </c:pt>
              <c:pt idx="93">
                <c:v>5008.3182805036904</c:v>
              </c:pt>
              <c:pt idx="94">
                <c:v>5537.903605592347</c:v>
              </c:pt>
              <c:pt idx="95">
                <c:v>3733.8240802675587</c:v>
              </c:pt>
              <c:pt idx="96">
                <c:v>4201.0911091549297</c:v>
              </c:pt>
              <c:pt idx="97">
                <c:v>4709.583877995643</c:v>
              </c:pt>
              <c:pt idx="98">
                <c:v>5091.451721809588</c:v>
              </c:pt>
              <c:pt idx="99">
                <c:v>3732.7663734115349</c:v>
              </c:pt>
              <c:pt idx="100">
                <c:v>3967.2385489190178</c:v>
              </c:pt>
              <c:pt idx="101">
                <c:v>3652.0060569351908</c:v>
              </c:pt>
              <c:pt idx="102">
                <c:v>3956.8541666666665</c:v>
              </c:pt>
              <c:pt idx="103">
                <c:v>3928.2110469909317</c:v>
              </c:pt>
              <c:pt idx="104">
                <c:v>4205.0346954510405</c:v>
              </c:pt>
              <c:pt idx="105">
                <c:v>4083.1553643724696</c:v>
              </c:pt>
              <c:pt idx="106">
                <c:v>4270.9818080044779</c:v>
              </c:pt>
              <c:pt idx="107">
                <c:v>4438.2534611288602</c:v>
              </c:pt>
              <c:pt idx="108">
                <c:v>4403.2120125504262</c:v>
              </c:pt>
              <c:pt idx="109">
                <c:v>3620.8972089857048</c:v>
              </c:pt>
              <c:pt idx="110">
                <c:v>3995.5590887517797</c:v>
              </c:pt>
              <c:pt idx="111">
                <c:v>4394.3813670004356</c:v>
              </c:pt>
              <c:pt idx="112">
                <c:v>4720.8842345773037</c:v>
              </c:pt>
              <c:pt idx="113">
                <c:v>4834.5358333333334</c:v>
              </c:pt>
              <c:pt idx="114">
                <c:v>4569.9089448312798</c:v>
              </c:pt>
              <c:pt idx="115">
                <c:v>4602.5832006369428</c:v>
              </c:pt>
              <c:pt idx="116">
                <c:v>4975.9255952380954</c:v>
              </c:pt>
              <c:pt idx="117">
                <c:v>5702.8010204081629</c:v>
              </c:pt>
              <c:pt idx="118">
                <c:v>5210.6828769922358</c:v>
              </c:pt>
              <c:pt idx="119">
                <c:v>4859.9614197530864</c:v>
              </c:pt>
              <c:pt idx="120">
                <c:v>4828.1320669380375</c:v>
              </c:pt>
              <c:pt idx="121">
                <c:v>4998.5002785515317</c:v>
              </c:pt>
              <c:pt idx="122">
                <c:v>5155.6457867263234</c:v>
              </c:pt>
              <c:pt idx="123">
                <c:v>5767.9269535673839</c:v>
              </c:pt>
              <c:pt idx="124">
                <c:v>5749.9816681943175</c:v>
              </c:pt>
              <c:pt idx="125">
                <c:v>5939.7803764974333</c:v>
              </c:pt>
              <c:pt idx="126">
                <c:v>5825.2957947255882</c:v>
              </c:pt>
              <c:pt idx="127">
                <c:v>6507.8860028860026</c:v>
              </c:pt>
              <c:pt idx="128">
                <c:v>6306.7163826998685</c:v>
              </c:pt>
              <c:pt idx="129">
                <c:v>5976.6123508043593</c:v>
              </c:pt>
              <c:pt idx="130">
                <c:v>5936.7934999999998</c:v>
              </c:pt>
              <c:pt idx="131">
                <c:v>5765.297720797721</c:v>
              </c:pt>
              <c:pt idx="132">
                <c:v>6479.9518970189702</c:v>
              </c:pt>
              <c:pt idx="133">
                <c:v>6076.5969026548673</c:v>
              </c:pt>
              <c:pt idx="134">
                <c:v>6081.3099558607164</c:v>
              </c:pt>
              <c:pt idx="135">
                <c:v>5917.6267237280072</c:v>
              </c:pt>
              <c:pt idx="136">
                <c:v>5652.9533201840895</c:v>
              </c:pt>
              <c:pt idx="137">
                <c:v>6136.6203630623522</c:v>
              </c:pt>
              <c:pt idx="138">
                <c:v>5687.6758436944938</c:v>
              </c:pt>
              <c:pt idx="139">
                <c:v>5933.6437466161342</c:v>
              </c:pt>
              <c:pt idx="140">
                <c:v>5547.8825992430957</c:v>
              </c:pt>
              <c:pt idx="141">
                <c:v>5689.3837137569399</c:v>
              </c:pt>
              <c:pt idx="142">
                <c:v>5954.7694805194806</c:v>
              </c:pt>
              <c:pt idx="143">
                <c:v>5855.0320823244556</c:v>
              </c:pt>
              <c:pt idx="144">
                <c:v>5507.6695869837295</c:v>
              </c:pt>
              <c:pt idx="145">
                <c:v>6082.7561061946899</c:v>
              </c:pt>
              <c:pt idx="146">
                <c:v>6388.336629001883</c:v>
              </c:pt>
              <c:pt idx="147">
                <c:v>6381.4484679665738</c:v>
              </c:pt>
              <c:pt idx="148">
                <c:v>6056.6437500000002</c:v>
              </c:pt>
              <c:pt idx="149">
                <c:v>6053.4764556962027</c:v>
              </c:pt>
              <c:pt idx="150">
                <c:v>5919.4106862231538</c:v>
              </c:pt>
              <c:pt idx="151">
                <c:v>6219.0130674002748</c:v>
              </c:pt>
              <c:pt idx="152">
                <c:v>5443.0607675906185</c:v>
              </c:pt>
              <c:pt idx="153">
                <c:v>5584.6097560975613</c:v>
              </c:pt>
              <c:pt idx="154">
                <c:v>5600.7722513089002</c:v>
              </c:pt>
              <c:pt idx="155">
                <c:v>5437.1176825588409</c:v>
              </c:pt>
              <c:pt idx="156">
                <c:v>5893.0874263261294</c:v>
              </c:pt>
              <c:pt idx="157">
                <c:v>5595.961424332344</c:v>
              </c:pt>
              <c:pt idx="158">
                <c:v>5692.1242672919107</c:v>
              </c:pt>
              <c:pt idx="159">
                <c:v>5283.839419978518</c:v>
              </c:pt>
              <c:pt idx="160">
                <c:v>5598.5693779904304</c:v>
              </c:pt>
              <c:pt idx="161">
                <c:v>5679.9128289473683</c:v>
              </c:pt>
              <c:pt idx="162">
                <c:v>5370.5180878552974</c:v>
              </c:pt>
              <c:pt idx="163">
                <c:v>5404.6769406392696</c:v>
              </c:pt>
              <c:pt idx="164">
                <c:v>5523.6275933609959</c:v>
              </c:pt>
              <c:pt idx="165">
                <c:v>5635.3203579418341</c:v>
              </c:pt>
              <c:pt idx="166">
                <c:v>5414.861514319341</c:v>
              </c:pt>
              <c:pt idx="167">
                <c:v>5447.967724583109</c:v>
              </c:pt>
              <c:pt idx="168">
                <c:v>5582.8347472005426</c:v>
              </c:pt>
              <c:pt idx="169">
                <c:v>5333.9463087248323</c:v>
              </c:pt>
              <c:pt idx="170">
                <c:v>5641.7491499811103</c:v>
              </c:pt>
              <c:pt idx="171">
                <c:v>5582.3340301003345</c:v>
              </c:pt>
              <c:pt idx="172">
                <c:v>5898.5829528158292</c:v>
              </c:pt>
              <c:pt idx="173">
                <c:v>5830.6055179090026</c:v>
              </c:pt>
              <c:pt idx="174">
                <c:v>5771.936145284124</c:v>
              </c:pt>
              <c:pt idx="175">
                <c:v>5858.3757338551859</c:v>
              </c:pt>
              <c:pt idx="176">
                <c:v>6077.2121546961325</c:v>
              </c:pt>
              <c:pt idx="177">
                <c:v>5661.5118613138684</c:v>
              </c:pt>
              <c:pt idx="178">
                <c:v>6250.9254218835058</c:v>
              </c:pt>
              <c:pt idx="179">
                <c:v>6444.8985781990523</c:v>
              </c:pt>
              <c:pt idx="180">
                <c:v>6356.1216421692852</c:v>
              </c:pt>
              <c:pt idx="181">
                <c:v>6660.2425925925927</c:v>
              </c:pt>
              <c:pt idx="182">
                <c:v>6616.4843304843307</c:v>
              </c:pt>
              <c:pt idx="183">
                <c:v>6533.6575400168495</c:v>
              </c:pt>
              <c:pt idx="184">
                <c:v>6338.915373059589</c:v>
              </c:pt>
              <c:pt idx="185">
                <c:v>6338.3649322879546</c:v>
              </c:pt>
              <c:pt idx="186">
                <c:v>6477.5664457621206</c:v>
              </c:pt>
              <c:pt idx="187">
                <c:v>6375.8320870156358</c:v>
              </c:pt>
              <c:pt idx="188">
                <c:v>6508.5240112994352</c:v>
              </c:pt>
              <c:pt idx="189">
                <c:v>6455.8488911810209</c:v>
              </c:pt>
              <c:pt idx="190">
                <c:v>6621.394090719933</c:v>
              </c:pt>
              <c:pt idx="191">
                <c:v>6397.3791769257823</c:v>
              </c:pt>
              <c:pt idx="192">
                <c:v>6254.9600849256904</c:v>
              </c:pt>
              <c:pt idx="193">
                <c:v>6259.4445887445891</c:v>
              </c:pt>
              <c:pt idx="194">
                <c:v>6302.0094339622638</c:v>
              </c:pt>
              <c:pt idx="195">
                <c:v>6441.9937655067115</c:v>
              </c:pt>
              <c:pt idx="196">
                <c:v>6537.5959537572253</c:v>
              </c:pt>
              <c:pt idx="197">
                <c:v>6287.5062611806798</c:v>
              </c:pt>
              <c:pt idx="198">
                <c:v>6365.7416247906194</c:v>
              </c:pt>
              <c:pt idx="199">
                <c:v>6362.409963985594</c:v>
              </c:pt>
              <c:pt idx="200">
                <c:v>6178.5749330954504</c:v>
              </c:pt>
              <c:pt idx="201">
                <c:v>6917.6415804327371</c:v>
              </c:pt>
              <c:pt idx="202">
                <c:v>6842.3913612565448</c:v>
              </c:pt>
              <c:pt idx="203">
                <c:v>6997.7753195673549</c:v>
              </c:pt>
              <c:pt idx="204">
                <c:v>6878.4699378023497</c:v>
              </c:pt>
              <c:pt idx="205">
                <c:v>6449.2077829346663</c:v>
              </c:pt>
              <c:pt idx="206">
                <c:v>6503.5079770261646</c:v>
              </c:pt>
              <c:pt idx="207">
                <c:v>6517.8464022967883</c:v>
              </c:pt>
              <c:pt idx="208">
                <c:v>6440.2609442060084</c:v>
              </c:pt>
              <c:pt idx="209">
                <c:v>6644.3771676300576</c:v>
              </c:pt>
              <c:pt idx="210">
                <c:v>6214.1917539267015</c:v>
              </c:pt>
              <c:pt idx="211">
                <c:v>6316.4248539564524</c:v>
              </c:pt>
              <c:pt idx="212">
                <c:v>6623.6546647035202</c:v>
              </c:pt>
              <c:pt idx="213">
                <c:v>6622.6728642724338</c:v>
              </c:pt>
              <c:pt idx="214">
                <c:v>6720.104166666667</c:v>
              </c:pt>
              <c:pt idx="215">
                <c:v>6862.8189116859949</c:v>
              </c:pt>
              <c:pt idx="216">
                <c:v>7029.1185185185186</c:v>
              </c:pt>
              <c:pt idx="217">
                <c:v>6665.5852442671985</c:v>
              </c:pt>
              <c:pt idx="218">
                <c:v>6865.2672259402398</c:v>
              </c:pt>
              <c:pt idx="219">
                <c:v>7037.0176582450422</c:v>
              </c:pt>
              <c:pt idx="220">
                <c:v>7312.5800443458984</c:v>
              </c:pt>
              <c:pt idx="221">
                <c:v>6783.1297709923665</c:v>
              </c:pt>
              <c:pt idx="222">
                <c:v>6838.6931534232881</c:v>
              </c:pt>
              <c:pt idx="223">
                <c:v>6974.1820194512529</c:v>
              </c:pt>
              <c:pt idx="224">
                <c:v>6997.949803759554</c:v>
              </c:pt>
              <c:pt idx="225">
                <c:v>6768.8967601775767</c:v>
              </c:pt>
              <c:pt idx="226">
                <c:v>7173.9185722253205</c:v>
              </c:pt>
              <c:pt idx="227">
                <c:v>7039.0655398832687</c:v>
              </c:pt>
              <c:pt idx="228">
                <c:v>6941.6194727891152</c:v>
              </c:pt>
              <c:pt idx="229">
                <c:v>6857.8891301863068</c:v>
              </c:pt>
              <c:pt idx="230">
                <c:v>7154.2474311549531</c:v>
              </c:pt>
              <c:pt idx="231">
                <c:v>6922.7137335152338</c:v>
              </c:pt>
              <c:pt idx="232">
                <c:v>7157.9512448132782</c:v>
              </c:pt>
              <c:pt idx="233">
                <c:v>7269.4109341057201</c:v>
              </c:pt>
            </c:numLit>
          </c:val>
          <c:smooth val="0"/>
          <c:extLst>
            <c:ext xmlns:c16="http://schemas.microsoft.com/office/drawing/2014/chart" uri="{C3380CC4-5D6E-409C-BE32-E72D297353CC}">
              <c16:uniqueId val="{00000001-A737-48DC-ACD1-F704695D5760}"/>
            </c:ext>
          </c:extLst>
        </c:ser>
        <c:dLbls>
          <c:showLegendKey val="0"/>
          <c:showVal val="0"/>
          <c:showCatName val="0"/>
          <c:showSerName val="0"/>
          <c:showPercent val="0"/>
          <c:showBubbleSize val="0"/>
        </c:dLbls>
        <c:smooth val="0"/>
        <c:axId val="654292959"/>
        <c:axId val="530911807"/>
      </c:lineChart>
      <c:catAx>
        <c:axId val="6542929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0911807"/>
        <c:crosses val="autoZero"/>
        <c:auto val="1"/>
        <c:lblAlgn val="ctr"/>
        <c:lblOffset val="100"/>
        <c:noMultiLvlLbl val="0"/>
      </c:catAx>
      <c:valAx>
        <c:axId val="530911807"/>
        <c:scaling>
          <c:orientation val="minMax"/>
          <c:min val="3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429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3. Precio diario de papa en los mercados mayoristas según mercado  ($ nominales con IVA / 25 kilos)</a:t>
            </a:r>
          </a:p>
        </c:rich>
      </c:tx>
      <c:layout>
        <c:manualLayout>
          <c:xMode val="edge"/>
          <c:yMode val="edge"/>
          <c:x val="9.4180543816203693E-2"/>
          <c:y val="2.1848876930584699E-2"/>
        </c:manualLayout>
      </c:layout>
      <c:overlay val="0"/>
      <c:spPr>
        <a:noFill/>
        <a:ln w="25400">
          <a:noFill/>
        </a:ln>
      </c:spPr>
    </c:title>
    <c:autoTitleDeleted val="0"/>
    <c:plotArea>
      <c:layout>
        <c:manualLayout>
          <c:layoutTarget val="inner"/>
          <c:xMode val="edge"/>
          <c:yMode val="edge"/>
          <c:x val="6.9132764846238606E-2"/>
          <c:y val="0.11138558313259456"/>
          <c:w val="0.75837937887821805"/>
          <c:h val="0.69227600440944792"/>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mayorista3'!$C$6:$C$35</c:f>
              <c:numCache>
                <c:formatCode>#,##0</c:formatCode>
                <c:ptCount val="30"/>
                <c:pt idx="0">
                  <c:v>9750</c:v>
                </c:pt>
                <c:pt idx="1">
                  <c:v>8385</c:v>
                </c:pt>
                <c:pt idx="4">
                  <c:v>11043.739130434782</c:v>
                </c:pt>
                <c:pt idx="6">
                  <c:v>11080.16</c:v>
                </c:pt>
                <c:pt idx="7">
                  <c:v>10375.09090909091</c:v>
                </c:pt>
                <c:pt idx="12">
                  <c:v>12500</c:v>
                </c:pt>
                <c:pt idx="15">
                  <c:v>10500</c:v>
                </c:pt>
                <c:pt idx="17">
                  <c:v>10500</c:v>
                </c:pt>
                <c:pt idx="18">
                  <c:v>10000</c:v>
                </c:pt>
                <c:pt idx="20">
                  <c:v>9375</c:v>
                </c:pt>
                <c:pt idx="21">
                  <c:v>9500</c:v>
                </c:pt>
                <c:pt idx="22">
                  <c:v>11417</c:v>
                </c:pt>
                <c:pt idx="23">
                  <c:v>9250</c:v>
                </c:pt>
                <c:pt idx="24">
                  <c:v>8250</c:v>
                </c:pt>
                <c:pt idx="25">
                  <c:v>10500</c:v>
                </c:pt>
                <c:pt idx="26">
                  <c:v>10727</c:v>
                </c:pt>
                <c:pt idx="27">
                  <c:v>10500</c:v>
                </c:pt>
                <c:pt idx="28">
                  <c:v>10965.48275862069</c:v>
                </c:pt>
              </c:numCache>
            </c:numRef>
          </c:val>
          <c:smooth val="0"/>
          <c:extLst>
            <c:ext xmlns:c16="http://schemas.microsoft.com/office/drawing/2014/chart" uri="{C3380CC4-5D6E-409C-BE32-E72D297353CC}">
              <c16:uniqueId val="{00000000-84A4-4A74-81F5-62FEAB258365}"/>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mayorista3'!$D$6:$D$35</c:f>
              <c:numCache>
                <c:formatCode>#,##0</c:formatCode>
                <c:ptCount val="30"/>
                <c:pt idx="0">
                  <c:v>7750</c:v>
                </c:pt>
                <c:pt idx="1">
                  <c:v>7750</c:v>
                </c:pt>
                <c:pt idx="2">
                  <c:v>7750</c:v>
                </c:pt>
                <c:pt idx="3">
                  <c:v>7750</c:v>
                </c:pt>
                <c:pt idx="4">
                  <c:v>7750</c:v>
                </c:pt>
                <c:pt idx="5">
                  <c:v>7750</c:v>
                </c:pt>
                <c:pt idx="6">
                  <c:v>7750</c:v>
                </c:pt>
                <c:pt idx="7">
                  <c:v>7750</c:v>
                </c:pt>
                <c:pt idx="8">
                  <c:v>7750</c:v>
                </c:pt>
                <c:pt idx="9">
                  <c:v>7750</c:v>
                </c:pt>
                <c:pt idx="10">
                  <c:v>7250</c:v>
                </c:pt>
                <c:pt idx="11">
                  <c:v>7250</c:v>
                </c:pt>
                <c:pt idx="12">
                  <c:v>7250</c:v>
                </c:pt>
                <c:pt idx="13">
                  <c:v>7250</c:v>
                </c:pt>
                <c:pt idx="14">
                  <c:v>7250</c:v>
                </c:pt>
                <c:pt idx="15">
                  <c:v>7250</c:v>
                </c:pt>
                <c:pt idx="16">
                  <c:v>7250</c:v>
                </c:pt>
                <c:pt idx="17">
                  <c:v>7514.7058823529414</c:v>
                </c:pt>
                <c:pt idx="18">
                  <c:v>7509.0361445783128</c:v>
                </c:pt>
                <c:pt idx="19">
                  <c:v>7514.7058823529414</c:v>
                </c:pt>
                <c:pt idx="20">
                  <c:v>7509.0361445783128</c:v>
                </c:pt>
                <c:pt idx="21">
                  <c:v>7493.9024390243903</c:v>
                </c:pt>
                <c:pt idx="22">
                  <c:v>7750</c:v>
                </c:pt>
                <c:pt idx="23">
                  <c:v>7750</c:v>
                </c:pt>
                <c:pt idx="24">
                  <c:v>7750</c:v>
                </c:pt>
                <c:pt idx="25">
                  <c:v>7750</c:v>
                </c:pt>
                <c:pt idx="26">
                  <c:v>8981.707317073171</c:v>
                </c:pt>
                <c:pt idx="27">
                  <c:v>7750</c:v>
                </c:pt>
                <c:pt idx="28">
                  <c:v>8237.8048780487807</c:v>
                </c:pt>
                <c:pt idx="29">
                  <c:v>7750</c:v>
                </c:pt>
              </c:numCache>
            </c:numRef>
          </c:val>
          <c:smooth val="0"/>
          <c:extLst>
            <c:ext xmlns:c16="http://schemas.microsoft.com/office/drawing/2014/chart" uri="{C3380CC4-5D6E-409C-BE32-E72D297353CC}">
              <c16:uniqueId val="{00000001-84A4-4A74-81F5-62FEAB258365}"/>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mayorista3'!$E$6:$E$35</c:f>
              <c:numCache>
                <c:formatCode>#,##0</c:formatCode>
                <c:ptCount val="30"/>
                <c:pt idx="0">
                  <c:v>6760.8309859154933</c:v>
                </c:pt>
                <c:pt idx="1">
                  <c:v>6745.2777777777774</c:v>
                </c:pt>
                <c:pt idx="2">
                  <c:v>6794.9230769230771</c:v>
                </c:pt>
                <c:pt idx="3">
                  <c:v>6816.4722222222226</c:v>
                </c:pt>
                <c:pt idx="4">
                  <c:v>6755.333333333333</c:v>
                </c:pt>
                <c:pt idx="5">
                  <c:v>6797.5238095238092</c:v>
                </c:pt>
                <c:pt idx="6">
                  <c:v>6803.3146067415728</c:v>
                </c:pt>
                <c:pt idx="7">
                  <c:v>6752.5742574257429</c:v>
                </c:pt>
                <c:pt idx="8">
                  <c:v>6560.6263736263736</c:v>
                </c:pt>
                <c:pt idx="9">
                  <c:v>6477.2865928659285</c:v>
                </c:pt>
                <c:pt idx="10">
                  <c:v>6463.1803278688521</c:v>
                </c:pt>
                <c:pt idx="11">
                  <c:v>6445.0355987055018</c:v>
                </c:pt>
                <c:pt idx="12">
                  <c:v>6809.6428571428569</c:v>
                </c:pt>
                <c:pt idx="13">
                  <c:v>6807.0722891566265</c:v>
                </c:pt>
                <c:pt idx="14">
                  <c:v>6799.5749999999998</c:v>
                </c:pt>
                <c:pt idx="15">
                  <c:v>6807.3076923076924</c:v>
                </c:pt>
                <c:pt idx="16">
                  <c:v>6757</c:v>
                </c:pt>
                <c:pt idx="17">
                  <c:v>6830.7767857142853</c:v>
                </c:pt>
                <c:pt idx="18">
                  <c:v>6806.840909090909</c:v>
                </c:pt>
                <c:pt idx="19">
                  <c:v>6759.6296296296296</c:v>
                </c:pt>
                <c:pt idx="20">
                  <c:v>6808.2790697674418</c:v>
                </c:pt>
                <c:pt idx="21">
                  <c:v>6833.0888888888885</c:v>
                </c:pt>
                <c:pt idx="22">
                  <c:v>6792.3230769230768</c:v>
                </c:pt>
                <c:pt idx="23">
                  <c:v>6808.9896907216498</c:v>
                </c:pt>
                <c:pt idx="24">
                  <c:v>6801.2191780821922</c:v>
                </c:pt>
                <c:pt idx="25">
                  <c:v>6802.333333333333</c:v>
                </c:pt>
                <c:pt idx="26">
                  <c:v>6754.0307692307688</c:v>
                </c:pt>
                <c:pt idx="27">
                  <c:v>6745.166666666667</c:v>
                </c:pt>
                <c:pt idx="28">
                  <c:v>6753.746268656716</c:v>
                </c:pt>
                <c:pt idx="29">
                  <c:v>6741.8901098901097</c:v>
                </c:pt>
              </c:numCache>
            </c:numRef>
          </c:val>
          <c:smooth val="0"/>
          <c:extLst>
            <c:ext xmlns:c16="http://schemas.microsoft.com/office/drawing/2014/chart" uri="{C3380CC4-5D6E-409C-BE32-E72D297353CC}">
              <c16:uniqueId val="{00000002-84A4-4A74-81F5-62FEAB258365}"/>
            </c:ext>
          </c:extLst>
        </c:ser>
        <c:ser>
          <c:idx val="3"/>
          <c:order val="3"/>
          <c:tx>
            <c:strRef>
              <c:f>'precio mayorista3'!$F$5</c:f>
              <c:strCache>
                <c:ptCount val="1"/>
                <c:pt idx="0">
                  <c:v>Central Lo Valledor de Santiago</c:v>
                </c:pt>
              </c:strCache>
            </c:strRef>
          </c:tx>
          <c:spPr>
            <a:ln w="28575" cap="rnd">
              <a:solidFill>
                <a:schemeClr val="accent4"/>
              </a:solidFill>
              <a:round/>
            </a:ln>
            <a:effectLst/>
          </c:spPr>
          <c:marker>
            <c:symbol val="circle"/>
            <c:size val="5"/>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mayorista3'!$F$6:$F$35</c:f>
              <c:numCache>
                <c:formatCode>#,##0</c:formatCode>
                <c:ptCount val="30"/>
                <c:pt idx="0">
                  <c:v>7007.7593984962405</c:v>
                </c:pt>
                <c:pt idx="1">
                  <c:v>6905.6705882352944</c:v>
                </c:pt>
                <c:pt idx="2">
                  <c:v>7070.8064516129034</c:v>
                </c:pt>
                <c:pt idx="3">
                  <c:v>7029.7863247863252</c:v>
                </c:pt>
                <c:pt idx="4">
                  <c:v>6730.390625</c:v>
                </c:pt>
                <c:pt idx="5">
                  <c:v>6805.4885496183206</c:v>
                </c:pt>
                <c:pt idx="6">
                  <c:v>6782.954545454545</c:v>
                </c:pt>
                <c:pt idx="7">
                  <c:v>6730.5325443786978</c:v>
                </c:pt>
                <c:pt idx="8">
                  <c:v>6951.9424520433695</c:v>
                </c:pt>
                <c:pt idx="9">
                  <c:v>6714.1485714285718</c:v>
                </c:pt>
                <c:pt idx="10">
                  <c:v>6584.9905660377362</c:v>
                </c:pt>
                <c:pt idx="11">
                  <c:v>6795.1695906432751</c:v>
                </c:pt>
                <c:pt idx="12">
                  <c:v>7009.3942307692305</c:v>
                </c:pt>
                <c:pt idx="13">
                  <c:v>6827.1142857142859</c:v>
                </c:pt>
                <c:pt idx="14">
                  <c:v>6642.3846153846152</c:v>
                </c:pt>
                <c:pt idx="15">
                  <c:v>6629.2904656319288</c:v>
                </c:pt>
                <c:pt idx="16">
                  <c:v>6733.6341463414637</c:v>
                </c:pt>
                <c:pt idx="17">
                  <c:v>6586.6080000000002</c:v>
                </c:pt>
                <c:pt idx="18">
                  <c:v>6741.3846153846152</c:v>
                </c:pt>
                <c:pt idx="19">
                  <c:v>6776.2038216560513</c:v>
                </c:pt>
                <c:pt idx="20">
                  <c:v>6770.722543352601</c:v>
                </c:pt>
                <c:pt idx="21">
                  <c:v>6695.9470899470898</c:v>
                </c:pt>
                <c:pt idx="22">
                  <c:v>6777.144329896907</c:v>
                </c:pt>
                <c:pt idx="23">
                  <c:v>6633.333333333333</c:v>
                </c:pt>
                <c:pt idx="24">
                  <c:v>6649.27</c:v>
                </c:pt>
                <c:pt idx="25">
                  <c:v>6762.4974619289342</c:v>
                </c:pt>
                <c:pt idx="26">
                  <c:v>6662.8157894736842</c:v>
                </c:pt>
                <c:pt idx="27">
                  <c:v>6619.8518518518522</c:v>
                </c:pt>
                <c:pt idx="28">
                  <c:v>6658.0887573964501</c:v>
                </c:pt>
                <c:pt idx="29">
                  <c:v>6781.3518518518522</c:v>
                </c:pt>
              </c:numCache>
            </c:numRef>
          </c:val>
          <c:smooth val="0"/>
          <c:extLst>
            <c:ext xmlns:c16="http://schemas.microsoft.com/office/drawing/2014/chart" uri="{C3380CC4-5D6E-409C-BE32-E72D297353CC}">
              <c16:uniqueId val="{00000003-84A4-4A74-81F5-62FEAB258365}"/>
            </c:ext>
          </c:extLst>
        </c:ser>
        <c:ser>
          <c:idx val="4"/>
          <c:order val="4"/>
          <c:tx>
            <c:strRef>
              <c:f>'precio mayorista3'!$G$5</c:f>
              <c:strCache>
                <c:ptCount val="1"/>
                <c:pt idx="0">
                  <c:v>Vega Central Mapocho de Santiago</c:v>
                </c:pt>
              </c:strCache>
            </c:strRef>
          </c:tx>
          <c:spPr>
            <a:ln w="28575" cap="rnd">
              <a:solidFill>
                <a:schemeClr val="accent5"/>
              </a:solidFill>
              <a:round/>
            </a:ln>
            <a:effectLst/>
          </c:spPr>
          <c:marker>
            <c:symbol val="circle"/>
            <c:size val="5"/>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mayorista3'!$G$6:$G$35</c:f>
              <c:numCache>
                <c:formatCode>#,##0</c:formatCode>
                <c:ptCount val="30"/>
                <c:pt idx="0">
                  <c:v>7440</c:v>
                </c:pt>
                <c:pt idx="1">
                  <c:v>8374.133738601824</c:v>
                </c:pt>
                <c:pt idx="2">
                  <c:v>8367.0886075949365</c:v>
                </c:pt>
                <c:pt idx="3">
                  <c:v>8419</c:v>
                </c:pt>
                <c:pt idx="4">
                  <c:v>8278.8196721311469</c:v>
                </c:pt>
                <c:pt idx="5">
                  <c:v>7699.7048611111113</c:v>
                </c:pt>
                <c:pt idx="6">
                  <c:v>8185.643939393939</c:v>
                </c:pt>
                <c:pt idx="7">
                  <c:v>8126.5443037974683</c:v>
                </c:pt>
                <c:pt idx="8">
                  <c:v>7631</c:v>
                </c:pt>
                <c:pt idx="9">
                  <c:v>7840.8761061946907</c:v>
                </c:pt>
                <c:pt idx="10">
                  <c:v>7439</c:v>
                </c:pt>
                <c:pt idx="11">
                  <c:v>7121.8048780487807</c:v>
                </c:pt>
                <c:pt idx="12">
                  <c:v>8208</c:v>
                </c:pt>
                <c:pt idx="13">
                  <c:v>7510.9503546099295</c:v>
                </c:pt>
                <c:pt idx="14">
                  <c:v>7110</c:v>
                </c:pt>
                <c:pt idx="15">
                  <c:v>7684.3603603603606</c:v>
                </c:pt>
                <c:pt idx="16">
                  <c:v>8028</c:v>
                </c:pt>
                <c:pt idx="17">
                  <c:v>7894</c:v>
                </c:pt>
                <c:pt idx="18">
                  <c:v>8071.0884955752208</c:v>
                </c:pt>
                <c:pt idx="19">
                  <c:v>8024</c:v>
                </c:pt>
                <c:pt idx="20">
                  <c:v>8327.0554493307845</c:v>
                </c:pt>
                <c:pt idx="21">
                  <c:v>8142.6493506493507</c:v>
                </c:pt>
                <c:pt idx="22">
                  <c:v>7757</c:v>
                </c:pt>
                <c:pt idx="23">
                  <c:v>6491.7142857142853</c:v>
                </c:pt>
                <c:pt idx="24">
                  <c:v>7357.9012345679012</c:v>
                </c:pt>
                <c:pt idx="25">
                  <c:v>7024.0806451612907</c:v>
                </c:pt>
                <c:pt idx="26">
                  <c:v>8233.9468085106382</c:v>
                </c:pt>
                <c:pt idx="27">
                  <c:v>8344.9436619718308</c:v>
                </c:pt>
                <c:pt idx="28">
                  <c:v>7343.393939393939</c:v>
                </c:pt>
                <c:pt idx="29">
                  <c:v>8653.375</c:v>
                </c:pt>
              </c:numCache>
            </c:numRef>
          </c:val>
          <c:smooth val="0"/>
          <c:extLst>
            <c:ext xmlns:c16="http://schemas.microsoft.com/office/drawing/2014/chart" uri="{C3380CC4-5D6E-409C-BE32-E72D297353CC}">
              <c16:uniqueId val="{00000004-84A4-4A74-81F5-62FEAB258365}"/>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mayorista3'!$H$6:$H$35</c:f>
              <c:numCache>
                <c:formatCode>#,##0</c:formatCode>
                <c:ptCount val="30"/>
                <c:pt idx="2">
                  <c:v>5833</c:v>
                </c:pt>
                <c:pt idx="3">
                  <c:v>5500</c:v>
                </c:pt>
                <c:pt idx="4">
                  <c:v>5250</c:v>
                </c:pt>
                <c:pt idx="6">
                  <c:v>5250</c:v>
                </c:pt>
                <c:pt idx="7">
                  <c:v>5214</c:v>
                </c:pt>
                <c:pt idx="8">
                  <c:v>4900</c:v>
                </c:pt>
                <c:pt idx="9">
                  <c:v>5900</c:v>
                </c:pt>
                <c:pt idx="10">
                  <c:v>5380.7619047619046</c:v>
                </c:pt>
                <c:pt idx="12">
                  <c:v>5800</c:v>
                </c:pt>
                <c:pt idx="13">
                  <c:v>5000</c:v>
                </c:pt>
                <c:pt idx="15">
                  <c:v>6200</c:v>
                </c:pt>
                <c:pt idx="16">
                  <c:v>5750</c:v>
                </c:pt>
                <c:pt idx="17">
                  <c:v>5600</c:v>
                </c:pt>
                <c:pt idx="18">
                  <c:v>5000</c:v>
                </c:pt>
                <c:pt idx="19">
                  <c:v>5000</c:v>
                </c:pt>
                <c:pt idx="20">
                  <c:v>5600</c:v>
                </c:pt>
                <c:pt idx="21">
                  <c:v>7500</c:v>
                </c:pt>
                <c:pt idx="22">
                  <c:v>5500</c:v>
                </c:pt>
                <c:pt idx="23">
                  <c:v>6700</c:v>
                </c:pt>
                <c:pt idx="25">
                  <c:v>5500</c:v>
                </c:pt>
                <c:pt idx="27">
                  <c:v>6700</c:v>
                </c:pt>
                <c:pt idx="28">
                  <c:v>5000</c:v>
                </c:pt>
                <c:pt idx="29">
                  <c:v>6100</c:v>
                </c:pt>
              </c:numCache>
            </c:numRef>
          </c:val>
          <c:smooth val="0"/>
          <c:extLst>
            <c:ext xmlns:c16="http://schemas.microsoft.com/office/drawing/2014/chart" uri="{C3380CC4-5D6E-409C-BE32-E72D297353CC}">
              <c16:uniqueId val="{00000005-84A4-4A74-81F5-62FEAB258365}"/>
            </c:ext>
          </c:extLst>
        </c:ser>
        <c:ser>
          <c:idx val="6"/>
          <c:order val="6"/>
          <c:tx>
            <c:strRef>
              <c:f>'precio mayorista3'!$I$5</c:f>
              <c:strCache>
                <c:ptCount val="1"/>
                <c:pt idx="0">
                  <c:v>Terminal Hortofrutícola de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mayorista3'!$I$6:$I$35</c:f>
              <c:numCache>
                <c:formatCode>#,##0</c:formatCode>
                <c:ptCount val="30"/>
                <c:pt idx="0">
                  <c:v>6062.25</c:v>
                </c:pt>
                <c:pt idx="1">
                  <c:v>6769</c:v>
                </c:pt>
                <c:pt idx="2">
                  <c:v>5233</c:v>
                </c:pt>
                <c:pt idx="3">
                  <c:v>5733</c:v>
                </c:pt>
                <c:pt idx="4">
                  <c:v>5708</c:v>
                </c:pt>
                <c:pt idx="5">
                  <c:v>5725</c:v>
                </c:pt>
                <c:pt idx="6">
                  <c:v>5300</c:v>
                </c:pt>
                <c:pt idx="8">
                  <c:v>5530.2</c:v>
                </c:pt>
                <c:pt idx="9">
                  <c:v>6233.8387096774195</c:v>
                </c:pt>
                <c:pt idx="10">
                  <c:v>5714</c:v>
                </c:pt>
                <c:pt idx="11">
                  <c:v>6286</c:v>
                </c:pt>
                <c:pt idx="12">
                  <c:v>6219</c:v>
                </c:pt>
                <c:pt idx="13">
                  <c:v>5714</c:v>
                </c:pt>
                <c:pt idx="14">
                  <c:v>5781</c:v>
                </c:pt>
                <c:pt idx="16">
                  <c:v>5733</c:v>
                </c:pt>
                <c:pt idx="17">
                  <c:v>5250</c:v>
                </c:pt>
                <c:pt idx="18">
                  <c:v>5250</c:v>
                </c:pt>
                <c:pt idx="19">
                  <c:v>5250</c:v>
                </c:pt>
                <c:pt idx="20">
                  <c:v>5250</c:v>
                </c:pt>
                <c:pt idx="21">
                  <c:v>5250</c:v>
                </c:pt>
                <c:pt idx="22">
                  <c:v>5250</c:v>
                </c:pt>
                <c:pt idx="23">
                  <c:v>5250</c:v>
                </c:pt>
                <c:pt idx="24">
                  <c:v>5250</c:v>
                </c:pt>
                <c:pt idx="25">
                  <c:v>5250</c:v>
                </c:pt>
                <c:pt idx="26">
                  <c:v>5286</c:v>
                </c:pt>
                <c:pt idx="27">
                  <c:v>5250</c:v>
                </c:pt>
                <c:pt idx="28">
                  <c:v>5250</c:v>
                </c:pt>
                <c:pt idx="29">
                  <c:v>5767</c:v>
                </c:pt>
              </c:numCache>
            </c:numRef>
          </c:val>
          <c:smooth val="0"/>
          <c:extLst>
            <c:ext xmlns:c16="http://schemas.microsoft.com/office/drawing/2014/chart" uri="{C3380CC4-5D6E-409C-BE32-E72D297353CC}">
              <c16:uniqueId val="{00000006-84A4-4A74-81F5-62FEAB258365}"/>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mayorista3'!$J$6:$J$35</c:f>
              <c:numCache>
                <c:formatCode>#,##0</c:formatCode>
                <c:ptCount val="30"/>
                <c:pt idx="1">
                  <c:v>6750</c:v>
                </c:pt>
                <c:pt idx="2">
                  <c:v>6750</c:v>
                </c:pt>
                <c:pt idx="4">
                  <c:v>6868</c:v>
                </c:pt>
                <c:pt idx="5">
                  <c:v>7400</c:v>
                </c:pt>
                <c:pt idx="6">
                  <c:v>7250</c:v>
                </c:pt>
                <c:pt idx="7">
                  <c:v>5692.3076923076924</c:v>
                </c:pt>
                <c:pt idx="9">
                  <c:v>7800</c:v>
                </c:pt>
                <c:pt idx="10">
                  <c:v>7400</c:v>
                </c:pt>
                <c:pt idx="11">
                  <c:v>7500</c:v>
                </c:pt>
                <c:pt idx="13">
                  <c:v>6916.666666666667</c:v>
                </c:pt>
                <c:pt idx="14">
                  <c:v>7250</c:v>
                </c:pt>
                <c:pt idx="15">
                  <c:v>7250</c:v>
                </c:pt>
                <c:pt idx="16">
                  <c:v>6750</c:v>
                </c:pt>
                <c:pt idx="18">
                  <c:v>6750</c:v>
                </c:pt>
                <c:pt idx="19">
                  <c:v>7000</c:v>
                </c:pt>
                <c:pt idx="20">
                  <c:v>6750</c:v>
                </c:pt>
                <c:pt idx="21">
                  <c:v>6750</c:v>
                </c:pt>
                <c:pt idx="23">
                  <c:v>6514.909090909091</c:v>
                </c:pt>
                <c:pt idx="24">
                  <c:v>7500</c:v>
                </c:pt>
                <c:pt idx="25">
                  <c:v>6166.8080808080804</c:v>
                </c:pt>
                <c:pt idx="26">
                  <c:v>6479.166666666667</c:v>
                </c:pt>
                <c:pt idx="28">
                  <c:v>7088.2352941176468</c:v>
                </c:pt>
              </c:numCache>
            </c:numRef>
          </c:val>
          <c:smooth val="0"/>
          <c:extLst>
            <c:ext xmlns:c16="http://schemas.microsoft.com/office/drawing/2014/chart" uri="{C3380CC4-5D6E-409C-BE32-E72D297353CC}">
              <c16:uniqueId val="{00000007-84A4-4A74-81F5-62FEAB258365}"/>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mayorista3'!$K$6:$K$35</c:f>
              <c:numCache>
                <c:formatCode>#,##0</c:formatCode>
                <c:ptCount val="30"/>
                <c:pt idx="0">
                  <c:v>6416.5</c:v>
                </c:pt>
                <c:pt idx="1">
                  <c:v>6405.2972972972975</c:v>
                </c:pt>
                <c:pt idx="2">
                  <c:v>6292</c:v>
                </c:pt>
                <c:pt idx="3">
                  <c:v>6944.4444444444443</c:v>
                </c:pt>
                <c:pt idx="4">
                  <c:v>7000</c:v>
                </c:pt>
                <c:pt idx="5">
                  <c:v>6500</c:v>
                </c:pt>
                <c:pt idx="6">
                  <c:v>6700.0333333333338</c:v>
                </c:pt>
                <c:pt idx="7">
                  <c:v>6535.8571428571431</c:v>
                </c:pt>
                <c:pt idx="8">
                  <c:v>7161.7647058823532</c:v>
                </c:pt>
                <c:pt idx="9">
                  <c:v>6500</c:v>
                </c:pt>
                <c:pt idx="10">
                  <c:v>6428.5714285714284</c:v>
                </c:pt>
                <c:pt idx="11">
                  <c:v>6000</c:v>
                </c:pt>
                <c:pt idx="12">
                  <c:v>6440.9411764705883</c:v>
                </c:pt>
                <c:pt idx="13">
                  <c:v>6809.5714285714284</c:v>
                </c:pt>
                <c:pt idx="14">
                  <c:v>7166.8095238095239</c:v>
                </c:pt>
                <c:pt idx="15">
                  <c:v>6862.1034482758623</c:v>
                </c:pt>
                <c:pt idx="16">
                  <c:v>6711.8644067796613</c:v>
                </c:pt>
                <c:pt idx="19">
                  <c:v>6727.272727272727</c:v>
                </c:pt>
                <c:pt idx="20">
                  <c:v>6821.4285714285716</c:v>
                </c:pt>
                <c:pt idx="21">
                  <c:v>6800</c:v>
                </c:pt>
                <c:pt idx="22">
                  <c:v>6851.3513513513517</c:v>
                </c:pt>
                <c:pt idx="23">
                  <c:v>6875</c:v>
                </c:pt>
                <c:pt idx="24">
                  <c:v>6857.1428571428569</c:v>
                </c:pt>
                <c:pt idx="25">
                  <c:v>6944.4444444444443</c:v>
                </c:pt>
                <c:pt idx="26">
                  <c:v>6850</c:v>
                </c:pt>
                <c:pt idx="27">
                  <c:v>6000</c:v>
                </c:pt>
                <c:pt idx="28">
                  <c:v>6740.9604743083</c:v>
                </c:pt>
                <c:pt idx="29">
                  <c:v>7163.5769230769229</c:v>
                </c:pt>
              </c:numCache>
            </c:numRef>
          </c:val>
          <c:smooth val="0"/>
          <c:extLst>
            <c:ext xmlns:c16="http://schemas.microsoft.com/office/drawing/2014/chart" uri="{C3380CC4-5D6E-409C-BE32-E72D297353CC}">
              <c16:uniqueId val="{00000008-84A4-4A74-81F5-62FEAB258365}"/>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43649</c:v>
                </c:pt>
                <c:pt idx="1">
                  <c:v>43650</c:v>
                </c:pt>
                <c:pt idx="2">
                  <c:v>43651</c:v>
                </c:pt>
                <c:pt idx="3">
                  <c:v>43654</c:v>
                </c:pt>
                <c:pt idx="4">
                  <c:v>43655</c:v>
                </c:pt>
                <c:pt idx="5">
                  <c:v>43656</c:v>
                </c:pt>
                <c:pt idx="6">
                  <c:v>43657</c:v>
                </c:pt>
                <c:pt idx="7">
                  <c:v>43658</c:v>
                </c:pt>
                <c:pt idx="8">
                  <c:v>43661</c:v>
                </c:pt>
                <c:pt idx="9">
                  <c:v>43663</c:v>
                </c:pt>
                <c:pt idx="10">
                  <c:v>43664</c:v>
                </c:pt>
                <c:pt idx="11">
                  <c:v>43665</c:v>
                </c:pt>
                <c:pt idx="12">
                  <c:v>43668</c:v>
                </c:pt>
                <c:pt idx="13">
                  <c:v>43669</c:v>
                </c:pt>
                <c:pt idx="14">
                  <c:v>43670</c:v>
                </c:pt>
                <c:pt idx="15">
                  <c:v>43671</c:v>
                </c:pt>
                <c:pt idx="16">
                  <c:v>43672</c:v>
                </c:pt>
                <c:pt idx="17">
                  <c:v>43675</c:v>
                </c:pt>
                <c:pt idx="18">
                  <c:v>43676</c:v>
                </c:pt>
                <c:pt idx="19">
                  <c:v>43677</c:v>
                </c:pt>
                <c:pt idx="20">
                  <c:v>43678</c:v>
                </c:pt>
                <c:pt idx="21">
                  <c:v>43679</c:v>
                </c:pt>
                <c:pt idx="22">
                  <c:v>43682</c:v>
                </c:pt>
                <c:pt idx="23">
                  <c:v>43683</c:v>
                </c:pt>
                <c:pt idx="24">
                  <c:v>43684</c:v>
                </c:pt>
                <c:pt idx="25">
                  <c:v>43685</c:v>
                </c:pt>
                <c:pt idx="26">
                  <c:v>43686</c:v>
                </c:pt>
                <c:pt idx="27">
                  <c:v>43689</c:v>
                </c:pt>
                <c:pt idx="28">
                  <c:v>43693</c:v>
                </c:pt>
                <c:pt idx="29">
                  <c:v>43696</c:v>
                </c:pt>
              </c:numCache>
            </c:numRef>
          </c:cat>
          <c:val>
            <c:numRef>
              <c:f>'precio mayorista3'!$L$6:$L$35</c:f>
              <c:numCache>
                <c:formatCode>#,##0</c:formatCode>
                <c:ptCount val="30"/>
                <c:pt idx="0">
                  <c:v>7500</c:v>
                </c:pt>
                <c:pt idx="1">
                  <c:v>7000</c:v>
                </c:pt>
                <c:pt idx="2">
                  <c:v>7000</c:v>
                </c:pt>
                <c:pt idx="3">
                  <c:v>7000</c:v>
                </c:pt>
                <c:pt idx="4">
                  <c:v>7333.333333333333</c:v>
                </c:pt>
                <c:pt idx="5">
                  <c:v>7000</c:v>
                </c:pt>
                <c:pt idx="6">
                  <c:v>7000</c:v>
                </c:pt>
                <c:pt idx="7">
                  <c:v>7500</c:v>
                </c:pt>
                <c:pt idx="8">
                  <c:v>7000</c:v>
                </c:pt>
                <c:pt idx="9">
                  <c:v>8000</c:v>
                </c:pt>
                <c:pt idx="10">
                  <c:v>7466.666666666667</c:v>
                </c:pt>
                <c:pt idx="11">
                  <c:v>7000</c:v>
                </c:pt>
                <c:pt idx="12">
                  <c:v>7000</c:v>
                </c:pt>
                <c:pt idx="13">
                  <c:v>7500</c:v>
                </c:pt>
                <c:pt idx="14">
                  <c:v>7000</c:v>
                </c:pt>
                <c:pt idx="15">
                  <c:v>7466.666666666667</c:v>
                </c:pt>
                <c:pt idx="16">
                  <c:v>7500</c:v>
                </c:pt>
                <c:pt idx="17">
                  <c:v>7000</c:v>
                </c:pt>
                <c:pt idx="18">
                  <c:v>7500</c:v>
                </c:pt>
                <c:pt idx="19">
                  <c:v>7000</c:v>
                </c:pt>
                <c:pt idx="20">
                  <c:v>7000</c:v>
                </c:pt>
                <c:pt idx="21">
                  <c:v>7500</c:v>
                </c:pt>
                <c:pt idx="22">
                  <c:v>7000</c:v>
                </c:pt>
                <c:pt idx="23">
                  <c:v>7500</c:v>
                </c:pt>
                <c:pt idx="24">
                  <c:v>7000</c:v>
                </c:pt>
                <c:pt idx="25">
                  <c:v>7000</c:v>
                </c:pt>
                <c:pt idx="26">
                  <c:v>6750</c:v>
                </c:pt>
                <c:pt idx="27">
                  <c:v>7000</c:v>
                </c:pt>
                <c:pt idx="28">
                  <c:v>6750</c:v>
                </c:pt>
                <c:pt idx="29">
                  <c:v>8000</c:v>
                </c:pt>
              </c:numCache>
            </c:numRef>
          </c:val>
          <c:smooth val="0"/>
          <c:extLst>
            <c:ext xmlns:c16="http://schemas.microsoft.com/office/drawing/2014/chart" uri="{C3380CC4-5D6E-409C-BE32-E72D297353CC}">
              <c16:uniqueId val="{00000009-84A4-4A74-81F5-62FEAB258365}"/>
            </c:ext>
          </c:extLst>
        </c:ser>
        <c:dLbls>
          <c:showLegendKey val="0"/>
          <c:showVal val="0"/>
          <c:showCatName val="0"/>
          <c:showSerName val="0"/>
          <c:showPercent val="0"/>
          <c:showBubbleSize val="0"/>
        </c:dLbls>
        <c:marker val="1"/>
        <c:smooth val="0"/>
        <c:axId val="-2140123528"/>
        <c:axId val="-2140127560"/>
      </c:lineChart>
      <c:dateAx>
        <c:axId val="-2140123528"/>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40127560"/>
        <c:crosses val="autoZero"/>
        <c:auto val="1"/>
        <c:lblOffset val="100"/>
        <c:baseTimeUnit val="days"/>
      </c:dateAx>
      <c:valAx>
        <c:axId val="-2140127560"/>
        <c:scaling>
          <c:orientation val="minMax"/>
          <c:min val="3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 $ / saco de 25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40123528"/>
        <c:crosses val="autoZero"/>
        <c:crossBetween val="between"/>
      </c:valAx>
      <c:spPr>
        <a:noFill/>
        <a:ln w="25400">
          <a:noFill/>
        </a:ln>
      </c:spPr>
    </c:plotArea>
    <c:legend>
      <c:legendPos val="r"/>
      <c:layout>
        <c:manualLayout>
          <c:xMode val="edge"/>
          <c:yMode val="edge"/>
          <c:x val="0.837761861688193"/>
          <c:y val="7.3199066197127405E-2"/>
          <c:w val="0.15849548467458499"/>
          <c:h val="0.91942441868133296"/>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4. Precio</a:t>
            </a:r>
            <a:r>
              <a:rPr lang="en-US" baseline="0"/>
              <a:t> promedio mensual </a:t>
            </a:r>
            <a:r>
              <a:rPr lang="en-US"/>
              <a:t>de papa en supermercados,</a:t>
            </a:r>
            <a:r>
              <a:rPr lang="en-US" baseline="0"/>
              <a:t> </a:t>
            </a:r>
            <a:r>
              <a:rPr lang="en-US"/>
              <a:t>ferias libres y mercados</a:t>
            </a:r>
            <a:r>
              <a:rPr lang="en-US" baseline="0"/>
              <a:t> m</a:t>
            </a:r>
            <a:r>
              <a:rPr lang="en-US"/>
              <a:t>ayoristas de Santiago</a:t>
            </a:r>
          </a:p>
        </c:rich>
      </c:tx>
      <c:overlay val="0"/>
      <c:spPr>
        <a:noFill/>
        <a:ln w="25400">
          <a:noFill/>
        </a:ln>
      </c:spPr>
    </c:title>
    <c:autoTitleDeleted val="0"/>
    <c:plotArea>
      <c:layout>
        <c:manualLayout>
          <c:layoutTarget val="inner"/>
          <c:xMode val="edge"/>
          <c:yMode val="edge"/>
          <c:x val="9.1605927784310884E-2"/>
          <c:y val="0.1299250018057897"/>
          <c:w val="0.89511068041407305"/>
          <c:h val="0.70045119809664103"/>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minorista'!$C$25:$C$43</c:f>
              <c:numCache>
                <c:formatCode>mmm\-yy</c:formatCode>
                <c:ptCount val="19"/>
                <c:pt idx="0">
                  <c:v>43070</c:v>
                </c:pt>
                <c:pt idx="1">
                  <c:v>43101</c:v>
                </c:pt>
                <c:pt idx="2">
                  <c:v>43132</c:v>
                </c:pt>
                <c:pt idx="3">
                  <c:v>43160</c:v>
                </c:pt>
                <c:pt idx="4">
                  <c:v>43191</c:v>
                </c:pt>
                <c:pt idx="5">
                  <c:v>43221</c:v>
                </c:pt>
                <c:pt idx="6">
                  <c:v>43252</c:v>
                </c:pt>
                <c:pt idx="7">
                  <c:v>43282</c:v>
                </c:pt>
                <c:pt idx="8">
                  <c:v>43313</c:v>
                </c:pt>
                <c:pt idx="9">
                  <c:v>43344</c:v>
                </c:pt>
                <c:pt idx="10">
                  <c:v>43374</c:v>
                </c:pt>
                <c:pt idx="11">
                  <c:v>43405</c:v>
                </c:pt>
                <c:pt idx="12">
                  <c:v>43435</c:v>
                </c:pt>
                <c:pt idx="13">
                  <c:v>43466</c:v>
                </c:pt>
                <c:pt idx="14">
                  <c:v>43497</c:v>
                </c:pt>
                <c:pt idx="15">
                  <c:v>43525</c:v>
                </c:pt>
                <c:pt idx="16">
                  <c:v>43556</c:v>
                </c:pt>
                <c:pt idx="17">
                  <c:v>43586</c:v>
                </c:pt>
                <c:pt idx="18">
                  <c:v>43617</c:v>
                </c:pt>
              </c:numCache>
            </c:numRef>
          </c:cat>
          <c:val>
            <c:numRef>
              <c:f>'precio minorista'!$D$25:$D$43</c:f>
              <c:numCache>
                <c:formatCode>#,##0</c:formatCode>
                <c:ptCount val="19"/>
                <c:pt idx="0">
                  <c:v>1023.3</c:v>
                </c:pt>
                <c:pt idx="1">
                  <c:v>1074.25</c:v>
                </c:pt>
                <c:pt idx="2">
                  <c:v>1099</c:v>
                </c:pt>
                <c:pt idx="3">
                  <c:v>1110.9000000000001</c:v>
                </c:pt>
                <c:pt idx="4">
                  <c:v>1104.875</c:v>
                </c:pt>
                <c:pt idx="5">
                  <c:v>1082</c:v>
                </c:pt>
                <c:pt idx="6">
                  <c:v>1050.9000000000001</c:v>
                </c:pt>
                <c:pt idx="7">
                  <c:v>968</c:v>
                </c:pt>
                <c:pt idx="8">
                  <c:v>978.2</c:v>
                </c:pt>
                <c:pt idx="9">
                  <c:v>1032.5</c:v>
                </c:pt>
                <c:pt idx="10">
                  <c:v>1395.375</c:v>
                </c:pt>
                <c:pt idx="11">
                  <c:v>1643.7</c:v>
                </c:pt>
                <c:pt idx="12">
                  <c:v>1570</c:v>
                </c:pt>
                <c:pt idx="13">
                  <c:v>1380.1666666666667</c:v>
                </c:pt>
                <c:pt idx="14">
                  <c:v>1244</c:v>
                </c:pt>
                <c:pt idx="15">
                  <c:v>1158.8</c:v>
                </c:pt>
                <c:pt idx="16">
                  <c:v>1172</c:v>
                </c:pt>
                <c:pt idx="17">
                  <c:v>1148.2</c:v>
                </c:pt>
                <c:pt idx="18">
                  <c:v>1157.75</c:v>
                </c:pt>
              </c:numCache>
            </c:numRef>
          </c:val>
          <c:smooth val="0"/>
          <c:extLst>
            <c:ext xmlns:c16="http://schemas.microsoft.com/office/drawing/2014/chart" uri="{C3380CC4-5D6E-409C-BE32-E72D297353CC}">
              <c16:uniqueId val="{00000000-6F61-4ACB-B369-FCA69C601BD7}"/>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minorista'!$C$25:$C$43</c:f>
              <c:numCache>
                <c:formatCode>mmm\-yy</c:formatCode>
                <c:ptCount val="19"/>
                <c:pt idx="0">
                  <c:v>43070</c:v>
                </c:pt>
                <c:pt idx="1">
                  <c:v>43101</c:v>
                </c:pt>
                <c:pt idx="2">
                  <c:v>43132</c:v>
                </c:pt>
                <c:pt idx="3">
                  <c:v>43160</c:v>
                </c:pt>
                <c:pt idx="4">
                  <c:v>43191</c:v>
                </c:pt>
                <c:pt idx="5">
                  <c:v>43221</c:v>
                </c:pt>
                <c:pt idx="6">
                  <c:v>43252</c:v>
                </c:pt>
                <c:pt idx="7">
                  <c:v>43282</c:v>
                </c:pt>
                <c:pt idx="8">
                  <c:v>43313</c:v>
                </c:pt>
                <c:pt idx="9">
                  <c:v>43344</c:v>
                </c:pt>
                <c:pt idx="10">
                  <c:v>43374</c:v>
                </c:pt>
                <c:pt idx="11">
                  <c:v>43405</c:v>
                </c:pt>
                <c:pt idx="12">
                  <c:v>43435</c:v>
                </c:pt>
                <c:pt idx="13">
                  <c:v>43466</c:v>
                </c:pt>
                <c:pt idx="14">
                  <c:v>43497</c:v>
                </c:pt>
                <c:pt idx="15">
                  <c:v>43525</c:v>
                </c:pt>
                <c:pt idx="16">
                  <c:v>43556</c:v>
                </c:pt>
                <c:pt idx="17">
                  <c:v>43586</c:v>
                </c:pt>
                <c:pt idx="18">
                  <c:v>43617</c:v>
                </c:pt>
              </c:numCache>
            </c:numRef>
          </c:cat>
          <c:val>
            <c:numRef>
              <c:f>'precio minorista'!$E$25:$E$43</c:f>
              <c:numCache>
                <c:formatCode>#,##0</c:formatCode>
                <c:ptCount val="19"/>
                <c:pt idx="0">
                  <c:v>469.5</c:v>
                </c:pt>
                <c:pt idx="1">
                  <c:v>497.25</c:v>
                </c:pt>
                <c:pt idx="2">
                  <c:v>465.5</c:v>
                </c:pt>
                <c:pt idx="3">
                  <c:v>483.7</c:v>
                </c:pt>
                <c:pt idx="4">
                  <c:v>484.375</c:v>
                </c:pt>
                <c:pt idx="5">
                  <c:v>511.625</c:v>
                </c:pt>
                <c:pt idx="6">
                  <c:v>494</c:v>
                </c:pt>
                <c:pt idx="7">
                  <c:v>496.5</c:v>
                </c:pt>
                <c:pt idx="8">
                  <c:v>552</c:v>
                </c:pt>
                <c:pt idx="9">
                  <c:v>711</c:v>
                </c:pt>
                <c:pt idx="10">
                  <c:v>827.25</c:v>
                </c:pt>
                <c:pt idx="11">
                  <c:v>662.4</c:v>
                </c:pt>
                <c:pt idx="12">
                  <c:v>410.625</c:v>
                </c:pt>
                <c:pt idx="13">
                  <c:v>399.75</c:v>
                </c:pt>
                <c:pt idx="14">
                  <c:v>454.375</c:v>
                </c:pt>
                <c:pt idx="15">
                  <c:v>476.5</c:v>
                </c:pt>
                <c:pt idx="16">
                  <c:v>459</c:v>
                </c:pt>
                <c:pt idx="17">
                  <c:v>472.2</c:v>
                </c:pt>
                <c:pt idx="18">
                  <c:v>476.25</c:v>
                </c:pt>
              </c:numCache>
            </c:numRef>
          </c:val>
          <c:smooth val="0"/>
          <c:extLst>
            <c:ext xmlns:c16="http://schemas.microsoft.com/office/drawing/2014/chart" uri="{C3380CC4-5D6E-409C-BE32-E72D297353CC}">
              <c16:uniqueId val="{00000001-6F61-4ACB-B369-FCA69C601BD7}"/>
            </c:ext>
          </c:extLst>
        </c:ser>
        <c:ser>
          <c:idx val="2"/>
          <c:order val="2"/>
          <c:tx>
            <c:strRef>
              <c:f>'precio minorista'!$F$24</c:f>
              <c:strCache>
                <c:ptCount val="1"/>
                <c:pt idx="0">
                  <c:v>Mayorista</c:v>
                </c:pt>
              </c:strCache>
            </c:strRef>
          </c:tx>
          <c:spPr>
            <a:ln>
              <a:solidFill>
                <a:schemeClr val="accent3">
                  <a:lumMod val="75000"/>
                </a:schemeClr>
              </a:solidFill>
            </a:ln>
          </c:spPr>
          <c:marker>
            <c:symbol val="circle"/>
            <c:size val="5"/>
            <c:spPr>
              <a:solidFill>
                <a:schemeClr val="accent3">
                  <a:lumMod val="75000"/>
                </a:schemeClr>
              </a:solidFill>
              <a:ln>
                <a:noFill/>
              </a:ln>
            </c:spPr>
          </c:marker>
          <c:cat>
            <c:numRef>
              <c:f>'precio minorista'!$C$25:$C$43</c:f>
              <c:numCache>
                <c:formatCode>mmm\-yy</c:formatCode>
                <c:ptCount val="19"/>
                <c:pt idx="0">
                  <c:v>43070</c:v>
                </c:pt>
                <c:pt idx="1">
                  <c:v>43101</c:v>
                </c:pt>
                <c:pt idx="2">
                  <c:v>43132</c:v>
                </c:pt>
                <c:pt idx="3">
                  <c:v>43160</c:v>
                </c:pt>
                <c:pt idx="4">
                  <c:v>43191</c:v>
                </c:pt>
                <c:pt idx="5">
                  <c:v>43221</c:v>
                </c:pt>
                <c:pt idx="6">
                  <c:v>43252</c:v>
                </c:pt>
                <c:pt idx="7">
                  <c:v>43282</c:v>
                </c:pt>
                <c:pt idx="8">
                  <c:v>43313</c:v>
                </c:pt>
                <c:pt idx="9">
                  <c:v>43344</c:v>
                </c:pt>
                <c:pt idx="10">
                  <c:v>43374</c:v>
                </c:pt>
                <c:pt idx="11">
                  <c:v>43405</c:v>
                </c:pt>
                <c:pt idx="12">
                  <c:v>43435</c:v>
                </c:pt>
                <c:pt idx="13">
                  <c:v>43466</c:v>
                </c:pt>
                <c:pt idx="14">
                  <c:v>43497</c:v>
                </c:pt>
                <c:pt idx="15">
                  <c:v>43525</c:v>
                </c:pt>
                <c:pt idx="16">
                  <c:v>43556</c:v>
                </c:pt>
                <c:pt idx="17">
                  <c:v>43586</c:v>
                </c:pt>
                <c:pt idx="18">
                  <c:v>43617</c:v>
                </c:pt>
              </c:numCache>
            </c:numRef>
          </c:cat>
          <c:val>
            <c:numRef>
              <c:f>'precio minorista'!$F$25:$F$43</c:f>
              <c:numCache>
                <c:formatCode>#,##0</c:formatCode>
                <c:ptCount val="19"/>
                <c:pt idx="0">
                  <c:v>306.40637434905051</c:v>
                </c:pt>
                <c:pt idx="1">
                  <c:v>294.74526160609918</c:v>
                </c:pt>
                <c:pt idx="2">
                  <c:v>281.30063313532338</c:v>
                </c:pt>
                <c:pt idx="3">
                  <c:v>293.34749336134939</c:v>
                </c:pt>
                <c:pt idx="4">
                  <c:v>269.08175335526931</c:v>
                </c:pt>
                <c:pt idx="5">
                  <c:v>244.69677265643614</c:v>
                </c:pt>
                <c:pt idx="6">
                  <c:v>265.42502975009916</c:v>
                </c:pt>
                <c:pt idx="7">
                  <c:v>271.91517434075263</c:v>
                </c:pt>
                <c:pt idx="8">
                  <c:v>372.33596281957091</c:v>
                </c:pt>
                <c:pt idx="9">
                  <c:v>475.1665607385533</c:v>
                </c:pt>
                <c:pt idx="10">
                  <c:v>575.49080451004954</c:v>
                </c:pt>
                <c:pt idx="11">
                  <c:v>357.89514013028332</c:v>
                </c:pt>
                <c:pt idx="12">
                  <c:v>174.30559255920807</c:v>
                </c:pt>
                <c:pt idx="13">
                  <c:v>166.14525586707438</c:v>
                </c:pt>
                <c:pt idx="14">
                  <c:v>233.74447619430919</c:v>
                </c:pt>
                <c:pt idx="15">
                  <c:v>228.22083552069827</c:v>
                </c:pt>
                <c:pt idx="16">
                  <c:v>230.61213090731468</c:v>
                </c:pt>
                <c:pt idx="17">
                  <c:v>260.36718136216138</c:v>
                </c:pt>
                <c:pt idx="18" formatCode="General">
                  <c:v>267.90586959362344</c:v>
                </c:pt>
              </c:numCache>
            </c:numRef>
          </c:val>
          <c:smooth val="0"/>
          <c:extLst>
            <c:ext xmlns:c16="http://schemas.microsoft.com/office/drawing/2014/chart" uri="{C3380CC4-5D6E-409C-BE32-E72D297353CC}">
              <c16:uniqueId val="{00000000-3867-4276-9CA8-7607282547A9}"/>
            </c:ext>
          </c:extLst>
        </c:ser>
        <c:dLbls>
          <c:showLegendKey val="0"/>
          <c:showVal val="0"/>
          <c:showCatName val="0"/>
          <c:showSerName val="0"/>
          <c:showPercent val="0"/>
          <c:showBubbleSize val="0"/>
        </c:dLbls>
        <c:marker val="1"/>
        <c:smooth val="0"/>
        <c:axId val="-2124465208"/>
        <c:axId val="-2124462008"/>
      </c:lineChart>
      <c:dateAx>
        <c:axId val="-2124465208"/>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462008"/>
        <c:crosses val="autoZero"/>
        <c:auto val="1"/>
        <c:lblOffset val="100"/>
        <c:baseTimeUnit val="months"/>
        <c:majorUnit val="2"/>
        <c:majorTimeUnit val="months"/>
      </c:dateAx>
      <c:valAx>
        <c:axId val="-2124462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465208"/>
        <c:crosses val="autoZero"/>
        <c:crossBetween val="between"/>
      </c:valAx>
      <c:spPr>
        <a:noFill/>
        <a:ln w="25400">
          <a:noFill/>
        </a:ln>
      </c:spPr>
    </c:plotArea>
    <c:legend>
      <c:legendPos val="r"/>
      <c:layout>
        <c:manualLayout>
          <c:xMode val="edge"/>
          <c:yMode val="edge"/>
          <c:x val="0.24493576013761695"/>
          <c:y val="0.91594302730203492"/>
          <c:w val="0.54367998404441631"/>
          <c:h val="8.4056972697965124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29155156076802"/>
          <c:y val="0.129118657465114"/>
          <c:w val="0.83219259440645876"/>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regiones'!$C$7:$C$25</c:f>
              <c:numCache>
                <c:formatCode>#,##0</c:formatCode>
                <c:ptCount val="19"/>
                <c:pt idx="0">
                  <c:v>1204</c:v>
                </c:pt>
                <c:pt idx="1">
                  <c:v>1204</c:v>
                </c:pt>
                <c:pt idx="2">
                  <c:v>1165</c:v>
                </c:pt>
                <c:pt idx="3">
                  <c:v>1090</c:v>
                </c:pt>
                <c:pt idx="4">
                  <c:v>1107</c:v>
                </c:pt>
                <c:pt idx="5">
                  <c:v>1115</c:v>
                </c:pt>
                <c:pt idx="6">
                  <c:v>1040</c:v>
                </c:pt>
                <c:pt idx="7">
                  <c:v>1073</c:v>
                </c:pt>
                <c:pt idx="8">
                  <c:v>1140</c:v>
                </c:pt>
                <c:pt idx="9">
                  <c:v>1207</c:v>
                </c:pt>
                <c:pt idx="10">
                  <c:v>1140</c:v>
                </c:pt>
                <c:pt idx="11">
                  <c:v>1171.5</c:v>
                </c:pt>
                <c:pt idx="12">
                  <c:v>1307</c:v>
                </c:pt>
                <c:pt idx="13">
                  <c:v>1279.5</c:v>
                </c:pt>
                <c:pt idx="14">
                  <c:v>1140</c:v>
                </c:pt>
                <c:pt idx="15">
                  <c:v>1178</c:v>
                </c:pt>
                <c:pt idx="16">
                  <c:v>1170</c:v>
                </c:pt>
                <c:pt idx="17">
                  <c:v>1154</c:v>
                </c:pt>
                <c:pt idx="18">
                  <c:v>1240</c:v>
                </c:pt>
              </c:numCache>
            </c:numRef>
          </c:val>
          <c:smooth val="0"/>
          <c:extLst>
            <c:ext xmlns:c16="http://schemas.microsoft.com/office/drawing/2014/chart" uri="{C3380CC4-5D6E-409C-BE32-E72D297353CC}">
              <c16:uniqueId val="{00000000-D371-4525-8FF2-35436C5CD4D9}"/>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regiones'!$D$7:$D$25</c:f>
              <c:numCache>
                <c:formatCode>#,##0</c:formatCode>
                <c:ptCount val="19"/>
                <c:pt idx="0">
                  <c:v>1176</c:v>
                </c:pt>
                <c:pt idx="1">
                  <c:v>1166</c:v>
                </c:pt>
                <c:pt idx="2">
                  <c:v>1179</c:v>
                </c:pt>
                <c:pt idx="3">
                  <c:v>1164</c:v>
                </c:pt>
                <c:pt idx="4">
                  <c:v>1167</c:v>
                </c:pt>
                <c:pt idx="5">
                  <c:v>1171</c:v>
                </c:pt>
                <c:pt idx="6">
                  <c:v>1155</c:v>
                </c:pt>
                <c:pt idx="7">
                  <c:v>1158</c:v>
                </c:pt>
                <c:pt idx="8">
                  <c:v>1139</c:v>
                </c:pt>
                <c:pt idx="9">
                  <c:v>1145</c:v>
                </c:pt>
                <c:pt idx="10">
                  <c:v>1151</c:v>
                </c:pt>
                <c:pt idx="11">
                  <c:v>1158</c:v>
                </c:pt>
                <c:pt idx="12">
                  <c:v>1157</c:v>
                </c:pt>
                <c:pt idx="13">
                  <c:v>1176</c:v>
                </c:pt>
                <c:pt idx="14">
                  <c:v>1158</c:v>
                </c:pt>
                <c:pt idx="15">
                  <c:v>1195</c:v>
                </c:pt>
                <c:pt idx="16">
                  <c:v>1175</c:v>
                </c:pt>
                <c:pt idx="17">
                  <c:v>1172</c:v>
                </c:pt>
                <c:pt idx="18">
                  <c:v>1221</c:v>
                </c:pt>
              </c:numCache>
            </c:numRef>
          </c:val>
          <c:smooth val="0"/>
          <c:extLst>
            <c:ext xmlns:c16="http://schemas.microsoft.com/office/drawing/2014/chart" uri="{C3380CC4-5D6E-409C-BE32-E72D297353CC}">
              <c16:uniqueId val="{00000001-D371-4525-8FF2-35436C5CD4D9}"/>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regiones'!$E$7:$E$25</c:f>
              <c:numCache>
                <c:formatCode>#,##0</c:formatCode>
                <c:ptCount val="19"/>
                <c:pt idx="0">
                  <c:v>1236.5</c:v>
                </c:pt>
                <c:pt idx="1">
                  <c:v>1170</c:v>
                </c:pt>
                <c:pt idx="2">
                  <c:v>1186.5</c:v>
                </c:pt>
                <c:pt idx="3">
                  <c:v>1170.5</c:v>
                </c:pt>
                <c:pt idx="4">
                  <c:v>1160</c:v>
                </c:pt>
                <c:pt idx="5">
                  <c:v>1114.5</c:v>
                </c:pt>
                <c:pt idx="6">
                  <c:v>1183</c:v>
                </c:pt>
                <c:pt idx="7">
                  <c:v>1153</c:v>
                </c:pt>
                <c:pt idx="8">
                  <c:v>1171</c:v>
                </c:pt>
                <c:pt idx="9">
                  <c:v>1209.5</c:v>
                </c:pt>
                <c:pt idx="10">
                  <c:v>1198.5</c:v>
                </c:pt>
                <c:pt idx="11">
                  <c:v>1162</c:v>
                </c:pt>
                <c:pt idx="12">
                  <c:v>1167</c:v>
                </c:pt>
                <c:pt idx="13">
                  <c:v>1171.5</c:v>
                </c:pt>
                <c:pt idx="14">
                  <c:v>1186.5</c:v>
                </c:pt>
                <c:pt idx="15">
                  <c:v>1226</c:v>
                </c:pt>
                <c:pt idx="16">
                  <c:v>1177.5</c:v>
                </c:pt>
                <c:pt idx="17">
                  <c:v>1173</c:v>
                </c:pt>
                <c:pt idx="18">
                  <c:v>1192.5</c:v>
                </c:pt>
              </c:numCache>
            </c:numRef>
          </c:val>
          <c:smooth val="0"/>
          <c:extLst>
            <c:ext xmlns:c16="http://schemas.microsoft.com/office/drawing/2014/chart" uri="{C3380CC4-5D6E-409C-BE32-E72D297353CC}">
              <c16:uniqueId val="{00000002-D371-4525-8FF2-35436C5CD4D9}"/>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regiones'!$F$7:$F$25</c:f>
              <c:numCache>
                <c:formatCode>#,##0</c:formatCode>
                <c:ptCount val="19"/>
                <c:pt idx="0">
                  <c:v>1194</c:v>
                </c:pt>
                <c:pt idx="1">
                  <c:v>1175</c:v>
                </c:pt>
                <c:pt idx="2">
                  <c:v>1134.5</c:v>
                </c:pt>
                <c:pt idx="3">
                  <c:v>1160</c:v>
                </c:pt>
                <c:pt idx="4">
                  <c:v>1144.5</c:v>
                </c:pt>
                <c:pt idx="5">
                  <c:v>1160.5</c:v>
                </c:pt>
                <c:pt idx="6">
                  <c:v>1147</c:v>
                </c:pt>
                <c:pt idx="7">
                  <c:v>1129</c:v>
                </c:pt>
                <c:pt idx="8">
                  <c:v>1177</c:v>
                </c:pt>
                <c:pt idx="9">
                  <c:v>1136.5</c:v>
                </c:pt>
                <c:pt idx="10">
                  <c:v>1146.5</c:v>
                </c:pt>
                <c:pt idx="11">
                  <c:v>1171</c:v>
                </c:pt>
                <c:pt idx="12">
                  <c:v>1144</c:v>
                </c:pt>
                <c:pt idx="13">
                  <c:v>1185.5</c:v>
                </c:pt>
                <c:pt idx="14">
                  <c:v>1181.5</c:v>
                </c:pt>
                <c:pt idx="15">
                  <c:v>1182.5</c:v>
                </c:pt>
                <c:pt idx="16">
                  <c:v>1161.5</c:v>
                </c:pt>
                <c:pt idx="17">
                  <c:v>1170</c:v>
                </c:pt>
                <c:pt idx="18">
                  <c:v>1175</c:v>
                </c:pt>
              </c:numCache>
            </c:numRef>
          </c:val>
          <c:smooth val="0"/>
          <c:extLst>
            <c:ext xmlns:c16="http://schemas.microsoft.com/office/drawing/2014/chart" uri="{C3380CC4-5D6E-409C-BE32-E72D297353CC}">
              <c16:uniqueId val="{00000003-D371-4525-8FF2-35436C5CD4D9}"/>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regiones'!$G$7:$G$25</c:f>
              <c:numCache>
                <c:formatCode>#,##0</c:formatCode>
                <c:ptCount val="19"/>
                <c:pt idx="0">
                  <c:v>1160</c:v>
                </c:pt>
                <c:pt idx="1">
                  <c:v>1184.5</c:v>
                </c:pt>
                <c:pt idx="2">
                  <c:v>1246</c:v>
                </c:pt>
                <c:pt idx="3">
                  <c:v>1036</c:v>
                </c:pt>
                <c:pt idx="4">
                  <c:v>1157</c:v>
                </c:pt>
                <c:pt idx="5">
                  <c:v>1133.5</c:v>
                </c:pt>
                <c:pt idx="6">
                  <c:v>1177.5</c:v>
                </c:pt>
                <c:pt idx="7">
                  <c:v>1088.5</c:v>
                </c:pt>
                <c:pt idx="8">
                  <c:v>1142</c:v>
                </c:pt>
                <c:pt idx="9">
                  <c:v>1110</c:v>
                </c:pt>
                <c:pt idx="10">
                  <c:v>1113.5</c:v>
                </c:pt>
                <c:pt idx="11">
                  <c:v>1058.5</c:v>
                </c:pt>
                <c:pt idx="12">
                  <c:v>1091.5</c:v>
                </c:pt>
                <c:pt idx="13">
                  <c:v>1113</c:v>
                </c:pt>
                <c:pt idx="14">
                  <c:v>1035</c:v>
                </c:pt>
                <c:pt idx="15">
                  <c:v>1132</c:v>
                </c:pt>
                <c:pt idx="16">
                  <c:v>1160</c:v>
                </c:pt>
                <c:pt idx="17">
                  <c:v>1129</c:v>
                </c:pt>
                <c:pt idx="18">
                  <c:v>1190</c:v>
                </c:pt>
              </c:numCache>
            </c:numRef>
          </c:val>
          <c:smooth val="0"/>
          <c:extLst>
            <c:ext xmlns:c16="http://schemas.microsoft.com/office/drawing/2014/chart" uri="{C3380CC4-5D6E-409C-BE32-E72D297353CC}">
              <c16:uniqueId val="{00000004-D371-4525-8FF2-35436C5CD4D9}"/>
            </c:ext>
          </c:extLst>
        </c:ser>
        <c:ser>
          <c:idx val="5"/>
          <c:order val="5"/>
          <c:tx>
            <c:strRef>
              <c:f>'precio minorista regiones'!$H$6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regiones'!$H$7:$H$25</c:f>
              <c:numCache>
                <c:formatCode>#,##0</c:formatCode>
                <c:ptCount val="19"/>
                <c:pt idx="0">
                  <c:v>986.5</c:v>
                </c:pt>
                <c:pt idx="1">
                  <c:v>1083</c:v>
                </c:pt>
                <c:pt idx="2">
                  <c:v>1177</c:v>
                </c:pt>
                <c:pt idx="3">
                  <c:v>866</c:v>
                </c:pt>
                <c:pt idx="4">
                  <c:v>1036.5</c:v>
                </c:pt>
                <c:pt idx="5">
                  <c:v>1075</c:v>
                </c:pt>
                <c:pt idx="6">
                  <c:v>969</c:v>
                </c:pt>
                <c:pt idx="7">
                  <c:v>903</c:v>
                </c:pt>
                <c:pt idx="8">
                  <c:v>896</c:v>
                </c:pt>
                <c:pt idx="9">
                  <c:v>988.5</c:v>
                </c:pt>
                <c:pt idx="10">
                  <c:v>1039.5</c:v>
                </c:pt>
                <c:pt idx="11">
                  <c:v>1014.5</c:v>
                </c:pt>
                <c:pt idx="12">
                  <c:v>1036</c:v>
                </c:pt>
                <c:pt idx="13">
                  <c:v>1078.5</c:v>
                </c:pt>
                <c:pt idx="14">
                  <c:v>1028</c:v>
                </c:pt>
                <c:pt idx="15">
                  <c:v>1045.5</c:v>
                </c:pt>
                <c:pt idx="16">
                  <c:v>881</c:v>
                </c:pt>
                <c:pt idx="17">
                  <c:v>1028.5</c:v>
                </c:pt>
                <c:pt idx="18">
                  <c:v>1165</c:v>
                </c:pt>
              </c:numCache>
            </c:numRef>
          </c:val>
          <c:smooth val="0"/>
          <c:extLst>
            <c:ext xmlns:c16="http://schemas.microsoft.com/office/drawing/2014/chart" uri="{C3380CC4-5D6E-409C-BE32-E72D297353CC}">
              <c16:uniqueId val="{00000005-D371-4525-8FF2-35436C5CD4D9}"/>
            </c:ext>
          </c:extLst>
        </c:ser>
        <c:ser>
          <c:idx val="6"/>
          <c:order val="6"/>
          <c:tx>
            <c:strRef>
              <c:f>'precio minorista regiones'!$I$6</c:f>
              <c:strCache>
                <c:ptCount val="1"/>
                <c:pt idx="0">
                  <c:v>Bío Bío</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regiones'!$I$7:$I$25</c:f>
              <c:numCache>
                <c:formatCode>#,##0</c:formatCode>
                <c:ptCount val="19"/>
                <c:pt idx="0">
                  <c:v>1099.5</c:v>
                </c:pt>
                <c:pt idx="1">
                  <c:v>1049.5</c:v>
                </c:pt>
                <c:pt idx="2">
                  <c:v>1107.5</c:v>
                </c:pt>
                <c:pt idx="3">
                  <c:v>1102.5</c:v>
                </c:pt>
                <c:pt idx="4">
                  <c:v>1140</c:v>
                </c:pt>
                <c:pt idx="5">
                  <c:v>1154</c:v>
                </c:pt>
                <c:pt idx="6">
                  <c:v>1145</c:v>
                </c:pt>
                <c:pt idx="7">
                  <c:v>1044.5</c:v>
                </c:pt>
                <c:pt idx="8">
                  <c:v>1115.5</c:v>
                </c:pt>
                <c:pt idx="9">
                  <c:v>1054.5</c:v>
                </c:pt>
                <c:pt idx="10">
                  <c:v>1121.5</c:v>
                </c:pt>
                <c:pt idx="11">
                  <c:v>1061</c:v>
                </c:pt>
                <c:pt idx="12">
                  <c:v>1155.5</c:v>
                </c:pt>
                <c:pt idx="13">
                  <c:v>1156</c:v>
                </c:pt>
                <c:pt idx="14">
                  <c:v>1120</c:v>
                </c:pt>
                <c:pt idx="15">
                  <c:v>1107</c:v>
                </c:pt>
                <c:pt idx="16">
                  <c:v>1174</c:v>
                </c:pt>
                <c:pt idx="17">
                  <c:v>1159.5</c:v>
                </c:pt>
                <c:pt idx="18">
                  <c:v>1206.5</c:v>
                </c:pt>
              </c:numCache>
            </c:numRef>
          </c:val>
          <c:smooth val="0"/>
          <c:extLst>
            <c:ext xmlns:c16="http://schemas.microsoft.com/office/drawing/2014/chart" uri="{C3380CC4-5D6E-409C-BE32-E72D297353CC}">
              <c16:uniqueId val="{00000006-D371-4525-8FF2-35436C5CD4D9}"/>
            </c:ext>
          </c:extLst>
        </c:ser>
        <c:ser>
          <c:idx val="7"/>
          <c:order val="7"/>
          <c:tx>
            <c:strRef>
              <c:f>'precio minorista regiones'!$J$6</c:f>
              <c:strCache>
                <c:ptCount val="1"/>
                <c:pt idx="0">
                  <c:v>La Araucanía</c:v>
                </c:pt>
              </c:strCache>
            </c:strRef>
          </c:tx>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regiones'!$J$7:$J$25</c:f>
              <c:numCache>
                <c:formatCode>#,##0</c:formatCode>
                <c:ptCount val="19"/>
                <c:pt idx="0">
                  <c:v>1128.5</c:v>
                </c:pt>
                <c:pt idx="1">
                  <c:v>1070</c:v>
                </c:pt>
                <c:pt idx="2">
                  <c:v>1115</c:v>
                </c:pt>
                <c:pt idx="3">
                  <c:v>1102.5</c:v>
                </c:pt>
                <c:pt idx="4">
                  <c:v>1010.5</c:v>
                </c:pt>
                <c:pt idx="5">
                  <c:v>1077.5</c:v>
                </c:pt>
                <c:pt idx="6">
                  <c:v>1170.5</c:v>
                </c:pt>
                <c:pt idx="7">
                  <c:v>978.5</c:v>
                </c:pt>
                <c:pt idx="8">
                  <c:v>1027.5</c:v>
                </c:pt>
                <c:pt idx="9">
                  <c:v>1070.5</c:v>
                </c:pt>
                <c:pt idx="10">
                  <c:v>1032</c:v>
                </c:pt>
                <c:pt idx="11">
                  <c:v>1067.5</c:v>
                </c:pt>
                <c:pt idx="12">
                  <c:v>1144.5</c:v>
                </c:pt>
                <c:pt idx="13">
                  <c:v>1161.5</c:v>
                </c:pt>
                <c:pt idx="14">
                  <c:v>1013</c:v>
                </c:pt>
                <c:pt idx="15">
                  <c:v>1008</c:v>
                </c:pt>
                <c:pt idx="16">
                  <c:v>1036</c:v>
                </c:pt>
                <c:pt idx="17">
                  <c:v>1055</c:v>
                </c:pt>
                <c:pt idx="18">
                  <c:v>1065.5</c:v>
                </c:pt>
              </c:numCache>
            </c:numRef>
          </c:val>
          <c:smooth val="0"/>
          <c:extLst>
            <c:ext xmlns:c16="http://schemas.microsoft.com/office/drawing/2014/chart" uri="{C3380CC4-5D6E-409C-BE32-E72D297353CC}">
              <c16:uniqueId val="{00000007-D371-4525-8FF2-35436C5CD4D9}"/>
            </c:ext>
          </c:extLst>
        </c:ser>
        <c:ser>
          <c:idx val="8"/>
          <c:order val="8"/>
          <c:tx>
            <c:strRef>
              <c:f>'precio minorista regiones'!$K$6</c:f>
              <c:strCache>
                <c:ptCount val="1"/>
                <c:pt idx="0">
                  <c:v>Los Lagos</c:v>
                </c:pt>
              </c:strCache>
            </c:strRef>
          </c:tx>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regiones'!$K$7:$K$25</c:f>
              <c:numCache>
                <c:formatCode>#,##0</c:formatCode>
                <c:ptCount val="19"/>
                <c:pt idx="0">
                  <c:v>1195</c:v>
                </c:pt>
                <c:pt idx="1">
                  <c:v>1183.5</c:v>
                </c:pt>
                <c:pt idx="2">
                  <c:v>1193</c:v>
                </c:pt>
                <c:pt idx="3">
                  <c:v>1054</c:v>
                </c:pt>
                <c:pt idx="4">
                  <c:v>1121</c:v>
                </c:pt>
                <c:pt idx="5">
                  <c:v>1042</c:v>
                </c:pt>
                <c:pt idx="6">
                  <c:v>1078</c:v>
                </c:pt>
                <c:pt idx="7">
                  <c:v>968</c:v>
                </c:pt>
                <c:pt idx="8">
                  <c:v>1121</c:v>
                </c:pt>
                <c:pt idx="9">
                  <c:v>1103</c:v>
                </c:pt>
                <c:pt idx="10">
                  <c:v>1086</c:v>
                </c:pt>
                <c:pt idx="11">
                  <c:v>1151</c:v>
                </c:pt>
                <c:pt idx="12">
                  <c:v>1119</c:v>
                </c:pt>
                <c:pt idx="13">
                  <c:v>1148</c:v>
                </c:pt>
                <c:pt idx="14">
                  <c:v>1190</c:v>
                </c:pt>
                <c:pt idx="15">
                  <c:v>1206.5</c:v>
                </c:pt>
                <c:pt idx="16">
                  <c:v>1155</c:v>
                </c:pt>
                <c:pt idx="17">
                  <c:v>1159</c:v>
                </c:pt>
                <c:pt idx="18">
                  <c:v>1123.5</c:v>
                </c:pt>
              </c:numCache>
            </c:numRef>
          </c:val>
          <c:smooth val="0"/>
          <c:extLst>
            <c:ext xmlns:c16="http://schemas.microsoft.com/office/drawing/2014/chart" uri="{C3380CC4-5D6E-409C-BE32-E72D297353CC}">
              <c16:uniqueId val="{00000000-E7A5-4D4C-952C-24A0A545F7B4}"/>
            </c:ext>
          </c:extLst>
        </c:ser>
        <c:dLbls>
          <c:showLegendKey val="0"/>
          <c:showVal val="0"/>
          <c:showCatName val="0"/>
          <c:showSerName val="0"/>
          <c:showPercent val="0"/>
          <c:showBubbleSize val="0"/>
        </c:dLbls>
        <c:marker val="1"/>
        <c:smooth val="0"/>
        <c:axId val="-2124685064"/>
        <c:axId val="-2124681528"/>
      </c:lineChart>
      <c:dateAx>
        <c:axId val="-2124685064"/>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681528"/>
        <c:crosses val="autoZero"/>
        <c:auto val="1"/>
        <c:lblOffset val="100"/>
        <c:baseTimeUnit val="days"/>
      </c:dateAx>
      <c:valAx>
        <c:axId val="-2124681528"/>
        <c:scaling>
          <c:orientation val="minMax"/>
          <c:min val="7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685064"/>
        <c:crosses val="autoZero"/>
        <c:crossBetween val="between"/>
      </c:valAx>
      <c:spPr>
        <a:noFill/>
        <a:ln w="25400">
          <a:noFill/>
        </a:ln>
      </c:spPr>
    </c:plotArea>
    <c:legend>
      <c:legendPos val="r"/>
      <c:layout>
        <c:manualLayout>
          <c:xMode val="edge"/>
          <c:yMode val="edge"/>
          <c:x val="8.0444375353026135E-2"/>
          <c:y val="0.89286963555795107"/>
          <c:w val="0.86154698283003583"/>
          <c:h val="8.0872073104810691E-2"/>
        </c:manualLayout>
      </c:layout>
      <c:overlay val="0"/>
      <c:spPr>
        <a:noFill/>
        <a:ln w="25400">
          <a:noFill/>
        </a:ln>
      </c:spPr>
      <c:txPr>
        <a:bodyPr/>
        <a:lstStyle/>
        <a:p>
          <a:pPr>
            <a:defRPr sz="1100" b="0" i="0" u="none" strike="noStrike" kern="600"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06221377754941"/>
          <c:y val="0.12781118576394199"/>
          <c:w val="0.84944845132775881"/>
          <c:h val="0.67641835376507187"/>
        </c:manualLayout>
      </c:layout>
      <c:lineChart>
        <c:grouping val="standard"/>
        <c:varyColors val="0"/>
        <c:ser>
          <c:idx val="0"/>
          <c:order val="0"/>
          <c:tx>
            <c:strRef>
              <c:f>'precio minorista regiones'!$L$6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C144-40AB-87CD-72390DC147F3}"/>
              </c:ext>
            </c:extLst>
          </c:dPt>
          <c:dPt>
            <c:idx val="1"/>
            <c:bubble3D val="0"/>
            <c:extLst>
              <c:ext xmlns:c16="http://schemas.microsoft.com/office/drawing/2014/chart" uri="{C3380CC4-5D6E-409C-BE32-E72D297353CC}">
                <c16:uniqueId val="{00000003-C144-40AB-87CD-72390DC147F3}"/>
              </c:ext>
            </c:extLst>
          </c:dPt>
          <c:dPt>
            <c:idx val="2"/>
            <c:bubble3D val="0"/>
            <c:extLst>
              <c:ext xmlns:c16="http://schemas.microsoft.com/office/drawing/2014/chart" uri="{C3380CC4-5D6E-409C-BE32-E72D297353CC}">
                <c16:uniqueId val="{00000005-C144-40AB-87CD-72390DC147F3}"/>
              </c:ext>
            </c:extLst>
          </c:dPt>
          <c:dPt>
            <c:idx val="3"/>
            <c:bubble3D val="0"/>
            <c:extLst>
              <c:ext xmlns:c16="http://schemas.microsoft.com/office/drawing/2014/chart" uri="{C3380CC4-5D6E-409C-BE32-E72D297353CC}">
                <c16:uniqueId val="{00000007-C144-40AB-87CD-72390DC147F3}"/>
              </c:ext>
            </c:extLst>
          </c:dPt>
          <c:dPt>
            <c:idx val="4"/>
            <c:bubble3D val="0"/>
            <c:extLst>
              <c:ext xmlns:c16="http://schemas.microsoft.com/office/drawing/2014/chart" uri="{C3380CC4-5D6E-409C-BE32-E72D297353CC}">
                <c16:uniqueId val="{00000009-C144-40AB-87CD-72390DC147F3}"/>
              </c:ext>
            </c:extLst>
          </c:dPt>
          <c:dPt>
            <c:idx val="5"/>
            <c:bubble3D val="0"/>
            <c:extLst>
              <c:ext xmlns:c16="http://schemas.microsoft.com/office/drawing/2014/chart" uri="{C3380CC4-5D6E-409C-BE32-E72D297353CC}">
                <c16:uniqueId val="{0000000B-C144-40AB-87CD-72390DC147F3}"/>
              </c:ext>
            </c:extLst>
          </c:dPt>
          <c:dPt>
            <c:idx val="6"/>
            <c:bubble3D val="0"/>
            <c:extLst>
              <c:ext xmlns:c16="http://schemas.microsoft.com/office/drawing/2014/chart" uri="{C3380CC4-5D6E-409C-BE32-E72D297353CC}">
                <c16:uniqueId val="{0000000D-C144-40AB-87CD-72390DC147F3}"/>
              </c:ext>
            </c:extLst>
          </c:dPt>
          <c:dPt>
            <c:idx val="7"/>
            <c:bubble3D val="0"/>
            <c:extLst>
              <c:ext xmlns:c16="http://schemas.microsoft.com/office/drawing/2014/chart" uri="{C3380CC4-5D6E-409C-BE32-E72D297353CC}">
                <c16:uniqueId val="{0000000F-C144-40AB-87CD-72390DC147F3}"/>
              </c:ext>
            </c:extLst>
          </c:dPt>
          <c:dPt>
            <c:idx val="8"/>
            <c:bubble3D val="0"/>
            <c:extLst>
              <c:ext xmlns:c16="http://schemas.microsoft.com/office/drawing/2014/chart" uri="{C3380CC4-5D6E-409C-BE32-E72D297353CC}">
                <c16:uniqueId val="{00000011-C144-40AB-87CD-72390DC147F3}"/>
              </c:ext>
            </c:extLst>
          </c:dPt>
          <c:dPt>
            <c:idx val="9"/>
            <c:bubble3D val="0"/>
            <c:extLst>
              <c:ext xmlns:c16="http://schemas.microsoft.com/office/drawing/2014/chart" uri="{C3380CC4-5D6E-409C-BE32-E72D297353CC}">
                <c16:uniqueId val="{00000013-C144-40AB-87CD-72390DC147F3}"/>
              </c:ext>
            </c:extLst>
          </c:dPt>
          <c:dPt>
            <c:idx val="10"/>
            <c:bubble3D val="0"/>
            <c:extLst>
              <c:ext xmlns:c16="http://schemas.microsoft.com/office/drawing/2014/chart" uri="{C3380CC4-5D6E-409C-BE32-E72D297353CC}">
                <c16:uniqueId val="{00000015-C144-40AB-87CD-72390DC147F3}"/>
              </c:ext>
            </c:extLst>
          </c:dPt>
          <c:dPt>
            <c:idx val="11"/>
            <c:bubble3D val="0"/>
            <c:extLst>
              <c:ext xmlns:c16="http://schemas.microsoft.com/office/drawing/2014/chart" uri="{C3380CC4-5D6E-409C-BE32-E72D297353CC}">
                <c16:uniqueId val="{00000017-C144-40AB-87CD-72390DC147F3}"/>
              </c:ext>
            </c:extLst>
          </c:dPt>
          <c:dPt>
            <c:idx val="12"/>
            <c:bubble3D val="0"/>
            <c:extLst>
              <c:ext xmlns:c16="http://schemas.microsoft.com/office/drawing/2014/chart" uri="{C3380CC4-5D6E-409C-BE32-E72D297353CC}">
                <c16:uniqueId val="{00000019-C144-40AB-87CD-72390DC147F3}"/>
              </c:ext>
            </c:extLst>
          </c:dPt>
          <c:dPt>
            <c:idx val="16"/>
            <c:bubble3D val="0"/>
            <c:extLst>
              <c:ext xmlns:c16="http://schemas.microsoft.com/office/drawing/2014/chart" uri="{C3380CC4-5D6E-409C-BE32-E72D297353CC}">
                <c16:uniqueId val="{0000001B-C144-40AB-87CD-72390DC147F3}"/>
              </c:ext>
            </c:extLst>
          </c:dPt>
          <c:dPt>
            <c:idx val="17"/>
            <c:bubble3D val="0"/>
            <c:extLst>
              <c:ext xmlns:c16="http://schemas.microsoft.com/office/drawing/2014/chart" uri="{C3380CC4-5D6E-409C-BE32-E72D297353CC}">
                <c16:uniqueId val="{0000001D-C144-40AB-87CD-72390DC147F3}"/>
              </c:ext>
            </c:extLst>
          </c:dPt>
          <c:dPt>
            <c:idx val="18"/>
            <c:bubble3D val="0"/>
            <c:extLst>
              <c:ext xmlns:c16="http://schemas.microsoft.com/office/drawing/2014/chart" uri="{C3380CC4-5D6E-409C-BE32-E72D297353CC}">
                <c16:uniqueId val="{0000001F-C144-40AB-87CD-72390DC147F3}"/>
              </c:ext>
            </c:extLst>
          </c:dPt>
          <c:dPt>
            <c:idx val="19"/>
            <c:bubble3D val="0"/>
            <c:extLst>
              <c:ext xmlns:c16="http://schemas.microsoft.com/office/drawing/2014/chart" uri="{C3380CC4-5D6E-409C-BE32-E72D297353CC}">
                <c16:uniqueId val="{00000021-C144-40AB-87CD-72390DC147F3}"/>
              </c:ext>
            </c:extLst>
          </c:dPt>
          <c:dPt>
            <c:idx val="20"/>
            <c:bubble3D val="0"/>
            <c:extLst>
              <c:ext xmlns:c16="http://schemas.microsoft.com/office/drawing/2014/chart" uri="{C3380CC4-5D6E-409C-BE32-E72D297353CC}">
                <c16:uniqueId val="{00000023-C144-40AB-87CD-72390DC147F3}"/>
              </c:ext>
            </c:extLst>
          </c:dPt>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regiones'!$L$7:$L$25</c:f>
              <c:numCache>
                <c:formatCode>#,##0</c:formatCode>
                <c:ptCount val="19"/>
                <c:pt idx="0">
                  <c:v>517</c:v>
                </c:pt>
                <c:pt idx="1">
                  <c:v>455</c:v>
                </c:pt>
                <c:pt idx="2">
                  <c:v>500</c:v>
                </c:pt>
                <c:pt idx="3">
                  <c:v>494</c:v>
                </c:pt>
                <c:pt idx="4">
                  <c:v>456.5</c:v>
                </c:pt>
                <c:pt idx="5">
                  <c:v>485</c:v>
                </c:pt>
                <c:pt idx="6">
                  <c:v>475</c:v>
                </c:pt>
                <c:pt idx="7">
                  <c:v>476</c:v>
                </c:pt>
                <c:pt idx="8">
                  <c:v>455</c:v>
                </c:pt>
                <c:pt idx="9">
                  <c:v>480</c:v>
                </c:pt>
                <c:pt idx="10">
                  <c:v>499</c:v>
                </c:pt>
                <c:pt idx="11">
                  <c:v>514</c:v>
                </c:pt>
                <c:pt idx="12">
                  <c:v>570</c:v>
                </c:pt>
                <c:pt idx="13">
                  <c:v>529</c:v>
                </c:pt>
                <c:pt idx="14">
                  <c:v>507.5</c:v>
                </c:pt>
                <c:pt idx="15">
                  <c:v>514</c:v>
                </c:pt>
                <c:pt idx="16">
                  <c:v>535</c:v>
                </c:pt>
                <c:pt idx="17">
                  <c:v>538</c:v>
                </c:pt>
              </c:numCache>
            </c:numRef>
          </c:val>
          <c:smooth val="0"/>
          <c:extLst>
            <c:ext xmlns:c16="http://schemas.microsoft.com/office/drawing/2014/chart" uri="{C3380CC4-5D6E-409C-BE32-E72D297353CC}">
              <c16:uniqueId val="{00000024-C144-40AB-87CD-72390DC147F3}"/>
            </c:ext>
          </c:extLst>
        </c:ser>
        <c:ser>
          <c:idx val="1"/>
          <c:order val="1"/>
          <c:tx>
            <c:strRef>
              <c:f>'precio minorista regiones'!$M$6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regiones'!$M$7:$M$25</c:f>
              <c:numCache>
                <c:formatCode>#,##0</c:formatCode>
                <c:ptCount val="19"/>
                <c:pt idx="0">
                  <c:v>454</c:v>
                </c:pt>
                <c:pt idx="1">
                  <c:v>451.5</c:v>
                </c:pt>
                <c:pt idx="2">
                  <c:v>446.5</c:v>
                </c:pt>
                <c:pt idx="3">
                  <c:v>439.5</c:v>
                </c:pt>
                <c:pt idx="4">
                  <c:v>450</c:v>
                </c:pt>
                <c:pt idx="5">
                  <c:v>437.5</c:v>
                </c:pt>
                <c:pt idx="6">
                  <c:v>452.5</c:v>
                </c:pt>
                <c:pt idx="7">
                  <c:v>462.5</c:v>
                </c:pt>
                <c:pt idx="8">
                  <c:v>459.5</c:v>
                </c:pt>
                <c:pt idx="9">
                  <c:v>445.5</c:v>
                </c:pt>
                <c:pt idx="10">
                  <c:v>451</c:v>
                </c:pt>
                <c:pt idx="11">
                  <c:v>479</c:v>
                </c:pt>
                <c:pt idx="12">
                  <c:v>460.5</c:v>
                </c:pt>
                <c:pt idx="13">
                  <c:v>475</c:v>
                </c:pt>
                <c:pt idx="14">
                  <c:v>475</c:v>
                </c:pt>
                <c:pt idx="15">
                  <c:v>466</c:v>
                </c:pt>
                <c:pt idx="16">
                  <c:v>463</c:v>
                </c:pt>
                <c:pt idx="17">
                  <c:v>484</c:v>
                </c:pt>
              </c:numCache>
            </c:numRef>
          </c:val>
          <c:smooth val="0"/>
          <c:extLst>
            <c:ext xmlns:c16="http://schemas.microsoft.com/office/drawing/2014/chart" uri="{C3380CC4-5D6E-409C-BE32-E72D297353CC}">
              <c16:uniqueId val="{00000025-C144-40AB-87CD-72390DC147F3}"/>
            </c:ext>
          </c:extLst>
        </c:ser>
        <c:ser>
          <c:idx val="2"/>
          <c:order val="2"/>
          <c:tx>
            <c:strRef>
              <c:f>'precio minorista regiones'!$N$6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regiones'!$N$7:$N$25</c:f>
              <c:numCache>
                <c:formatCode>#,##0</c:formatCode>
                <c:ptCount val="19"/>
                <c:pt idx="0">
                  <c:v>383</c:v>
                </c:pt>
                <c:pt idx="1">
                  <c:v>404</c:v>
                </c:pt>
                <c:pt idx="2">
                  <c:v>387</c:v>
                </c:pt>
                <c:pt idx="3">
                  <c:v>342</c:v>
                </c:pt>
                <c:pt idx="4">
                  <c:v>395.5</c:v>
                </c:pt>
                <c:pt idx="5">
                  <c:v>384.5</c:v>
                </c:pt>
                <c:pt idx="6">
                  <c:v>397</c:v>
                </c:pt>
                <c:pt idx="7">
                  <c:v>408</c:v>
                </c:pt>
                <c:pt idx="8">
                  <c:v>408</c:v>
                </c:pt>
                <c:pt idx="9">
                  <c:v>381.5</c:v>
                </c:pt>
                <c:pt idx="10">
                  <c:v>389</c:v>
                </c:pt>
                <c:pt idx="11">
                  <c:v>404</c:v>
                </c:pt>
                <c:pt idx="12">
                  <c:v>401</c:v>
                </c:pt>
                <c:pt idx="13">
                  <c:v>412</c:v>
                </c:pt>
                <c:pt idx="14">
                  <c:v>375</c:v>
                </c:pt>
                <c:pt idx="15">
                  <c:v>436.5</c:v>
                </c:pt>
                <c:pt idx="16">
                  <c:v>436.5</c:v>
                </c:pt>
                <c:pt idx="17">
                  <c:v>434.5</c:v>
                </c:pt>
                <c:pt idx="18">
                  <c:v>425</c:v>
                </c:pt>
              </c:numCache>
            </c:numRef>
          </c:val>
          <c:smooth val="0"/>
          <c:extLst>
            <c:ext xmlns:c16="http://schemas.microsoft.com/office/drawing/2014/chart" uri="{C3380CC4-5D6E-409C-BE32-E72D297353CC}">
              <c16:uniqueId val="{00000026-C144-40AB-87CD-72390DC147F3}"/>
            </c:ext>
          </c:extLst>
        </c:ser>
        <c:ser>
          <c:idx val="3"/>
          <c:order val="3"/>
          <c:tx>
            <c:strRef>
              <c:f>'precio minorista regiones'!$O$6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regiones'!$O$7:$O$25</c:f>
              <c:numCache>
                <c:formatCode>#,##0</c:formatCode>
                <c:ptCount val="19"/>
                <c:pt idx="0">
                  <c:v>451.5</c:v>
                </c:pt>
                <c:pt idx="1">
                  <c:v>445</c:v>
                </c:pt>
                <c:pt idx="2">
                  <c:v>472.5</c:v>
                </c:pt>
                <c:pt idx="3">
                  <c:v>488</c:v>
                </c:pt>
                <c:pt idx="4">
                  <c:v>468.5</c:v>
                </c:pt>
                <c:pt idx="5">
                  <c:v>457.5</c:v>
                </c:pt>
                <c:pt idx="6">
                  <c:v>483.5</c:v>
                </c:pt>
                <c:pt idx="7">
                  <c:v>463.5</c:v>
                </c:pt>
                <c:pt idx="8">
                  <c:v>464.5</c:v>
                </c:pt>
                <c:pt idx="9">
                  <c:v>464</c:v>
                </c:pt>
                <c:pt idx="10">
                  <c:v>494.5</c:v>
                </c:pt>
                <c:pt idx="11">
                  <c:v>482</c:v>
                </c:pt>
                <c:pt idx="12">
                  <c:v>492.5</c:v>
                </c:pt>
                <c:pt idx="13">
                  <c:v>466.5</c:v>
                </c:pt>
                <c:pt idx="14">
                  <c:v>484.5</c:v>
                </c:pt>
                <c:pt idx="15">
                  <c:v>477.5</c:v>
                </c:pt>
                <c:pt idx="16">
                  <c:v>472</c:v>
                </c:pt>
                <c:pt idx="17">
                  <c:v>472</c:v>
                </c:pt>
              </c:numCache>
            </c:numRef>
          </c:val>
          <c:smooth val="0"/>
          <c:extLst>
            <c:ext xmlns:c16="http://schemas.microsoft.com/office/drawing/2014/chart" uri="{C3380CC4-5D6E-409C-BE32-E72D297353CC}">
              <c16:uniqueId val="{00000027-C144-40AB-87CD-72390DC147F3}"/>
            </c:ext>
          </c:extLst>
        </c:ser>
        <c:ser>
          <c:idx val="4"/>
          <c:order val="4"/>
          <c:tx>
            <c:strRef>
              <c:f>'precio minorista regiones'!$P$6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regiones'!$P$7:$P$25</c:f>
              <c:numCache>
                <c:formatCode>#,##0</c:formatCode>
                <c:ptCount val="19"/>
                <c:pt idx="0">
                  <c:v>408.5</c:v>
                </c:pt>
                <c:pt idx="1">
                  <c:v>429</c:v>
                </c:pt>
                <c:pt idx="2">
                  <c:v>432</c:v>
                </c:pt>
                <c:pt idx="3">
                  <c:v>471</c:v>
                </c:pt>
                <c:pt idx="4">
                  <c:v>491.5</c:v>
                </c:pt>
                <c:pt idx="5">
                  <c:v>496</c:v>
                </c:pt>
                <c:pt idx="6">
                  <c:v>491.5</c:v>
                </c:pt>
                <c:pt idx="7">
                  <c:v>487.5</c:v>
                </c:pt>
                <c:pt idx="8">
                  <c:v>487.5</c:v>
                </c:pt>
                <c:pt idx="9">
                  <c:v>473</c:v>
                </c:pt>
                <c:pt idx="10">
                  <c:v>482.5</c:v>
                </c:pt>
                <c:pt idx="11">
                  <c:v>495</c:v>
                </c:pt>
                <c:pt idx="12">
                  <c:v>482</c:v>
                </c:pt>
                <c:pt idx="13">
                  <c:v>522.5</c:v>
                </c:pt>
                <c:pt idx="14">
                  <c:v>496</c:v>
                </c:pt>
                <c:pt idx="15">
                  <c:v>495</c:v>
                </c:pt>
                <c:pt idx="16">
                  <c:v>482</c:v>
                </c:pt>
                <c:pt idx="17">
                  <c:v>485.5</c:v>
                </c:pt>
                <c:pt idx="18">
                  <c:v>479</c:v>
                </c:pt>
              </c:numCache>
            </c:numRef>
          </c:val>
          <c:smooth val="0"/>
          <c:extLst>
            <c:ext xmlns:c16="http://schemas.microsoft.com/office/drawing/2014/chart" uri="{C3380CC4-5D6E-409C-BE32-E72D297353CC}">
              <c16:uniqueId val="{00000028-C144-40AB-87CD-72390DC147F3}"/>
            </c:ext>
          </c:extLst>
        </c:ser>
        <c:ser>
          <c:idx val="5"/>
          <c:order val="5"/>
          <c:tx>
            <c:strRef>
              <c:f>'precio minorista regiones'!$Q$6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regiones'!$Q$7:$Q$25</c:f>
              <c:numCache>
                <c:formatCode>#,##0</c:formatCode>
                <c:ptCount val="19"/>
                <c:pt idx="0">
                  <c:v>256.5</c:v>
                </c:pt>
                <c:pt idx="1">
                  <c:v>325</c:v>
                </c:pt>
                <c:pt idx="2">
                  <c:v>294</c:v>
                </c:pt>
                <c:pt idx="3">
                  <c:v>317.5</c:v>
                </c:pt>
                <c:pt idx="4">
                  <c:v>309.5</c:v>
                </c:pt>
                <c:pt idx="5">
                  <c:v>281.5</c:v>
                </c:pt>
                <c:pt idx="6">
                  <c:v>262.5</c:v>
                </c:pt>
                <c:pt idx="7">
                  <c:v>298</c:v>
                </c:pt>
                <c:pt idx="8">
                  <c:v>358.5</c:v>
                </c:pt>
                <c:pt idx="9">
                  <c:v>381.5</c:v>
                </c:pt>
                <c:pt idx="10">
                  <c:v>358.5</c:v>
                </c:pt>
                <c:pt idx="11">
                  <c:v>381.5</c:v>
                </c:pt>
                <c:pt idx="12">
                  <c:v>358.5</c:v>
                </c:pt>
                <c:pt idx="13">
                  <c:v>340</c:v>
                </c:pt>
                <c:pt idx="14">
                  <c:v>350</c:v>
                </c:pt>
                <c:pt idx="15">
                  <c:v>373</c:v>
                </c:pt>
                <c:pt idx="16">
                  <c:v>352</c:v>
                </c:pt>
                <c:pt idx="17">
                  <c:v>388</c:v>
                </c:pt>
                <c:pt idx="18">
                  <c:v>375</c:v>
                </c:pt>
              </c:numCache>
            </c:numRef>
          </c:val>
          <c:smooth val="0"/>
          <c:extLst>
            <c:ext xmlns:c16="http://schemas.microsoft.com/office/drawing/2014/chart" uri="{C3380CC4-5D6E-409C-BE32-E72D297353CC}">
              <c16:uniqueId val="{00000029-C144-40AB-87CD-72390DC147F3}"/>
            </c:ext>
          </c:extLst>
        </c:ser>
        <c:ser>
          <c:idx val="6"/>
          <c:order val="6"/>
          <c:tx>
            <c:strRef>
              <c:f>'precio minorista regiones'!$R$6</c:f>
              <c:strCache>
                <c:ptCount val="1"/>
                <c:pt idx="0">
                  <c:v>Bío Bío</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regiones'!$R$7:$R$25</c:f>
              <c:numCache>
                <c:formatCode>#,##0</c:formatCode>
                <c:ptCount val="19"/>
                <c:pt idx="0">
                  <c:v>337</c:v>
                </c:pt>
                <c:pt idx="1">
                  <c:v>395</c:v>
                </c:pt>
                <c:pt idx="2">
                  <c:v>353</c:v>
                </c:pt>
                <c:pt idx="3">
                  <c:v>381</c:v>
                </c:pt>
                <c:pt idx="4">
                  <c:v>310</c:v>
                </c:pt>
                <c:pt idx="5">
                  <c:v>310</c:v>
                </c:pt>
                <c:pt idx="6">
                  <c:v>300</c:v>
                </c:pt>
                <c:pt idx="7">
                  <c:v>390</c:v>
                </c:pt>
                <c:pt idx="8">
                  <c:v>353</c:v>
                </c:pt>
                <c:pt idx="9">
                  <c:v>411</c:v>
                </c:pt>
                <c:pt idx="10">
                  <c:v>365</c:v>
                </c:pt>
                <c:pt idx="11">
                  <c:v>415</c:v>
                </c:pt>
                <c:pt idx="12">
                  <c:v>335</c:v>
                </c:pt>
                <c:pt idx="13">
                  <c:v>313.5</c:v>
                </c:pt>
                <c:pt idx="14">
                  <c:v>315.5</c:v>
                </c:pt>
                <c:pt idx="15">
                  <c:v>320</c:v>
                </c:pt>
                <c:pt idx="16">
                  <c:v>351</c:v>
                </c:pt>
                <c:pt idx="17">
                  <c:v>350</c:v>
                </c:pt>
                <c:pt idx="18">
                  <c:v>375</c:v>
                </c:pt>
              </c:numCache>
            </c:numRef>
          </c:val>
          <c:smooth val="0"/>
          <c:extLst>
            <c:ext xmlns:c16="http://schemas.microsoft.com/office/drawing/2014/chart" uri="{C3380CC4-5D6E-409C-BE32-E72D297353CC}">
              <c16:uniqueId val="{0000002A-C144-40AB-87CD-72390DC147F3}"/>
            </c:ext>
          </c:extLst>
        </c:ser>
        <c:ser>
          <c:idx val="7"/>
          <c:order val="7"/>
          <c:tx>
            <c:strRef>
              <c:f>'precio minorista regiones'!$S$6</c:f>
              <c:strCache>
                <c:ptCount val="1"/>
                <c:pt idx="0">
                  <c:v>La Araucanía</c:v>
                </c:pt>
              </c:strCache>
            </c:strRef>
          </c:tx>
          <c:marker>
            <c:symbol val="circle"/>
            <c:size val="5"/>
          </c:marker>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regiones'!$S$7:$S$25</c:f>
              <c:numCache>
                <c:formatCode>#,##0</c:formatCode>
                <c:ptCount val="19"/>
                <c:pt idx="0">
                  <c:v>374</c:v>
                </c:pt>
                <c:pt idx="1">
                  <c:v>362</c:v>
                </c:pt>
                <c:pt idx="2">
                  <c:v>346</c:v>
                </c:pt>
                <c:pt idx="3">
                  <c:v>380</c:v>
                </c:pt>
                <c:pt idx="4">
                  <c:v>367</c:v>
                </c:pt>
                <c:pt idx="5">
                  <c:v>359.5</c:v>
                </c:pt>
                <c:pt idx="6">
                  <c:v>349</c:v>
                </c:pt>
                <c:pt idx="7">
                  <c:v>368</c:v>
                </c:pt>
                <c:pt idx="8">
                  <c:v>368</c:v>
                </c:pt>
                <c:pt idx="9">
                  <c:v>396</c:v>
                </c:pt>
                <c:pt idx="10">
                  <c:v>366</c:v>
                </c:pt>
                <c:pt idx="11">
                  <c:v>405.5</c:v>
                </c:pt>
                <c:pt idx="12">
                  <c:v>413</c:v>
                </c:pt>
                <c:pt idx="13">
                  <c:v>403</c:v>
                </c:pt>
                <c:pt idx="14">
                  <c:v>370</c:v>
                </c:pt>
                <c:pt idx="15">
                  <c:v>413</c:v>
                </c:pt>
                <c:pt idx="16">
                  <c:v>377</c:v>
                </c:pt>
                <c:pt idx="17">
                  <c:v>408</c:v>
                </c:pt>
                <c:pt idx="18">
                  <c:v>405</c:v>
                </c:pt>
              </c:numCache>
            </c:numRef>
          </c:val>
          <c:smooth val="0"/>
          <c:extLst>
            <c:ext xmlns:c16="http://schemas.microsoft.com/office/drawing/2014/chart" uri="{C3380CC4-5D6E-409C-BE32-E72D297353CC}">
              <c16:uniqueId val="{0000002B-C144-40AB-87CD-72390DC147F3}"/>
            </c:ext>
          </c:extLst>
        </c:ser>
        <c:ser>
          <c:idx val="8"/>
          <c:order val="8"/>
          <c:tx>
            <c:strRef>
              <c:f>'precio minorista regiones'!$T$6</c:f>
              <c:strCache>
                <c:ptCount val="1"/>
                <c:pt idx="0">
                  <c:v>Los Lagos</c:v>
                </c:pt>
              </c:strCache>
            </c:strRef>
          </c:tx>
          <c:cat>
            <c:numRef>
              <c:f>'precio minorista regiones'!$B$7:$B$25</c:f>
              <c:numCache>
                <c:formatCode>dd/mm/yy;@</c:formatCode>
                <c:ptCount val="19"/>
                <c:pt idx="0">
                  <c:v>43567</c:v>
                </c:pt>
                <c:pt idx="1">
                  <c:v>43574</c:v>
                </c:pt>
                <c:pt idx="2">
                  <c:v>43581</c:v>
                </c:pt>
                <c:pt idx="3">
                  <c:v>43588</c:v>
                </c:pt>
                <c:pt idx="4">
                  <c:v>43595</c:v>
                </c:pt>
                <c:pt idx="5">
                  <c:v>43602</c:v>
                </c:pt>
                <c:pt idx="6">
                  <c:v>43609</c:v>
                </c:pt>
                <c:pt idx="7">
                  <c:v>43616</c:v>
                </c:pt>
                <c:pt idx="8">
                  <c:v>43623</c:v>
                </c:pt>
                <c:pt idx="9">
                  <c:v>43630</c:v>
                </c:pt>
                <c:pt idx="10">
                  <c:v>43637</c:v>
                </c:pt>
                <c:pt idx="11">
                  <c:v>43644</c:v>
                </c:pt>
                <c:pt idx="12">
                  <c:v>43651</c:v>
                </c:pt>
                <c:pt idx="13">
                  <c:v>43658</c:v>
                </c:pt>
                <c:pt idx="14">
                  <c:v>43665</c:v>
                </c:pt>
                <c:pt idx="15">
                  <c:v>43672</c:v>
                </c:pt>
                <c:pt idx="16">
                  <c:v>43679</c:v>
                </c:pt>
                <c:pt idx="17">
                  <c:v>43686</c:v>
                </c:pt>
                <c:pt idx="18">
                  <c:v>43693</c:v>
                </c:pt>
              </c:numCache>
            </c:numRef>
          </c:cat>
          <c:val>
            <c:numRef>
              <c:f>'precio minorista regiones'!$T$7:$T$25</c:f>
              <c:numCache>
                <c:formatCode>#,##0</c:formatCode>
                <c:ptCount val="19"/>
                <c:pt idx="0">
                  <c:v>416.5</c:v>
                </c:pt>
                <c:pt idx="1">
                  <c:v>458.5</c:v>
                </c:pt>
                <c:pt idx="2">
                  <c:v>408.5</c:v>
                </c:pt>
                <c:pt idx="3">
                  <c:v>491.5</c:v>
                </c:pt>
                <c:pt idx="4">
                  <c:v>433.5</c:v>
                </c:pt>
                <c:pt idx="5">
                  <c:v>491.5</c:v>
                </c:pt>
                <c:pt idx="6">
                  <c:v>450</c:v>
                </c:pt>
                <c:pt idx="7">
                  <c:v>487.5</c:v>
                </c:pt>
                <c:pt idx="8">
                  <c:v>416.5</c:v>
                </c:pt>
                <c:pt idx="9">
                  <c:v>458.5</c:v>
                </c:pt>
                <c:pt idx="10">
                  <c:v>408.5</c:v>
                </c:pt>
                <c:pt idx="11">
                  <c:v>475</c:v>
                </c:pt>
                <c:pt idx="12">
                  <c:v>462.5</c:v>
                </c:pt>
                <c:pt idx="13">
                  <c:v>487.5</c:v>
                </c:pt>
                <c:pt idx="14">
                  <c:v>500</c:v>
                </c:pt>
                <c:pt idx="15">
                  <c:v>500</c:v>
                </c:pt>
                <c:pt idx="16">
                  <c:v>475</c:v>
                </c:pt>
                <c:pt idx="17">
                  <c:v>483</c:v>
                </c:pt>
                <c:pt idx="18">
                  <c:v>450</c:v>
                </c:pt>
              </c:numCache>
            </c:numRef>
          </c:val>
          <c:smooth val="0"/>
          <c:extLst>
            <c:ext xmlns:c16="http://schemas.microsoft.com/office/drawing/2014/chart" uri="{C3380CC4-5D6E-409C-BE32-E72D297353CC}">
              <c16:uniqueId val="{00000012-8210-4690-AF89-1BD5DD4FDA4F}"/>
            </c:ext>
          </c:extLst>
        </c:ser>
        <c:dLbls>
          <c:showLegendKey val="0"/>
          <c:showVal val="0"/>
          <c:showCatName val="0"/>
          <c:showSerName val="0"/>
          <c:showPercent val="0"/>
          <c:showBubbleSize val="0"/>
        </c:dLbls>
        <c:marker val="1"/>
        <c:smooth val="0"/>
        <c:axId val="-2124593256"/>
        <c:axId val="-2124589720"/>
      </c:lineChart>
      <c:dateAx>
        <c:axId val="-2124593256"/>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589720"/>
        <c:crosses val="autoZero"/>
        <c:auto val="1"/>
        <c:lblOffset val="100"/>
        <c:baseTimeUnit val="days"/>
      </c:dateAx>
      <c:valAx>
        <c:axId val="-2124589720"/>
        <c:scaling>
          <c:orientation val="minMax"/>
          <c:max val="1000"/>
          <c:min val="1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593256"/>
        <c:crosses val="autoZero"/>
        <c:crossBetween val="between"/>
      </c:valAx>
      <c:spPr>
        <a:noFill/>
        <a:ln w="25400">
          <a:noFill/>
        </a:ln>
      </c:spPr>
    </c:plotArea>
    <c:legend>
      <c:legendPos val="b"/>
      <c:layout>
        <c:manualLayout>
          <c:xMode val="edge"/>
          <c:yMode val="edge"/>
          <c:x val="0.12103666346073066"/>
          <c:y val="0.89689239769265361"/>
          <c:w val="0.81211405363756051"/>
          <c:h val="8.5966492053790713E-2"/>
        </c:manualLayout>
      </c:layout>
      <c:overlay val="0"/>
      <c:spPr>
        <a:noFill/>
        <a:ln w="25400">
          <a:noFill/>
        </a:ln>
      </c:spPr>
      <c:txPr>
        <a:bodyPr/>
        <a:lstStyle/>
        <a:p>
          <a:pPr>
            <a:defRPr sz="110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7. Evolución de la superficie y producción de papa</a:t>
            </a:r>
          </a:p>
        </c:rich>
      </c:tx>
      <c:overlay val="0"/>
      <c:spPr>
        <a:noFill/>
        <a:ln w="25400">
          <a:noFill/>
        </a:ln>
      </c:spPr>
    </c:title>
    <c:autoTitleDeleted val="0"/>
    <c:plotArea>
      <c:layout>
        <c:manualLayout>
          <c:layoutTarget val="inner"/>
          <c:xMode val="edge"/>
          <c:yMode val="edge"/>
          <c:x val="0.131161293746204"/>
          <c:y val="0.10935149322550899"/>
          <c:w val="0.720505608957838"/>
          <c:h val="0.62971961838103574"/>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rend'!$C$7:$C$24</c:f>
              <c:strCache>
                <c:ptCount val="18"/>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strCache>
            </c:strRef>
          </c:cat>
          <c:val>
            <c:numRef>
              <c:f>'sup, prod y rend'!$D$7:$D$24</c:f>
              <c:numCache>
                <c:formatCode>#,##0</c:formatCode>
                <c:ptCount val="18"/>
                <c:pt idx="0">
                  <c:v>56000</c:v>
                </c:pt>
                <c:pt idx="1">
                  <c:v>59560</c:v>
                </c:pt>
                <c:pt idx="2">
                  <c:v>55620</c:v>
                </c:pt>
                <c:pt idx="3">
                  <c:v>63200</c:v>
                </c:pt>
                <c:pt idx="4">
                  <c:v>54145</c:v>
                </c:pt>
                <c:pt idx="5">
                  <c:v>55976</c:v>
                </c:pt>
                <c:pt idx="6">
                  <c:v>45078</c:v>
                </c:pt>
                <c:pt idx="7">
                  <c:v>50771</c:v>
                </c:pt>
                <c:pt idx="8">
                  <c:v>53653</c:v>
                </c:pt>
                <c:pt idx="9">
                  <c:v>41534</c:v>
                </c:pt>
                <c:pt idx="10">
                  <c:v>49576</c:v>
                </c:pt>
                <c:pt idx="11">
                  <c:v>48965</c:v>
                </c:pt>
                <c:pt idx="12">
                  <c:v>50526.337967409301</c:v>
                </c:pt>
                <c:pt idx="13">
                  <c:v>53485</c:v>
                </c:pt>
                <c:pt idx="14">
                  <c:v>54082</c:v>
                </c:pt>
                <c:pt idx="15">
                  <c:v>41268</c:v>
                </c:pt>
                <c:pt idx="16">
                  <c:v>41811</c:v>
                </c:pt>
                <c:pt idx="17">
                  <c:v>41981</c:v>
                </c:pt>
              </c:numCache>
            </c:numRef>
          </c:val>
          <c:smooth val="0"/>
          <c:extLst>
            <c:ext xmlns:c16="http://schemas.microsoft.com/office/drawing/2014/chart" uri="{C3380CC4-5D6E-409C-BE32-E72D297353CC}">
              <c16:uniqueId val="{00000000-A8AE-4AD1-A3C1-2521808B5213}"/>
            </c:ext>
          </c:extLst>
        </c:ser>
        <c:dLbls>
          <c:showLegendKey val="0"/>
          <c:showVal val="0"/>
          <c:showCatName val="0"/>
          <c:showSerName val="0"/>
          <c:showPercent val="0"/>
          <c:showBubbleSize val="0"/>
        </c:dLbls>
        <c:marker val="1"/>
        <c:smooth val="0"/>
        <c:axId val="-2124538920"/>
        <c:axId val="-2124535608"/>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strRef>
              <c:f>'sup, prod y rend'!$C$7:$C$24</c:f>
              <c:strCache>
                <c:ptCount val="18"/>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strCache>
            </c:strRef>
          </c:cat>
          <c:val>
            <c:numRef>
              <c:f>'sup, prod y rend'!$E$7:$E$24</c:f>
              <c:numCache>
                <c:formatCode>#,##0</c:formatCode>
                <c:ptCount val="18"/>
                <c:pt idx="0">
                  <c:v>1093728.3999999999</c:v>
                </c:pt>
                <c:pt idx="1">
                  <c:v>1144170</c:v>
                </c:pt>
                <c:pt idx="2">
                  <c:v>1115735.7</c:v>
                </c:pt>
                <c:pt idx="3">
                  <c:v>1391378.2</c:v>
                </c:pt>
                <c:pt idx="4">
                  <c:v>834859.9</c:v>
                </c:pt>
                <c:pt idx="5">
                  <c:v>965939.5</c:v>
                </c:pt>
                <c:pt idx="6">
                  <c:v>924548.1</c:v>
                </c:pt>
                <c:pt idx="7">
                  <c:v>1081349.2</c:v>
                </c:pt>
                <c:pt idx="8">
                  <c:v>1676444</c:v>
                </c:pt>
                <c:pt idx="9">
                  <c:v>1093452</c:v>
                </c:pt>
                <c:pt idx="10">
                  <c:v>1159022.1000000001</c:v>
                </c:pt>
                <c:pt idx="11">
                  <c:v>1061324.9400000002</c:v>
                </c:pt>
                <c:pt idx="12">
                  <c:v>960502</c:v>
                </c:pt>
                <c:pt idx="13">
                  <c:v>1166024.8999999999</c:v>
                </c:pt>
                <c:pt idx="14">
                  <c:v>1426478.7500000002</c:v>
                </c:pt>
                <c:pt idx="15">
                  <c:v>1183356.6000000001</c:v>
                </c:pt>
                <c:pt idx="16">
                  <c:v>1162568</c:v>
                </c:pt>
                <c:pt idx="17">
                  <c:v>1185548.3607156705</c:v>
                </c:pt>
              </c:numCache>
            </c:numRef>
          </c:val>
          <c:smooth val="0"/>
          <c:extLst>
            <c:ext xmlns:c16="http://schemas.microsoft.com/office/drawing/2014/chart" uri="{C3380CC4-5D6E-409C-BE32-E72D297353CC}">
              <c16:uniqueId val="{00000001-A8AE-4AD1-A3C1-2521808B5213}"/>
            </c:ext>
          </c:extLst>
        </c:ser>
        <c:dLbls>
          <c:showLegendKey val="0"/>
          <c:showVal val="0"/>
          <c:showCatName val="0"/>
          <c:showSerName val="0"/>
          <c:showPercent val="0"/>
          <c:showBubbleSize val="0"/>
        </c:dLbls>
        <c:marker val="1"/>
        <c:smooth val="0"/>
        <c:axId val="-2124529192"/>
        <c:axId val="-2124525960"/>
      </c:lineChart>
      <c:catAx>
        <c:axId val="-212453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24535608"/>
        <c:crosses val="autoZero"/>
        <c:auto val="1"/>
        <c:lblAlgn val="ctr"/>
        <c:lblOffset val="100"/>
        <c:noMultiLvlLbl val="0"/>
      </c:catAx>
      <c:valAx>
        <c:axId val="-2124535608"/>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n-US"/>
                  <a:t>Superficie (ha)</a:t>
                </a:r>
              </a:p>
            </c:rich>
          </c:tx>
          <c:layout>
            <c:manualLayout>
              <c:xMode val="edge"/>
              <c:yMode val="edge"/>
              <c:x val="6.3480404870339801E-3"/>
              <c:y val="0.32110750331466298"/>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2124538920"/>
        <c:crosses val="autoZero"/>
        <c:crossBetween val="between"/>
      </c:valAx>
      <c:catAx>
        <c:axId val="-2124529192"/>
        <c:scaling>
          <c:orientation val="minMax"/>
        </c:scaling>
        <c:delete val="1"/>
        <c:axPos val="b"/>
        <c:numFmt formatCode="General" sourceLinked="1"/>
        <c:majorTickMark val="out"/>
        <c:minorTickMark val="none"/>
        <c:tickLblPos val="nextTo"/>
        <c:crossAx val="-2124525960"/>
        <c:crosses val="autoZero"/>
        <c:auto val="1"/>
        <c:lblAlgn val="ctr"/>
        <c:lblOffset val="100"/>
        <c:noMultiLvlLbl val="0"/>
      </c:catAx>
      <c:valAx>
        <c:axId val="-2124525960"/>
        <c:scaling>
          <c:orientation val="minMax"/>
          <c:min val="700000"/>
        </c:scaling>
        <c:delete val="0"/>
        <c:axPos val="r"/>
        <c:title>
          <c:tx>
            <c:rich>
              <a:bodyPr/>
              <a:lstStyle/>
              <a:p>
                <a:pPr>
                  <a:defRPr sz="1000" b="0" i="0" u="none" strike="noStrike" baseline="0">
                    <a:solidFill>
                      <a:schemeClr val="accent2"/>
                    </a:solidFill>
                    <a:latin typeface="Arial"/>
                    <a:ea typeface="Arial"/>
                    <a:cs typeface="Arial"/>
                  </a:defRPr>
                </a:pPr>
                <a:r>
                  <a:rPr lang="en-US">
                    <a:solidFill>
                      <a:schemeClr val="accent2"/>
                    </a:solidFill>
                  </a:rPr>
                  <a:t>Producción (ton)</a:t>
                </a:r>
              </a:p>
            </c:rich>
          </c:tx>
          <c:layout>
            <c:manualLayout>
              <c:xMode val="edge"/>
              <c:yMode val="edge"/>
              <c:x val="0.95788991005498192"/>
              <c:y val="0.28807967497213538"/>
            </c:manualLayout>
          </c:layout>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chemeClr val="accent2"/>
                </a:solidFill>
                <a:latin typeface="Arial"/>
                <a:ea typeface="Arial"/>
                <a:cs typeface="Arial"/>
              </a:defRPr>
            </a:pPr>
            <a:endParaRPr lang="es-CL"/>
          </a:p>
        </c:txPr>
        <c:crossAx val="-2124529192"/>
        <c:crosses val="max"/>
        <c:crossBetween val="between"/>
      </c:valAx>
      <c:spPr>
        <a:noFill/>
        <a:ln w="25400">
          <a:noFill/>
        </a:ln>
      </c:spPr>
    </c:plotArea>
    <c:legend>
      <c:legendPos val="r"/>
      <c:legendEntry>
        <c:idx val="0"/>
        <c:txPr>
          <a:bodyPr/>
          <a:lstStyle/>
          <a:p>
            <a:pPr>
              <a:defRPr sz="920" b="0" i="0" u="none" strike="noStrike" baseline="0">
                <a:solidFill>
                  <a:schemeClr val="accent1">
                    <a:lumMod val="75000"/>
                  </a:schemeClr>
                </a:solidFill>
                <a:latin typeface="Arial"/>
                <a:ea typeface="Arial"/>
                <a:cs typeface="Arial"/>
              </a:defRPr>
            </a:pPr>
            <a:endParaRPr lang="es-CL"/>
          </a:p>
        </c:txPr>
      </c:legendEntry>
      <c:legendEntry>
        <c:idx val="1"/>
        <c:txPr>
          <a:bodyPr/>
          <a:lstStyle/>
          <a:p>
            <a:pPr>
              <a:defRPr sz="920" b="0" i="0" u="none" strike="noStrike" baseline="0">
                <a:solidFill>
                  <a:schemeClr val="accent2"/>
                </a:solidFill>
                <a:latin typeface="Arial"/>
                <a:ea typeface="Arial"/>
                <a:cs typeface="Arial"/>
              </a:defRPr>
            </a:pPr>
            <a:endParaRPr lang="es-CL"/>
          </a:p>
        </c:txPr>
      </c:legendEntry>
      <c:layout>
        <c:manualLayout>
          <c:xMode val="edge"/>
          <c:yMode val="edge"/>
          <c:x val="0.16429714595995876"/>
          <c:y val="0.87690038745156851"/>
          <c:w val="0.61833411139813099"/>
          <c:h val="6.8566983250805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7.66210836580625E-2"/>
          <c:y val="0.114303600248727"/>
          <c:w val="0.90340611863100251"/>
          <c:h val="0.72217062929245601"/>
        </c:manualLayout>
      </c:layout>
      <c:barChart>
        <c:barDir val="col"/>
        <c:grouping val="clustered"/>
        <c:varyColors val="0"/>
        <c:ser>
          <c:idx val="0"/>
          <c:order val="0"/>
          <c:tx>
            <c:strRef>
              <c:f>'sup región'!$B$22</c:f>
              <c:strCache>
                <c:ptCount val="1"/>
                <c:pt idx="0">
                  <c:v>2016/17</c:v>
                </c:pt>
              </c:strCache>
            </c:strRef>
          </c:tx>
          <c:spPr>
            <a:solidFill>
              <a:srgbClr val="4F81B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región'!$C$22:$L$22</c:f>
              <c:numCache>
                <c:formatCode>#,##0</c:formatCode>
                <c:ptCount val="10"/>
                <c:pt idx="0">
                  <c:v>2193</c:v>
                </c:pt>
                <c:pt idx="1">
                  <c:v>1721</c:v>
                </c:pt>
                <c:pt idx="2">
                  <c:v>5339</c:v>
                </c:pt>
                <c:pt idx="3">
                  <c:v>1195</c:v>
                </c:pt>
                <c:pt idx="4">
                  <c:v>4168</c:v>
                </c:pt>
                <c:pt idx="5">
                  <c:v>0</c:v>
                </c:pt>
                <c:pt idx="6">
                  <c:v>9892</c:v>
                </c:pt>
                <c:pt idx="7">
                  <c:v>13886</c:v>
                </c:pt>
                <c:pt idx="8">
                  <c:v>3979</c:v>
                </c:pt>
                <c:pt idx="9">
                  <c:v>11022</c:v>
                </c:pt>
              </c:numCache>
            </c:numRef>
          </c:val>
          <c:extLst>
            <c:ext xmlns:c16="http://schemas.microsoft.com/office/drawing/2014/chart" uri="{C3380CC4-5D6E-409C-BE32-E72D297353CC}">
              <c16:uniqueId val="{00000000-D232-413C-BDB7-51A66E8779FE}"/>
            </c:ext>
          </c:extLst>
        </c:ser>
        <c:ser>
          <c:idx val="1"/>
          <c:order val="1"/>
          <c:tx>
            <c:strRef>
              <c:f>'sup región'!$B$23</c:f>
              <c:strCache>
                <c:ptCount val="1"/>
                <c:pt idx="0">
                  <c:v>2017/18</c:v>
                </c:pt>
              </c:strCache>
            </c:strRef>
          </c:tx>
          <c:spPr>
            <a:solidFill>
              <a:srgbClr val="C0504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región'!$C$23:$L$23</c:f>
              <c:numCache>
                <c:formatCode>#,##0</c:formatCode>
                <c:ptCount val="10"/>
                <c:pt idx="0">
                  <c:v>2137</c:v>
                </c:pt>
                <c:pt idx="1">
                  <c:v>625</c:v>
                </c:pt>
                <c:pt idx="2">
                  <c:v>3197</c:v>
                </c:pt>
                <c:pt idx="3">
                  <c:v>725</c:v>
                </c:pt>
                <c:pt idx="4">
                  <c:v>3920</c:v>
                </c:pt>
                <c:pt idx="5">
                  <c:v>3015</c:v>
                </c:pt>
                <c:pt idx="6">
                  <c:v>4409</c:v>
                </c:pt>
                <c:pt idx="7">
                  <c:v>12486</c:v>
                </c:pt>
                <c:pt idx="8">
                  <c:v>2935</c:v>
                </c:pt>
                <c:pt idx="9">
                  <c:v>7132</c:v>
                </c:pt>
              </c:numCache>
            </c:numRef>
          </c:val>
          <c:extLst>
            <c:ext xmlns:c16="http://schemas.microsoft.com/office/drawing/2014/chart" uri="{C3380CC4-5D6E-409C-BE32-E72D297353CC}">
              <c16:uniqueId val="{00000001-D232-413C-BDB7-51A66E8779FE}"/>
            </c:ext>
          </c:extLst>
        </c:ser>
        <c:ser>
          <c:idx val="2"/>
          <c:order val="2"/>
          <c:tx>
            <c:strRef>
              <c:f>'sup región'!$B$24</c:f>
              <c:strCache>
                <c:ptCount val="1"/>
                <c:pt idx="0">
                  <c:v>2018/19</c:v>
                </c:pt>
              </c:strCache>
            </c:strRef>
          </c:tx>
          <c:spPr>
            <a:solidFill>
              <a:srgbClr val="9BBB59"/>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región'!$C$24:$L$24</c:f>
              <c:numCache>
                <c:formatCode>#,##0</c:formatCode>
                <c:ptCount val="10"/>
                <c:pt idx="0">
                  <c:v>1934</c:v>
                </c:pt>
                <c:pt idx="1">
                  <c:v>854</c:v>
                </c:pt>
                <c:pt idx="2">
                  <c:v>3432</c:v>
                </c:pt>
                <c:pt idx="3">
                  <c:v>1679</c:v>
                </c:pt>
                <c:pt idx="4">
                  <c:v>4602</c:v>
                </c:pt>
                <c:pt idx="5">
                  <c:v>2503</c:v>
                </c:pt>
                <c:pt idx="6">
                  <c:v>4266</c:v>
                </c:pt>
                <c:pt idx="7">
                  <c:v>10501</c:v>
                </c:pt>
                <c:pt idx="8">
                  <c:v>2666</c:v>
                </c:pt>
                <c:pt idx="9">
                  <c:v>8687</c:v>
                </c:pt>
              </c:numCache>
            </c:numRef>
          </c:val>
          <c:extLst>
            <c:ext xmlns:c16="http://schemas.microsoft.com/office/drawing/2014/chart" uri="{C3380CC4-5D6E-409C-BE32-E72D297353CC}">
              <c16:uniqueId val="{00000002-D232-413C-BDB7-51A66E8779FE}"/>
            </c:ext>
          </c:extLst>
        </c:ser>
        <c:dLbls>
          <c:showLegendKey val="0"/>
          <c:showVal val="0"/>
          <c:showCatName val="0"/>
          <c:showSerName val="0"/>
          <c:showPercent val="0"/>
          <c:showBubbleSize val="0"/>
        </c:dLbls>
        <c:gapWidth val="219"/>
        <c:overlap val="-27"/>
        <c:axId val="-2124804264"/>
        <c:axId val="-2124800728"/>
      </c:barChart>
      <c:catAx>
        <c:axId val="-212480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800728"/>
        <c:crosses val="autoZero"/>
        <c:auto val="1"/>
        <c:lblAlgn val="ctr"/>
        <c:lblOffset val="100"/>
        <c:noMultiLvlLbl val="0"/>
      </c:catAx>
      <c:valAx>
        <c:axId val="-212480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804264"/>
        <c:crosses val="autoZero"/>
        <c:crossBetween val="between"/>
      </c:valAx>
      <c:spPr>
        <a:noFill/>
        <a:ln w="25400">
          <a:noFill/>
        </a:ln>
      </c:spPr>
    </c:plotArea>
    <c:legend>
      <c:legendPos val="r"/>
      <c:layout>
        <c:manualLayout>
          <c:xMode val="edge"/>
          <c:yMode val="edge"/>
          <c:x val="0.38246042934589503"/>
          <c:y val="0.91960083114610702"/>
          <c:w val="0.23944411970337801"/>
          <c:h val="5.8983213035870501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0133958325793382"/>
          <c:y val="0.11055863269329699"/>
          <c:w val="0.88036771645826584"/>
          <c:h val="0.72773309617785797"/>
        </c:manualLayout>
      </c:layout>
      <c:barChart>
        <c:barDir val="col"/>
        <c:grouping val="clustered"/>
        <c:varyColors val="0"/>
        <c:ser>
          <c:idx val="0"/>
          <c:order val="0"/>
          <c:tx>
            <c:strRef>
              <c:f>'prod región'!$B$22</c:f>
              <c:strCache>
                <c:ptCount val="1"/>
                <c:pt idx="0">
                  <c:v>2016/17</c:v>
                </c:pt>
              </c:strCache>
            </c:strRef>
          </c:tx>
          <c:spPr>
            <a:solidFill>
              <a:srgbClr val="4F81B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región'!$C$22:$L$22</c:f>
              <c:numCache>
                <c:formatCode>#,##0</c:formatCode>
                <c:ptCount val="10"/>
                <c:pt idx="0">
                  <c:v>54517.979999999996</c:v>
                </c:pt>
                <c:pt idx="1">
                  <c:v>23887.480000000003</c:v>
                </c:pt>
                <c:pt idx="2">
                  <c:v>90763</c:v>
                </c:pt>
                <c:pt idx="3">
                  <c:v>18426.900000000001</c:v>
                </c:pt>
                <c:pt idx="4">
                  <c:v>92237.84</c:v>
                </c:pt>
                <c:pt idx="5">
                  <c:v>0</c:v>
                </c:pt>
                <c:pt idx="6">
                  <c:v>170637</c:v>
                </c:pt>
                <c:pt idx="7">
                  <c:v>369923.04</c:v>
                </c:pt>
                <c:pt idx="8">
                  <c:v>126094.50999999998</c:v>
                </c:pt>
                <c:pt idx="9">
                  <c:v>473725.56000000006</c:v>
                </c:pt>
              </c:numCache>
            </c:numRef>
          </c:val>
          <c:extLst>
            <c:ext xmlns:c16="http://schemas.microsoft.com/office/drawing/2014/chart" uri="{C3380CC4-5D6E-409C-BE32-E72D297353CC}">
              <c16:uniqueId val="{00000000-2054-4FCF-A488-FD3AD9AFE4B2}"/>
            </c:ext>
          </c:extLst>
        </c:ser>
        <c:ser>
          <c:idx val="1"/>
          <c:order val="1"/>
          <c:tx>
            <c:strRef>
              <c:f>'prod región'!$B$23</c:f>
              <c:strCache>
                <c:ptCount val="1"/>
                <c:pt idx="0">
                  <c:v>2017/18</c:v>
                </c:pt>
              </c:strCache>
            </c:strRef>
          </c:tx>
          <c:spPr>
            <a:solidFill>
              <a:srgbClr val="C0504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región'!$C$23:$L$23</c:f>
              <c:numCache>
                <c:formatCode>#,##0</c:formatCode>
                <c:ptCount val="10"/>
                <c:pt idx="0">
                  <c:v>60645.8</c:v>
                </c:pt>
                <c:pt idx="1">
                  <c:v>10162.5</c:v>
                </c:pt>
                <c:pt idx="2">
                  <c:v>60586.400000000001</c:v>
                </c:pt>
                <c:pt idx="3">
                  <c:v>10505</c:v>
                </c:pt>
                <c:pt idx="4">
                  <c:v>73415.3</c:v>
                </c:pt>
                <c:pt idx="5">
                  <c:v>62576.1</c:v>
                </c:pt>
                <c:pt idx="6">
                  <c:v>76334.600000000006</c:v>
                </c:pt>
                <c:pt idx="7">
                  <c:v>396541.3</c:v>
                </c:pt>
                <c:pt idx="8">
                  <c:v>142018.29999999999</c:v>
                </c:pt>
                <c:pt idx="9">
                  <c:v>284305.90000000002</c:v>
                </c:pt>
              </c:numCache>
            </c:numRef>
          </c:val>
          <c:extLst>
            <c:ext xmlns:c16="http://schemas.microsoft.com/office/drawing/2014/chart" uri="{C3380CC4-5D6E-409C-BE32-E72D297353CC}">
              <c16:uniqueId val="{00000001-2054-4FCF-A488-FD3AD9AFE4B2}"/>
            </c:ext>
          </c:extLst>
        </c:ser>
        <c:ser>
          <c:idx val="2"/>
          <c:order val="2"/>
          <c:tx>
            <c:strRef>
              <c:f>'prod región'!$B$24</c:f>
              <c:strCache>
                <c:ptCount val="1"/>
                <c:pt idx="0">
                  <c:v>2018/19</c:v>
                </c:pt>
              </c:strCache>
            </c:strRef>
          </c:tx>
          <c:spPr>
            <a:solidFill>
              <a:srgbClr val="9BBB59"/>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región'!$C$24:$L$24</c:f>
              <c:numCache>
                <c:formatCode>#,##0</c:formatCode>
                <c:ptCount val="10"/>
                <c:pt idx="0">
                  <c:v>57868.1</c:v>
                </c:pt>
                <c:pt idx="1">
                  <c:v>14750.5</c:v>
                </c:pt>
                <c:pt idx="2">
                  <c:v>79162.100000000006</c:v>
                </c:pt>
                <c:pt idx="3">
                  <c:v>18393</c:v>
                </c:pt>
                <c:pt idx="4">
                  <c:v>114912.5</c:v>
                </c:pt>
                <c:pt idx="5">
                  <c:v>70799.3</c:v>
                </c:pt>
                <c:pt idx="6">
                  <c:v>48415.8</c:v>
                </c:pt>
                <c:pt idx="7">
                  <c:v>259521.5</c:v>
                </c:pt>
                <c:pt idx="8">
                  <c:v>113194.8</c:v>
                </c:pt>
                <c:pt idx="9">
                  <c:v>379285</c:v>
                </c:pt>
              </c:numCache>
            </c:numRef>
          </c:val>
          <c:extLst>
            <c:ext xmlns:c16="http://schemas.microsoft.com/office/drawing/2014/chart" uri="{C3380CC4-5D6E-409C-BE32-E72D297353CC}">
              <c16:uniqueId val="{00000002-2054-4FCF-A488-FD3AD9AFE4B2}"/>
            </c:ext>
          </c:extLst>
        </c:ser>
        <c:dLbls>
          <c:showLegendKey val="0"/>
          <c:showVal val="0"/>
          <c:showCatName val="0"/>
          <c:showSerName val="0"/>
          <c:showPercent val="0"/>
          <c:showBubbleSize val="0"/>
        </c:dLbls>
        <c:gapWidth val="219"/>
        <c:overlap val="-27"/>
        <c:axId val="-2124951032"/>
        <c:axId val="-2124947496"/>
      </c:barChart>
      <c:catAx>
        <c:axId val="-212495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947496"/>
        <c:crosses val="autoZero"/>
        <c:auto val="1"/>
        <c:lblAlgn val="ctr"/>
        <c:lblOffset val="100"/>
        <c:noMultiLvlLbl val="0"/>
      </c:catAx>
      <c:valAx>
        <c:axId val="-212494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a:t>
                </a:r>
              </a:p>
            </c:rich>
          </c:tx>
          <c:layout>
            <c:manualLayout>
              <c:xMode val="edge"/>
              <c:yMode val="edge"/>
              <c:x val="9.9491770033463128E-3"/>
              <c:y val="0.37665127766122819"/>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951032"/>
        <c:crosses val="autoZero"/>
        <c:crossBetween val="between"/>
      </c:valAx>
      <c:spPr>
        <a:noFill/>
        <a:ln w="25400">
          <a:noFill/>
        </a:ln>
      </c:spPr>
    </c:plotArea>
    <c:legend>
      <c:legendPos val="r"/>
      <c:layout>
        <c:manualLayout>
          <c:xMode val="edge"/>
          <c:yMode val="edge"/>
          <c:x val="0.37996781171584298"/>
          <c:y val="0.92408207594740299"/>
          <c:w val="0.24339972888004399"/>
          <c:h val="5.5697865353037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cid:image001.png@01D3C207.209C734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48</xdr:row>
      <xdr:rowOff>104775</xdr:rowOff>
    </xdr:from>
    <xdr:to>
      <xdr:col>2</xdr:col>
      <xdr:colOff>438150</xdr:colOff>
      <xdr:row>48</xdr:row>
      <xdr:rowOff>209550</xdr:rowOff>
    </xdr:to>
    <xdr:pic>
      <xdr:nvPicPr>
        <xdr:cNvPr id="1026" name="Picture 1" descr="LOGO_FUCOA">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9050" y="8201025"/>
          <a:ext cx="186690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0</xdr:colOff>
      <xdr:row>0</xdr:row>
      <xdr:rowOff>9071</xdr:rowOff>
    </xdr:from>
    <xdr:to>
      <xdr:col>4</xdr:col>
      <xdr:colOff>188938</xdr:colOff>
      <xdr:row>6</xdr:row>
      <xdr:rowOff>56696</xdr:rowOff>
    </xdr:to>
    <xdr:pic>
      <xdr:nvPicPr>
        <xdr:cNvPr id="4" name="Imagen 1" descr="cid:image001.png@01D3C207.209C7340">
          <a:extLst>
            <a:ext uri="{FF2B5EF4-FFF2-40B4-BE49-F238E27FC236}">
              <a16:creationId xmlns:a16="http://schemas.microsoft.com/office/drawing/2014/main" id="{982224C5-616B-404F-922B-A4198EC3F2ED}"/>
            </a:ext>
          </a:extLst>
        </xdr:cNvPr>
        <xdr:cNvPicPr>
          <a:picLocks noChangeAspect="1" noChangeArrowheads="1"/>
        </xdr:cNvPicPr>
      </xdr:nvPicPr>
      <xdr:blipFill rotWithShape="1">
        <a:blip xmlns:r="http://schemas.openxmlformats.org/officeDocument/2006/relationships" r:embed="rId2" r:link="rId3">
          <a:extLst>
            <a:ext uri="{28A0092B-C50C-407E-A947-70E740481C1C}">
              <a14:useLocalDpi xmlns:a14="http://schemas.microsoft.com/office/drawing/2010/main" val="0"/>
            </a:ext>
          </a:extLst>
        </a:blip>
        <a:srcRect b="6388"/>
        <a:stretch>
          <a:fillRect/>
        </a:stretch>
      </xdr:blipFill>
      <xdr:spPr bwMode="auto">
        <a:xfrm>
          <a:off x="0" y="9071"/>
          <a:ext cx="3273223" cy="1136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36287</xdr:colOff>
      <xdr:row>26</xdr:row>
      <xdr:rowOff>38100</xdr:rowOff>
    </xdr:from>
    <xdr:to>
      <xdr:col>10</xdr:col>
      <xdr:colOff>344713</xdr:colOff>
      <xdr:row>54</xdr:row>
      <xdr:rowOff>95250</xdr:rowOff>
    </xdr:to>
    <xdr:graphicFrame macro="">
      <xdr:nvGraphicFramePr>
        <xdr:cNvPr id="8193" name="Gráfico 1">
          <a:extLst>
            <a:ext uri="{FF2B5EF4-FFF2-40B4-BE49-F238E27FC236}">
              <a16:creationId xmlns:a16="http://schemas.microsoft.com/office/drawing/2014/main" id="{00000000-0008-0000-09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451761</xdr:colOff>
      <xdr:row>26</xdr:row>
      <xdr:rowOff>38100</xdr:rowOff>
    </xdr:from>
    <xdr:to>
      <xdr:col>19</xdr:col>
      <xdr:colOff>680358</xdr:colOff>
      <xdr:row>54</xdr:row>
      <xdr:rowOff>95250</xdr:rowOff>
    </xdr:to>
    <xdr:graphicFrame macro="">
      <xdr:nvGraphicFramePr>
        <xdr:cNvPr id="8194" name="Gráfico 4">
          <a:extLst>
            <a:ext uri="{FF2B5EF4-FFF2-40B4-BE49-F238E27FC236}">
              <a16:creationId xmlns:a16="http://schemas.microsoft.com/office/drawing/2014/main" id="{00000000-0008-0000-0900-00000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78922</xdr:colOff>
      <xdr:row>26</xdr:row>
      <xdr:rowOff>74837</xdr:rowOff>
    </xdr:from>
    <xdr:to>
      <xdr:col>6</xdr:col>
      <xdr:colOff>1183822</xdr:colOff>
      <xdr:row>48</xdr:row>
      <xdr:rowOff>88443</xdr:rowOff>
    </xdr:to>
    <xdr:graphicFrame macro="">
      <xdr:nvGraphicFramePr>
        <xdr:cNvPr id="9217" name="Gráfico 1">
          <a:extLst>
            <a:ext uri="{FF2B5EF4-FFF2-40B4-BE49-F238E27FC236}">
              <a16:creationId xmlns:a16="http://schemas.microsoft.com/office/drawing/2014/main" id="{00000000-0008-0000-0A00-00000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61233</xdr:colOff>
      <xdr:row>47</xdr:row>
      <xdr:rowOff>27210</xdr:rowOff>
    </xdr:from>
    <xdr:to>
      <xdr:col>3</xdr:col>
      <xdr:colOff>1231447</xdr:colOff>
      <xdr:row>48</xdr:row>
      <xdr:rowOff>122463</xdr:rowOff>
    </xdr:to>
    <xdr:sp macro="" textlink="">
      <xdr:nvSpPr>
        <xdr:cNvPr id="2" name="CuadroTexto 1">
          <a:extLst>
            <a:ext uri="{FF2B5EF4-FFF2-40B4-BE49-F238E27FC236}">
              <a16:creationId xmlns:a16="http://schemas.microsoft.com/office/drawing/2014/main" id="{3141F1C0-503F-4633-803F-55BBF57E0BE0}"/>
            </a:ext>
          </a:extLst>
        </xdr:cNvPr>
        <xdr:cNvSpPr txBox="1"/>
      </xdr:nvSpPr>
      <xdr:spPr>
        <a:xfrm>
          <a:off x="156483" y="7483924"/>
          <a:ext cx="3769178" cy="25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72572</xdr:colOff>
      <xdr:row>25</xdr:row>
      <xdr:rowOff>45699</xdr:rowOff>
    </xdr:from>
    <xdr:to>
      <xdr:col>12</xdr:col>
      <xdr:colOff>644072</xdr:colOff>
      <xdr:row>46</xdr:row>
      <xdr:rowOff>109992</xdr:rowOff>
    </xdr:to>
    <xdr:graphicFrame macro="">
      <xdr:nvGraphicFramePr>
        <xdr:cNvPr id="10241" name="Gráfico 1">
          <a:extLst>
            <a:ext uri="{FF2B5EF4-FFF2-40B4-BE49-F238E27FC236}">
              <a16:creationId xmlns:a16="http://schemas.microsoft.com/office/drawing/2014/main" id="{00000000-0008-0000-0B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18138</xdr:colOff>
      <xdr:row>45</xdr:row>
      <xdr:rowOff>40821</xdr:rowOff>
    </xdr:from>
    <xdr:to>
      <xdr:col>5</xdr:col>
      <xdr:colOff>362851</xdr:colOff>
      <xdr:row>46</xdr:row>
      <xdr:rowOff>136073</xdr:rowOff>
    </xdr:to>
    <xdr:sp macro="" textlink="">
      <xdr:nvSpPr>
        <xdr:cNvPr id="3" name="CuadroTexto 2">
          <a:extLst>
            <a:ext uri="{FF2B5EF4-FFF2-40B4-BE49-F238E27FC236}">
              <a16:creationId xmlns:a16="http://schemas.microsoft.com/office/drawing/2014/main" id="{EE9D6AF0-6EFF-4D64-967B-0D03B281D91E}"/>
            </a:ext>
          </a:extLst>
        </xdr:cNvPr>
        <xdr:cNvSpPr txBox="1"/>
      </xdr:nvSpPr>
      <xdr:spPr>
        <a:xfrm>
          <a:off x="117923" y="6916964"/>
          <a:ext cx="3773713" cy="24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78580</xdr:colOff>
      <xdr:row>25</xdr:row>
      <xdr:rowOff>67468</xdr:rowOff>
    </xdr:from>
    <xdr:to>
      <xdr:col>12</xdr:col>
      <xdr:colOff>653144</xdr:colOff>
      <xdr:row>48</xdr:row>
      <xdr:rowOff>105567</xdr:rowOff>
    </xdr:to>
    <xdr:graphicFrame macro="">
      <xdr:nvGraphicFramePr>
        <xdr:cNvPr id="11265" name="Gráfico 1">
          <a:extLst>
            <a:ext uri="{FF2B5EF4-FFF2-40B4-BE49-F238E27FC236}">
              <a16:creationId xmlns:a16="http://schemas.microsoft.com/office/drawing/2014/main" id="{00000000-0008-0000-0C00-000001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88447</xdr:colOff>
      <xdr:row>47</xdr:row>
      <xdr:rowOff>6804</xdr:rowOff>
    </xdr:from>
    <xdr:to>
      <xdr:col>5</xdr:col>
      <xdr:colOff>408214</xdr:colOff>
      <xdr:row>48</xdr:row>
      <xdr:rowOff>102055</xdr:rowOff>
    </xdr:to>
    <xdr:sp macro="" textlink="">
      <xdr:nvSpPr>
        <xdr:cNvPr id="3" name="CuadroTexto 2">
          <a:extLst>
            <a:ext uri="{FF2B5EF4-FFF2-40B4-BE49-F238E27FC236}">
              <a16:creationId xmlns:a16="http://schemas.microsoft.com/office/drawing/2014/main" id="{F25C6FF5-634D-454F-9DA8-8A5CC7B80C63}"/>
            </a:ext>
          </a:extLst>
        </xdr:cNvPr>
        <xdr:cNvSpPr txBox="1"/>
      </xdr:nvSpPr>
      <xdr:spPr>
        <a:xfrm>
          <a:off x="183697" y="7191375"/>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78582</xdr:colOff>
      <xdr:row>25</xdr:row>
      <xdr:rowOff>7143</xdr:rowOff>
    </xdr:from>
    <xdr:to>
      <xdr:col>12</xdr:col>
      <xdr:colOff>689429</xdr:colOff>
      <xdr:row>46</xdr:row>
      <xdr:rowOff>111919</xdr:rowOff>
    </xdr:to>
    <xdr:graphicFrame macro="">
      <xdr:nvGraphicFramePr>
        <xdr:cNvPr id="12289" name="Gráfico 2">
          <a:extLst>
            <a:ext uri="{FF2B5EF4-FFF2-40B4-BE49-F238E27FC236}">
              <a16:creationId xmlns:a16="http://schemas.microsoft.com/office/drawing/2014/main" id="{00000000-0008-0000-0D00-00000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34018</xdr:colOff>
      <xdr:row>45</xdr:row>
      <xdr:rowOff>13606</xdr:rowOff>
    </xdr:from>
    <xdr:to>
      <xdr:col>5</xdr:col>
      <xdr:colOff>251732</xdr:colOff>
      <xdr:row>46</xdr:row>
      <xdr:rowOff>108859</xdr:rowOff>
    </xdr:to>
    <xdr:sp macro="" textlink="">
      <xdr:nvSpPr>
        <xdr:cNvPr id="3" name="CuadroTexto 2">
          <a:extLst>
            <a:ext uri="{FF2B5EF4-FFF2-40B4-BE49-F238E27FC236}">
              <a16:creationId xmlns:a16="http://schemas.microsoft.com/office/drawing/2014/main" id="{59DB6FC9-3044-46A1-A983-FD0B6B57A7FD}"/>
            </a:ext>
          </a:extLst>
        </xdr:cNvPr>
        <xdr:cNvSpPr txBox="1"/>
      </xdr:nvSpPr>
      <xdr:spPr>
        <a:xfrm>
          <a:off x="129268" y="6932839"/>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38</xdr:row>
      <xdr:rowOff>38100</xdr:rowOff>
    </xdr:from>
    <xdr:to>
      <xdr:col>2</xdr:col>
      <xdr:colOff>476250</xdr:colOff>
      <xdr:row>38</xdr:row>
      <xdr:rowOff>133350</xdr:rowOff>
    </xdr:to>
    <xdr:pic>
      <xdr:nvPicPr>
        <xdr:cNvPr id="2049" name="Picture 1" descr="LOGO_FUCOA">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858125"/>
          <a:ext cx="184785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37</xdr:row>
      <xdr:rowOff>142875</xdr:rowOff>
    </xdr:from>
    <xdr:to>
      <xdr:col>3</xdr:col>
      <xdr:colOff>311150</xdr:colOff>
      <xdr:row>38</xdr:row>
      <xdr:rowOff>63500</xdr:rowOff>
    </xdr:to>
    <xdr:pic>
      <xdr:nvPicPr>
        <xdr:cNvPr id="2" name="Picture 1" descr="LOGO_FUCOA">
          <a:extLst>
            <a:ext uri="{FF2B5EF4-FFF2-40B4-BE49-F238E27FC236}">
              <a16:creationId xmlns:a16="http://schemas.microsoft.com/office/drawing/2014/main" id="{C8F37370-B098-4C00-9349-F32F171B2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1750" y="7667625"/>
          <a:ext cx="1819275"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2636307</xdr:colOff>
      <xdr:row>5</xdr:row>
      <xdr:rowOff>113454</xdr:rowOff>
    </xdr:from>
    <xdr:to>
      <xdr:col>3</xdr:col>
      <xdr:colOff>215067</xdr:colOff>
      <xdr:row>5</xdr:row>
      <xdr:rowOff>113455</xdr:rowOff>
    </xdr:to>
    <xdr:cxnSp macro="">
      <xdr:nvCxnSpPr>
        <xdr:cNvPr id="2" name="Conector recto 1">
          <a:extLst>
            <a:ext uri="{FF2B5EF4-FFF2-40B4-BE49-F238E27FC236}">
              <a16:creationId xmlns:a16="http://schemas.microsoft.com/office/drawing/2014/main" id="{00000000-0008-0000-0300-000002000000}"/>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2582333</xdr:colOff>
      <xdr:row>6</xdr:row>
      <xdr:rowOff>96310</xdr:rowOff>
    </xdr:from>
    <xdr:to>
      <xdr:col>3</xdr:col>
      <xdr:colOff>233353</xdr:colOff>
      <xdr:row>6</xdr:row>
      <xdr:rowOff>96310</xdr:rowOff>
    </xdr:to>
    <xdr:cxnSp macro="">
      <xdr:nvCxnSpPr>
        <xdr:cNvPr id="3" name="Conector recto 2">
          <a:extLst>
            <a:ext uri="{FF2B5EF4-FFF2-40B4-BE49-F238E27FC236}">
              <a16:creationId xmlns:a16="http://schemas.microsoft.com/office/drawing/2014/main" id="{00000000-0008-0000-0300-000003000000}"/>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2174451</xdr:colOff>
      <xdr:row>7</xdr:row>
      <xdr:rowOff>105835</xdr:rowOff>
    </xdr:from>
    <xdr:to>
      <xdr:col>3</xdr:col>
      <xdr:colOff>251000</xdr:colOff>
      <xdr:row>7</xdr:row>
      <xdr:rowOff>105835</xdr:rowOff>
    </xdr:to>
    <xdr:cxnSp macro="">
      <xdr:nvCxnSpPr>
        <xdr:cNvPr id="4" name="Conector recto 3">
          <a:extLst>
            <a:ext uri="{FF2B5EF4-FFF2-40B4-BE49-F238E27FC236}">
              <a16:creationId xmlns:a16="http://schemas.microsoft.com/office/drawing/2014/main" id="{00000000-0008-0000-0300-000004000000}"/>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3703995</xdr:colOff>
      <xdr:row>18</xdr:row>
      <xdr:rowOff>83344</xdr:rowOff>
    </xdr:from>
    <xdr:to>
      <xdr:col>3</xdr:col>
      <xdr:colOff>240027</xdr:colOff>
      <xdr:row>18</xdr:row>
      <xdr:rowOff>83344</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2837392</xdr:colOff>
      <xdr:row>34</xdr:row>
      <xdr:rowOff>102870</xdr:rowOff>
    </xdr:from>
    <xdr:to>
      <xdr:col>3</xdr:col>
      <xdr:colOff>209605</xdr:colOff>
      <xdr:row>34</xdr:row>
      <xdr:rowOff>102873</xdr:rowOff>
    </xdr:to>
    <xdr:cxnSp macro="">
      <xdr:nvCxnSpPr>
        <xdr:cNvPr id="27" name="Conector recto 26">
          <a:extLst>
            <a:ext uri="{FF2B5EF4-FFF2-40B4-BE49-F238E27FC236}">
              <a16:creationId xmlns:a16="http://schemas.microsoft.com/office/drawing/2014/main" id="{00000000-0008-0000-0300-00001B000000}"/>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4338320</xdr:colOff>
      <xdr:row>35</xdr:row>
      <xdr:rowOff>102870</xdr:rowOff>
    </xdr:from>
    <xdr:to>
      <xdr:col>3</xdr:col>
      <xdr:colOff>201235</xdr:colOff>
      <xdr:row>35</xdr:row>
      <xdr:rowOff>102873</xdr:rowOff>
    </xdr:to>
    <xdr:cxnSp macro="">
      <xdr:nvCxnSpPr>
        <xdr:cNvPr id="28" name="Conector recto 27">
          <a:extLst>
            <a:ext uri="{FF2B5EF4-FFF2-40B4-BE49-F238E27FC236}">
              <a16:creationId xmlns:a16="http://schemas.microsoft.com/office/drawing/2014/main" id="{00000000-0008-0000-0300-00001C000000}"/>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36</xdr:row>
      <xdr:rowOff>85725</xdr:rowOff>
    </xdr:from>
    <xdr:to>
      <xdr:col>3</xdr:col>
      <xdr:colOff>209769</xdr:colOff>
      <xdr:row>36</xdr:row>
      <xdr:rowOff>85728</xdr:rowOff>
    </xdr:to>
    <xdr:cxnSp macro="">
      <xdr:nvCxnSpPr>
        <xdr:cNvPr id="29" name="Conector recto 28">
          <a:extLst>
            <a:ext uri="{FF2B5EF4-FFF2-40B4-BE49-F238E27FC236}">
              <a16:creationId xmlns:a16="http://schemas.microsoft.com/office/drawing/2014/main" id="{00000000-0008-0000-0300-00001D000000}"/>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4442778</xdr:colOff>
      <xdr:row>37</xdr:row>
      <xdr:rowOff>105834</xdr:rowOff>
    </xdr:from>
    <xdr:to>
      <xdr:col>3</xdr:col>
      <xdr:colOff>222810</xdr:colOff>
      <xdr:row>37</xdr:row>
      <xdr:rowOff>105837</xdr:rowOff>
    </xdr:to>
    <xdr:cxnSp macro="">
      <xdr:nvCxnSpPr>
        <xdr:cNvPr id="30" name="Conector recto 29">
          <a:extLst>
            <a:ext uri="{FF2B5EF4-FFF2-40B4-BE49-F238E27FC236}">
              <a16:creationId xmlns:a16="http://schemas.microsoft.com/office/drawing/2014/main" id="{00000000-0008-0000-0300-00001E000000}"/>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3675380</xdr:colOff>
      <xdr:row>33</xdr:row>
      <xdr:rowOff>114512</xdr:rowOff>
    </xdr:from>
    <xdr:to>
      <xdr:col>3</xdr:col>
      <xdr:colOff>210121</xdr:colOff>
      <xdr:row>33</xdr:row>
      <xdr:rowOff>114515</xdr:rowOff>
    </xdr:to>
    <xdr:cxnSp macro="">
      <xdr:nvCxnSpPr>
        <xdr:cNvPr id="31" name="Conector recto 30">
          <a:extLst>
            <a:ext uri="{FF2B5EF4-FFF2-40B4-BE49-F238E27FC236}">
              <a16:creationId xmlns:a16="http://schemas.microsoft.com/office/drawing/2014/main" id="{00000000-0008-0000-0300-00001F000000}"/>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4263178</xdr:colOff>
      <xdr:row>32</xdr:row>
      <xdr:rowOff>134620</xdr:rowOff>
    </xdr:from>
    <xdr:to>
      <xdr:col>3</xdr:col>
      <xdr:colOff>215507</xdr:colOff>
      <xdr:row>32</xdr:row>
      <xdr:rowOff>134623</xdr:rowOff>
    </xdr:to>
    <xdr:cxnSp macro="">
      <xdr:nvCxnSpPr>
        <xdr:cNvPr id="32" name="Conector recto 31">
          <a:extLst>
            <a:ext uri="{FF2B5EF4-FFF2-40B4-BE49-F238E27FC236}">
              <a16:creationId xmlns:a16="http://schemas.microsoft.com/office/drawing/2014/main" id="{00000000-0008-0000-0300-000020000000}"/>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5595938</xdr:colOff>
      <xdr:row>31</xdr:row>
      <xdr:rowOff>117688</xdr:rowOff>
    </xdr:from>
    <xdr:to>
      <xdr:col>3</xdr:col>
      <xdr:colOff>235895</xdr:colOff>
      <xdr:row>31</xdr:row>
      <xdr:rowOff>119062</xdr:rowOff>
    </xdr:to>
    <xdr:cxnSp macro="">
      <xdr:nvCxnSpPr>
        <xdr:cNvPr id="34" name="Conector recto 33">
          <a:extLst>
            <a:ext uri="{FF2B5EF4-FFF2-40B4-BE49-F238E27FC236}">
              <a16:creationId xmlns:a16="http://schemas.microsoft.com/office/drawing/2014/main" id="{00000000-0008-0000-0300-000022000000}"/>
            </a:ext>
          </a:extLst>
        </xdr:cNvPr>
        <xdr:cNvCxnSpPr/>
      </xdr:nvCxnSpPr>
      <xdr:spPr>
        <a:xfrm flipV="1">
          <a:off x="6655594" y="4856376"/>
          <a:ext cx="247801" cy="13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3994149</xdr:colOff>
      <xdr:row>30</xdr:row>
      <xdr:rowOff>97579</xdr:rowOff>
    </xdr:from>
    <xdr:to>
      <xdr:col>3</xdr:col>
      <xdr:colOff>241108</xdr:colOff>
      <xdr:row>30</xdr:row>
      <xdr:rowOff>97582</xdr:rowOff>
    </xdr:to>
    <xdr:cxnSp macro="">
      <xdr:nvCxnSpPr>
        <xdr:cNvPr id="35" name="Conector recto 34">
          <a:extLst>
            <a:ext uri="{FF2B5EF4-FFF2-40B4-BE49-F238E27FC236}">
              <a16:creationId xmlns:a16="http://schemas.microsoft.com/office/drawing/2014/main" id="{00000000-0008-0000-0300-00002300000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3029062</xdr:colOff>
      <xdr:row>29</xdr:row>
      <xdr:rowOff>101548</xdr:rowOff>
    </xdr:from>
    <xdr:to>
      <xdr:col>3</xdr:col>
      <xdr:colOff>213094</xdr:colOff>
      <xdr:row>29</xdr:row>
      <xdr:rowOff>101551</xdr:rowOff>
    </xdr:to>
    <xdr:cxnSp macro="">
      <xdr:nvCxnSpPr>
        <xdr:cNvPr id="36" name="Conector recto 35">
          <a:extLst>
            <a:ext uri="{FF2B5EF4-FFF2-40B4-BE49-F238E27FC236}">
              <a16:creationId xmlns:a16="http://schemas.microsoft.com/office/drawing/2014/main" id="{00000000-0008-0000-0300-000024000000}"/>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3823546</xdr:colOff>
      <xdr:row>28</xdr:row>
      <xdr:rowOff>105834</xdr:rowOff>
    </xdr:from>
    <xdr:to>
      <xdr:col>3</xdr:col>
      <xdr:colOff>213325</xdr:colOff>
      <xdr:row>28</xdr:row>
      <xdr:rowOff>105837</xdr:rowOff>
    </xdr:to>
    <xdr:cxnSp macro="">
      <xdr:nvCxnSpPr>
        <xdr:cNvPr id="37" name="Conector recto 36">
          <a:extLst>
            <a:ext uri="{FF2B5EF4-FFF2-40B4-BE49-F238E27FC236}">
              <a16:creationId xmlns:a16="http://schemas.microsoft.com/office/drawing/2014/main" id="{00000000-0008-0000-0300-000025000000}"/>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2645833</xdr:colOff>
      <xdr:row>9</xdr:row>
      <xdr:rowOff>105833</xdr:rowOff>
    </xdr:from>
    <xdr:to>
      <xdr:col>3</xdr:col>
      <xdr:colOff>252335</xdr:colOff>
      <xdr:row>9</xdr:row>
      <xdr:rowOff>105834</xdr:rowOff>
    </xdr:to>
    <xdr:cxnSp macro="">
      <xdr:nvCxnSpPr>
        <xdr:cNvPr id="38" name="Conector recto 37">
          <a:extLst>
            <a:ext uri="{FF2B5EF4-FFF2-40B4-BE49-F238E27FC236}">
              <a16:creationId xmlns:a16="http://schemas.microsoft.com/office/drawing/2014/main" id="{00000000-0008-0000-0300-000026000000}"/>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3823547</xdr:colOff>
      <xdr:row>13</xdr:row>
      <xdr:rowOff>105833</xdr:rowOff>
    </xdr:from>
    <xdr:to>
      <xdr:col>3</xdr:col>
      <xdr:colOff>248798</xdr:colOff>
      <xdr:row>13</xdr:row>
      <xdr:rowOff>105836</xdr:rowOff>
    </xdr:to>
    <xdr:cxnSp macro="">
      <xdr:nvCxnSpPr>
        <xdr:cNvPr id="39" name="Conector recto 38">
          <a:extLst>
            <a:ext uri="{FF2B5EF4-FFF2-40B4-BE49-F238E27FC236}">
              <a16:creationId xmlns:a16="http://schemas.microsoft.com/office/drawing/2014/main" id="{00000000-0008-0000-0300-000027000000}"/>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14</xdr:row>
      <xdr:rowOff>113453</xdr:rowOff>
    </xdr:from>
    <xdr:to>
      <xdr:col>3</xdr:col>
      <xdr:colOff>245391</xdr:colOff>
      <xdr:row>14</xdr:row>
      <xdr:rowOff>113456</xdr:rowOff>
    </xdr:to>
    <xdr:cxnSp macro="">
      <xdr:nvCxnSpPr>
        <xdr:cNvPr id="40" name="Conector recto 39">
          <a:extLst>
            <a:ext uri="{FF2B5EF4-FFF2-40B4-BE49-F238E27FC236}">
              <a16:creationId xmlns:a16="http://schemas.microsoft.com/office/drawing/2014/main" id="{00000000-0008-0000-0300-000028000000}"/>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15</xdr:row>
      <xdr:rowOff>96308</xdr:rowOff>
    </xdr:from>
    <xdr:to>
      <xdr:col>3</xdr:col>
      <xdr:colOff>245391</xdr:colOff>
      <xdr:row>15</xdr:row>
      <xdr:rowOff>96311</xdr:rowOff>
    </xdr:to>
    <xdr:cxnSp macro="">
      <xdr:nvCxnSpPr>
        <xdr:cNvPr id="41" name="Conector recto 40">
          <a:extLst>
            <a:ext uri="{FF2B5EF4-FFF2-40B4-BE49-F238E27FC236}">
              <a16:creationId xmlns:a16="http://schemas.microsoft.com/office/drawing/2014/main" id="{00000000-0008-0000-0300-000029000000}"/>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16</xdr:row>
      <xdr:rowOff>85725</xdr:rowOff>
    </xdr:from>
    <xdr:to>
      <xdr:col>3</xdr:col>
      <xdr:colOff>254458</xdr:colOff>
      <xdr:row>16</xdr:row>
      <xdr:rowOff>85728</xdr:rowOff>
    </xdr:to>
    <xdr:cxnSp macro="">
      <xdr:nvCxnSpPr>
        <xdr:cNvPr id="42" name="Conector recto 41">
          <a:extLst>
            <a:ext uri="{FF2B5EF4-FFF2-40B4-BE49-F238E27FC236}">
              <a16:creationId xmlns:a16="http://schemas.microsoft.com/office/drawing/2014/main" id="{00000000-0008-0000-0300-00002A000000}"/>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4621107</xdr:colOff>
      <xdr:row>17</xdr:row>
      <xdr:rowOff>105833</xdr:rowOff>
    </xdr:from>
    <xdr:to>
      <xdr:col>3</xdr:col>
      <xdr:colOff>248420</xdr:colOff>
      <xdr:row>17</xdr:row>
      <xdr:rowOff>105836</xdr:rowOff>
    </xdr:to>
    <xdr:cxnSp macro="">
      <xdr:nvCxnSpPr>
        <xdr:cNvPr id="43" name="Conector recto 42">
          <a:extLst>
            <a:ext uri="{FF2B5EF4-FFF2-40B4-BE49-F238E27FC236}">
              <a16:creationId xmlns:a16="http://schemas.microsoft.com/office/drawing/2014/main" id="{00000000-0008-0000-0300-00002B000000}"/>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4337261</xdr:colOff>
      <xdr:row>19</xdr:row>
      <xdr:rowOff>102870</xdr:rowOff>
    </xdr:from>
    <xdr:to>
      <xdr:col>3</xdr:col>
      <xdr:colOff>215215</xdr:colOff>
      <xdr:row>19</xdr:row>
      <xdr:rowOff>102873</xdr:rowOff>
    </xdr:to>
    <xdr:cxnSp macro="">
      <xdr:nvCxnSpPr>
        <xdr:cNvPr id="44" name="Conector recto 43">
          <a:extLst>
            <a:ext uri="{FF2B5EF4-FFF2-40B4-BE49-F238E27FC236}">
              <a16:creationId xmlns:a16="http://schemas.microsoft.com/office/drawing/2014/main" id="{00000000-0008-0000-0300-00002C000000}"/>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4400760</xdr:colOff>
      <xdr:row>20</xdr:row>
      <xdr:rowOff>102870</xdr:rowOff>
    </xdr:from>
    <xdr:to>
      <xdr:col>3</xdr:col>
      <xdr:colOff>211898</xdr:colOff>
      <xdr:row>20</xdr:row>
      <xdr:rowOff>102873</xdr:rowOff>
    </xdr:to>
    <xdr:cxnSp macro="">
      <xdr:nvCxnSpPr>
        <xdr:cNvPr id="45" name="Conector recto 44">
          <a:extLst>
            <a:ext uri="{FF2B5EF4-FFF2-40B4-BE49-F238E27FC236}">
              <a16:creationId xmlns:a16="http://schemas.microsoft.com/office/drawing/2014/main" id="{00000000-0008-0000-0300-00002D000000}"/>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4519502</xdr:colOff>
      <xdr:row>21</xdr:row>
      <xdr:rowOff>88053</xdr:rowOff>
    </xdr:from>
    <xdr:to>
      <xdr:col>3</xdr:col>
      <xdr:colOff>212776</xdr:colOff>
      <xdr:row>21</xdr:row>
      <xdr:rowOff>88056</xdr:rowOff>
    </xdr:to>
    <xdr:cxnSp macro="">
      <xdr:nvCxnSpPr>
        <xdr:cNvPr id="46" name="Conector recto 45">
          <a:extLst>
            <a:ext uri="{FF2B5EF4-FFF2-40B4-BE49-F238E27FC236}">
              <a16:creationId xmlns:a16="http://schemas.microsoft.com/office/drawing/2014/main" id="{00000000-0008-0000-0300-00002E000000}"/>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4889500</xdr:colOff>
      <xdr:row>23</xdr:row>
      <xdr:rowOff>84667</xdr:rowOff>
    </xdr:from>
    <xdr:to>
      <xdr:col>3</xdr:col>
      <xdr:colOff>194917</xdr:colOff>
      <xdr:row>23</xdr:row>
      <xdr:rowOff>84670</xdr:rowOff>
    </xdr:to>
    <xdr:cxnSp macro="">
      <xdr:nvCxnSpPr>
        <xdr:cNvPr id="49" name="Conector recto 48">
          <a:extLst>
            <a:ext uri="{FF2B5EF4-FFF2-40B4-BE49-F238E27FC236}">
              <a16:creationId xmlns:a16="http://schemas.microsoft.com/office/drawing/2014/main" id="{00000000-0008-0000-0300-000031000000}"/>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4840814</xdr:colOff>
      <xdr:row>24</xdr:row>
      <xdr:rowOff>110066</xdr:rowOff>
    </xdr:from>
    <xdr:to>
      <xdr:col>3</xdr:col>
      <xdr:colOff>182231</xdr:colOff>
      <xdr:row>24</xdr:row>
      <xdr:rowOff>110069</xdr:rowOff>
    </xdr:to>
    <xdr:cxnSp macro="">
      <xdr:nvCxnSpPr>
        <xdr:cNvPr id="50" name="Conector recto 49">
          <a:extLst>
            <a:ext uri="{FF2B5EF4-FFF2-40B4-BE49-F238E27FC236}">
              <a16:creationId xmlns:a16="http://schemas.microsoft.com/office/drawing/2014/main" id="{00000000-0008-0000-0300-000032000000}"/>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3333750</xdr:colOff>
      <xdr:row>22</xdr:row>
      <xdr:rowOff>113771</xdr:rowOff>
    </xdr:from>
    <xdr:to>
      <xdr:col>3</xdr:col>
      <xdr:colOff>193782</xdr:colOff>
      <xdr:row>22</xdr:row>
      <xdr:rowOff>113774</xdr:rowOff>
    </xdr:to>
    <xdr:cxnSp macro="">
      <xdr:nvCxnSpPr>
        <xdr:cNvPr id="33" name="Conector recto 32">
          <a:extLst>
            <a:ext uri="{FF2B5EF4-FFF2-40B4-BE49-F238E27FC236}">
              <a16:creationId xmlns:a16="http://schemas.microsoft.com/office/drawing/2014/main" id="{00000000-0008-0000-0300-000021000000}"/>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1095382</xdr:colOff>
      <xdr:row>8</xdr:row>
      <xdr:rowOff>105835</xdr:rowOff>
    </xdr:from>
    <xdr:to>
      <xdr:col>3</xdr:col>
      <xdr:colOff>259414</xdr:colOff>
      <xdr:row>8</xdr:row>
      <xdr:rowOff>107156</xdr:rowOff>
    </xdr:to>
    <xdr:cxnSp macro="">
      <xdr:nvCxnSpPr>
        <xdr:cNvPr id="47" name="Conector recto 46">
          <a:extLst>
            <a:ext uri="{FF2B5EF4-FFF2-40B4-BE49-F238E27FC236}">
              <a16:creationId xmlns:a16="http://schemas.microsoft.com/office/drawing/2014/main" id="{00000000-0008-0000-0300-00002F000000}"/>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33265</xdr:colOff>
      <xdr:row>22</xdr:row>
      <xdr:rowOff>17081</xdr:rowOff>
    </xdr:from>
    <xdr:to>
      <xdr:col>7</xdr:col>
      <xdr:colOff>139552</xdr:colOff>
      <xdr:row>40</xdr:row>
      <xdr:rowOff>132137</xdr:rowOff>
    </xdr:to>
    <xdr:graphicFrame macro="">
      <xdr:nvGraphicFramePr>
        <xdr:cNvPr id="4097" name="Gráfico 2">
          <a:extLst>
            <a:ext uri="{FF2B5EF4-FFF2-40B4-BE49-F238E27FC236}">
              <a16:creationId xmlns:a16="http://schemas.microsoft.com/office/drawing/2014/main" id="{00000000-0008-0000-0500-00000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44603</xdr:rowOff>
    </xdr:from>
    <xdr:ext cx="1005416" cy="222250"/>
    <xdr:sp macro="" textlink="">
      <xdr:nvSpPr>
        <xdr:cNvPr id="2" name="1 CuadroTexto">
          <a:extLst>
            <a:ext uri="{FF2B5EF4-FFF2-40B4-BE49-F238E27FC236}">
              <a16:creationId xmlns:a16="http://schemas.microsoft.com/office/drawing/2014/main" id="{00000000-0008-0000-0500-000002000000}"/>
            </a:ext>
          </a:extLst>
        </xdr:cNvPr>
        <xdr:cNvSpPr txBox="1"/>
      </xdr:nvSpPr>
      <xdr:spPr>
        <a:xfrm>
          <a:off x="63501" y="6943424"/>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0</xdr:colOff>
      <xdr:row>36</xdr:row>
      <xdr:rowOff>0</xdr:rowOff>
    </xdr:from>
    <xdr:to>
      <xdr:col>12</xdr:col>
      <xdr:colOff>727982</xdr:colOff>
      <xdr:row>56</xdr:row>
      <xdr:rowOff>129268</xdr:rowOff>
    </xdr:to>
    <xdr:graphicFrame macro="">
      <xdr:nvGraphicFramePr>
        <xdr:cNvPr id="5" name="Gráfico 4">
          <a:extLst>
            <a:ext uri="{FF2B5EF4-FFF2-40B4-BE49-F238E27FC236}">
              <a16:creationId xmlns:a16="http://schemas.microsoft.com/office/drawing/2014/main" id="{0CBE5449-E768-4F43-86DD-0A85D3D41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86745</xdr:colOff>
      <xdr:row>54</xdr:row>
      <xdr:rowOff>123031</xdr:rowOff>
    </xdr:from>
    <xdr:ext cx="1005416" cy="222250"/>
    <xdr:sp macro="" textlink="">
      <xdr:nvSpPr>
        <xdr:cNvPr id="3" name="1 CuadroTexto">
          <a:extLst>
            <a:ext uri="{FF2B5EF4-FFF2-40B4-BE49-F238E27FC236}">
              <a16:creationId xmlns:a16="http://schemas.microsoft.com/office/drawing/2014/main" id="{00000000-0008-0000-0600-000003000000}"/>
            </a:ext>
          </a:extLst>
        </xdr:cNvPr>
        <xdr:cNvSpPr txBox="1"/>
      </xdr:nvSpPr>
      <xdr:spPr>
        <a:xfrm>
          <a:off x="86745" y="9312388"/>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60321</xdr:colOff>
      <xdr:row>36</xdr:row>
      <xdr:rowOff>41727</xdr:rowOff>
    </xdr:from>
    <xdr:to>
      <xdr:col>13</xdr:col>
      <xdr:colOff>39004</xdr:colOff>
      <xdr:row>58</xdr:row>
      <xdr:rowOff>150585</xdr:rowOff>
    </xdr:to>
    <xdr:graphicFrame macro="">
      <xdr:nvGraphicFramePr>
        <xdr:cNvPr id="6145" name="Gráfico 1">
          <a:extLst>
            <a:ext uri="{FF2B5EF4-FFF2-40B4-BE49-F238E27FC236}">
              <a16:creationId xmlns:a16="http://schemas.microsoft.com/office/drawing/2014/main" id="{00000000-0008-0000-07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38348</xdr:colOff>
      <xdr:row>57</xdr:row>
      <xdr:rowOff>74271</xdr:rowOff>
    </xdr:from>
    <xdr:ext cx="1777291" cy="219227"/>
    <xdr:sp macro="" textlink="">
      <xdr:nvSpPr>
        <xdr:cNvPr id="3" name="1 CuadroTexto">
          <a:extLst>
            <a:ext uri="{FF2B5EF4-FFF2-40B4-BE49-F238E27FC236}">
              <a16:creationId xmlns:a16="http://schemas.microsoft.com/office/drawing/2014/main" id="{00000000-0008-0000-0700-000003000000}"/>
            </a:ext>
          </a:extLst>
        </xdr:cNvPr>
        <xdr:cNvSpPr txBox="1"/>
      </xdr:nvSpPr>
      <xdr:spPr>
        <a:xfrm>
          <a:off x="165348" y="9381556"/>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73087</xdr:colOff>
      <xdr:row>22</xdr:row>
      <xdr:rowOff>93342</xdr:rowOff>
    </xdr:from>
    <xdr:to>
      <xdr:col>9</xdr:col>
      <xdr:colOff>729255</xdr:colOff>
      <xdr:row>45</xdr:row>
      <xdr:rowOff>81365</xdr:rowOff>
    </xdr:to>
    <xdr:graphicFrame macro="">
      <xdr:nvGraphicFramePr>
        <xdr:cNvPr id="7169" name="Gráfico 1">
          <a:extLst>
            <a:ext uri="{FF2B5EF4-FFF2-40B4-BE49-F238E27FC236}">
              <a16:creationId xmlns:a16="http://schemas.microsoft.com/office/drawing/2014/main" id="{00000000-0008-0000-08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0.00623</cdr:x>
      <cdr:y>0.93479</cdr:y>
    </cdr:from>
    <cdr:to>
      <cdr:x>0.24828</cdr:x>
      <cdr:y>0.99976</cdr:y>
    </cdr:to>
    <cdr:sp macro="" textlink="">
      <cdr:nvSpPr>
        <cdr:cNvPr id="2" name="1 CuadroTexto">
          <a:extLst xmlns:a="http://schemas.openxmlformats.org/drawingml/2006/main">
            <a:ext uri="{FF2B5EF4-FFF2-40B4-BE49-F238E27FC236}">
              <a16:creationId xmlns:a16="http://schemas.microsoft.com/office/drawing/2014/main" id="{939C2B11-13A5-4358-81D2-BD71AB3280CF}"/>
            </a:ext>
          </a:extLst>
        </cdr:cNvPr>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 Odepa</a:t>
          </a:r>
          <a:endParaRPr lang="es-ES" sz="1100" i="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leychile.cl/Navegar?idNorma=109249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J49"/>
  <sheetViews>
    <sheetView tabSelected="1" view="pageBreakPreview" zoomScale="80" zoomScaleNormal="80" zoomScaleSheetLayoutView="80" zoomScalePageLayoutView="40" workbookViewId="0">
      <selection activeCell="D19" sqref="D19"/>
    </sheetView>
  </sheetViews>
  <sheetFormatPr baseColWidth="10" defaultColWidth="10.81640625" defaultRowHeight="14.5"/>
  <cols>
    <col min="1" max="9" width="10.81640625" style="56" customWidth="1"/>
    <col min="10" max="16" width="10.81640625" style="56"/>
    <col min="17" max="17" width="10.81640625" style="56" customWidth="1"/>
    <col min="18" max="26" width="10.81640625" style="56"/>
    <col min="27" max="27" width="10.81640625" style="56" customWidth="1"/>
    <col min="28" max="16384" width="10.81640625" style="56"/>
  </cols>
  <sheetData>
    <row r="1" spans="1:10">
      <c r="A1" s="59"/>
    </row>
    <row r="2" spans="1:10">
      <c r="B2"/>
    </row>
    <row r="13" spans="1:10" ht="25">
      <c r="F13" s="60"/>
      <c r="G13" s="60"/>
      <c r="H13" s="61"/>
      <c r="I13" s="61"/>
      <c r="J13" s="61"/>
    </row>
    <row r="14" spans="1:10">
      <c r="E14" s="57"/>
      <c r="F14" s="57"/>
      <c r="G14" s="57"/>
    </row>
    <row r="15" spans="1:10" ht="15.5">
      <c r="E15" s="62"/>
      <c r="F15" s="63"/>
      <c r="G15" s="63"/>
      <c r="H15" s="64"/>
      <c r="I15" s="64"/>
      <c r="J15" s="64"/>
    </row>
    <row r="23" spans="4:4" ht="25">
      <c r="D23" s="60" t="s">
        <v>102</v>
      </c>
    </row>
    <row r="46" spans="4:6" ht="15.5">
      <c r="D46" s="302"/>
      <c r="E46" s="303"/>
      <c r="F46" s="303"/>
    </row>
    <row r="49" spans="4:5" ht="15.5">
      <c r="D49" s="304" t="s">
        <v>264</v>
      </c>
      <c r="E49" s="304"/>
    </row>
  </sheetData>
  <mergeCells count="2">
    <mergeCell ref="D46:F46"/>
    <mergeCell ref="D49:E49"/>
  </mergeCells>
  <printOptions horizontalCentered="1" verticalCentered="1"/>
  <pageMargins left="0.70866141732283472" right="0.70866141732283472" top="1.299212598425197" bottom="0.74803149606299213" header="0.31496062992125984" footer="0.31496062992125984"/>
  <pageSetup paperSize="122" scale="83"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A1:AG60"/>
  <sheetViews>
    <sheetView view="pageBreakPreview" zoomScaleNormal="80" zoomScaleSheetLayoutView="100" workbookViewId="0"/>
  </sheetViews>
  <sheetFormatPr baseColWidth="10" defaultColWidth="10.81640625" defaultRowHeight="12.5"/>
  <cols>
    <col min="1" max="1" width="1.7265625" style="33" customWidth="1"/>
    <col min="2" max="2" width="9.1796875" style="33" customWidth="1"/>
    <col min="3" max="7" width="10.26953125" style="33" customWidth="1"/>
    <col min="8" max="8" width="10.26953125" style="160" customWidth="1"/>
    <col min="9" max="16" width="10.26953125" style="33" customWidth="1"/>
    <col min="17" max="17" width="10.26953125" style="160" customWidth="1"/>
    <col min="18" max="20" width="10.26953125" style="33" customWidth="1"/>
    <col min="21" max="21" width="2.1796875" style="33" customWidth="1"/>
    <col min="22" max="22" width="10.81640625" style="33"/>
    <col min="23" max="23" width="10.81640625" style="106" customWidth="1"/>
    <col min="24" max="24" width="10.81640625" style="232" hidden="1" customWidth="1"/>
    <col min="25" max="25" width="9.26953125" style="232" hidden="1" customWidth="1"/>
    <col min="26" max="26" width="13" style="232" hidden="1" customWidth="1"/>
    <col min="27" max="27" width="13.1796875" style="232" hidden="1" customWidth="1"/>
    <col min="28" max="28" width="7.1796875" style="232" hidden="1" customWidth="1"/>
    <col min="29" max="29" width="8.1796875" style="232" hidden="1" customWidth="1"/>
    <col min="30" max="30" width="9.26953125" style="232" hidden="1" customWidth="1"/>
    <col min="31" max="31" width="15.7265625" style="232" hidden="1" customWidth="1"/>
    <col min="32" max="32" width="13.1796875" style="232" hidden="1" customWidth="1"/>
    <col min="33" max="33" width="10.81640625" style="106"/>
    <col min="34" max="16384" width="10.81640625" style="33"/>
  </cols>
  <sheetData>
    <row r="1" spans="1:32" ht="8.25" customHeight="1">
      <c r="A1" s="33" t="s">
        <v>194</v>
      </c>
      <c r="B1" s="160"/>
      <c r="C1" s="160"/>
    </row>
    <row r="2" spans="1:32" ht="13">
      <c r="B2" s="322" t="s">
        <v>58</v>
      </c>
      <c r="C2" s="322"/>
      <c r="D2" s="322"/>
      <c r="E2" s="322"/>
      <c r="F2" s="322"/>
      <c r="G2" s="322"/>
      <c r="H2" s="322"/>
      <c r="I2" s="322"/>
      <c r="J2" s="322"/>
      <c r="K2" s="322"/>
      <c r="L2" s="322"/>
      <c r="M2" s="322"/>
      <c r="N2" s="322"/>
      <c r="O2" s="322"/>
      <c r="P2" s="322"/>
      <c r="Q2" s="322"/>
      <c r="R2" s="322"/>
      <c r="S2" s="322"/>
      <c r="T2" s="322"/>
      <c r="U2" s="115"/>
      <c r="V2" s="40" t="s">
        <v>134</v>
      </c>
    </row>
    <row r="3" spans="1:32" ht="13">
      <c r="B3" s="322" t="s">
        <v>131</v>
      </c>
      <c r="C3" s="322"/>
      <c r="D3" s="322"/>
      <c r="E3" s="322"/>
      <c r="F3" s="322"/>
      <c r="G3" s="322"/>
      <c r="H3" s="322"/>
      <c r="I3" s="322"/>
      <c r="J3" s="322"/>
      <c r="K3" s="322"/>
      <c r="L3" s="322"/>
      <c r="M3" s="322"/>
      <c r="N3" s="322"/>
      <c r="O3" s="322"/>
      <c r="P3" s="322"/>
      <c r="Q3" s="322"/>
      <c r="R3" s="322"/>
      <c r="S3" s="322"/>
      <c r="T3" s="322"/>
      <c r="U3" s="115"/>
    </row>
    <row r="4" spans="1:32" ht="13">
      <c r="B4" s="322" t="s">
        <v>202</v>
      </c>
      <c r="C4" s="322"/>
      <c r="D4" s="322"/>
      <c r="E4" s="322"/>
      <c r="F4" s="322"/>
      <c r="G4" s="322"/>
      <c r="H4" s="322"/>
      <c r="I4" s="322"/>
      <c r="J4" s="322"/>
      <c r="K4" s="322"/>
      <c r="L4" s="322"/>
      <c r="M4" s="322"/>
      <c r="N4" s="322"/>
      <c r="O4" s="322"/>
      <c r="P4" s="322"/>
      <c r="Q4" s="322"/>
      <c r="R4" s="322"/>
      <c r="S4" s="322"/>
      <c r="T4" s="322"/>
      <c r="U4" s="115"/>
    </row>
    <row r="5" spans="1:32" ht="13">
      <c r="C5" s="335" t="s">
        <v>183</v>
      </c>
      <c r="D5" s="335"/>
      <c r="E5" s="335"/>
      <c r="F5" s="335"/>
      <c r="G5" s="335"/>
      <c r="H5" s="335"/>
      <c r="I5" s="335"/>
      <c r="J5" s="335"/>
      <c r="K5" s="335"/>
      <c r="L5" s="335" t="s">
        <v>184</v>
      </c>
      <c r="M5" s="335"/>
      <c r="N5" s="335"/>
      <c r="O5" s="335"/>
      <c r="P5" s="335"/>
      <c r="Q5" s="335"/>
      <c r="R5" s="335"/>
      <c r="S5" s="335"/>
      <c r="T5" s="335"/>
      <c r="U5" s="118"/>
      <c r="V5" s="117"/>
    </row>
    <row r="6" spans="1:32" ht="26">
      <c r="B6" s="119" t="s">
        <v>124</v>
      </c>
      <c r="C6" s="120" t="s">
        <v>143</v>
      </c>
      <c r="D6" s="121" t="s">
        <v>21</v>
      </c>
      <c r="E6" s="121" t="s">
        <v>20</v>
      </c>
      <c r="F6" s="121" t="s">
        <v>123</v>
      </c>
      <c r="G6" s="121" t="s">
        <v>17</v>
      </c>
      <c r="H6" s="121" t="s">
        <v>249</v>
      </c>
      <c r="I6" s="121" t="s">
        <v>16</v>
      </c>
      <c r="J6" s="121" t="s">
        <v>15</v>
      </c>
      <c r="K6" s="122" t="s">
        <v>13</v>
      </c>
      <c r="L6" s="120" t="s">
        <v>143</v>
      </c>
      <c r="M6" s="121" t="s">
        <v>21</v>
      </c>
      <c r="N6" s="121" t="s">
        <v>20</v>
      </c>
      <c r="O6" s="121" t="s">
        <v>123</v>
      </c>
      <c r="P6" s="121" t="s">
        <v>17</v>
      </c>
      <c r="Q6" s="121" t="s">
        <v>249</v>
      </c>
      <c r="R6" s="121" t="s">
        <v>16</v>
      </c>
      <c r="S6" s="121" t="s">
        <v>15</v>
      </c>
      <c r="T6" s="122" t="s">
        <v>13</v>
      </c>
      <c r="U6" s="93"/>
      <c r="V6" s="117"/>
      <c r="Y6" s="235" t="s">
        <v>143</v>
      </c>
      <c r="Z6" s="235" t="s">
        <v>21</v>
      </c>
      <c r="AA6" s="235" t="s">
        <v>20</v>
      </c>
      <c r="AB6" s="235" t="s">
        <v>123</v>
      </c>
      <c r="AC6" s="235" t="s">
        <v>17</v>
      </c>
      <c r="AD6" s="235" t="s">
        <v>16</v>
      </c>
      <c r="AE6" s="235" t="s">
        <v>15</v>
      </c>
      <c r="AF6" s="235" t="s">
        <v>13</v>
      </c>
    </row>
    <row r="7" spans="1:32">
      <c r="B7" s="226">
        <v>43567</v>
      </c>
      <c r="C7" s="195">
        <v>1204</v>
      </c>
      <c r="D7" s="201">
        <v>1176</v>
      </c>
      <c r="E7" s="201">
        <v>1236.5</v>
      </c>
      <c r="F7" s="201">
        <v>1194</v>
      </c>
      <c r="G7" s="201">
        <v>1160</v>
      </c>
      <c r="H7" s="201">
        <v>986.5</v>
      </c>
      <c r="I7" s="201">
        <v>1099.5</v>
      </c>
      <c r="J7" s="201">
        <v>1128.5</v>
      </c>
      <c r="K7" s="227">
        <v>1195</v>
      </c>
      <c r="L7" s="195">
        <v>517</v>
      </c>
      <c r="M7" s="201">
        <v>454</v>
      </c>
      <c r="N7" s="201">
        <v>383</v>
      </c>
      <c r="O7" s="201">
        <v>451.5</v>
      </c>
      <c r="P7" s="201">
        <v>408.5</v>
      </c>
      <c r="Q7" s="201">
        <v>256.5</v>
      </c>
      <c r="R7" s="201">
        <v>337</v>
      </c>
      <c r="S7" s="201">
        <v>374</v>
      </c>
      <c r="T7" s="227">
        <v>416.5</v>
      </c>
      <c r="U7" s="94"/>
      <c r="V7" s="117"/>
      <c r="Y7" s="228">
        <f>+IF(L7="","",((C7-L7)/L7))</f>
        <v>1.3288201160541586</v>
      </c>
      <c r="Z7" s="228">
        <f>+IF(M7="","",((D7-M7)/M7))</f>
        <v>1.5903083700440528</v>
      </c>
      <c r="AA7" s="228">
        <f>+IF(N7="","",((E7-N7)/N7))</f>
        <v>2.2284595300261096</v>
      </c>
      <c r="AB7" s="228">
        <f>+IF(O7="","",((F7-O7)/O7))</f>
        <v>1.6445182724252492</v>
      </c>
      <c r="AC7" s="228">
        <f>+IF(P7="","",((G7-P7)/P7))</f>
        <v>1.8396572827417381</v>
      </c>
      <c r="AD7" s="228">
        <f t="shared" ref="AD7:AD20" si="0">+IF(R7="","",((I7-R7)/R7))</f>
        <v>2.2626112759643915</v>
      </c>
      <c r="AE7" s="228">
        <f t="shared" ref="AE7:AE20" si="1">+IF(S7="","",((J7-S7)/S7))</f>
        <v>2.0173796791443852</v>
      </c>
      <c r="AF7" s="228">
        <f t="shared" ref="AF7:AF20" si="2">+IF(T7="","",((K7-T7)/T7))</f>
        <v>1.8691476590636253</v>
      </c>
    </row>
    <row r="8" spans="1:32">
      <c r="B8" s="123">
        <v>43574</v>
      </c>
      <c r="C8" s="124">
        <v>1204</v>
      </c>
      <c r="D8" s="75">
        <v>1166</v>
      </c>
      <c r="E8" s="75">
        <v>1170</v>
      </c>
      <c r="F8" s="75">
        <v>1175</v>
      </c>
      <c r="G8" s="75">
        <v>1184.5</v>
      </c>
      <c r="H8" s="75">
        <v>1083</v>
      </c>
      <c r="I8" s="75">
        <v>1049.5</v>
      </c>
      <c r="J8" s="75">
        <v>1070</v>
      </c>
      <c r="K8" s="125">
        <v>1183.5</v>
      </c>
      <c r="L8" s="124">
        <v>455</v>
      </c>
      <c r="M8" s="75">
        <v>451.5</v>
      </c>
      <c r="N8" s="75">
        <v>404</v>
      </c>
      <c r="O8" s="75">
        <v>445</v>
      </c>
      <c r="P8" s="75">
        <v>429</v>
      </c>
      <c r="Q8" s="75">
        <v>325</v>
      </c>
      <c r="R8" s="75">
        <v>395</v>
      </c>
      <c r="S8" s="75">
        <v>362</v>
      </c>
      <c r="T8" s="125">
        <v>458.5</v>
      </c>
      <c r="U8" s="94"/>
      <c r="V8" s="117"/>
      <c r="Y8" s="228">
        <f t="shared" ref="Y8:Y25" si="3">+IF(L8="","",((C8-L8)/L8))</f>
        <v>1.6461538461538461</v>
      </c>
      <c r="Z8" s="228">
        <f t="shared" ref="Z8:Z20" si="4">+IF(M8="","",((D8-M8)/M8))</f>
        <v>1.5825027685492801</v>
      </c>
      <c r="AA8" s="228">
        <f t="shared" ref="AA8:AA20" si="5">+IF(N8="","",((E8-N8)/N8))</f>
        <v>1.8960396039603959</v>
      </c>
      <c r="AB8" s="228">
        <f t="shared" ref="AB8:AB20" si="6">+IF(O8="","",((F8-O8)/O8))</f>
        <v>1.6404494382022472</v>
      </c>
      <c r="AC8" s="228">
        <f t="shared" ref="AC8:AC20" si="7">+IF(P8="","",((G8-P8)/P8))</f>
        <v>1.7610722610722611</v>
      </c>
      <c r="AD8" s="228">
        <f t="shared" si="0"/>
        <v>1.6569620253164556</v>
      </c>
      <c r="AE8" s="228">
        <f t="shared" si="1"/>
        <v>1.9558011049723756</v>
      </c>
      <c r="AF8" s="228">
        <f t="shared" si="2"/>
        <v>1.5812431842966195</v>
      </c>
    </row>
    <row r="9" spans="1:32">
      <c r="B9" s="123">
        <v>43581</v>
      </c>
      <c r="C9" s="124">
        <v>1165</v>
      </c>
      <c r="D9" s="75">
        <v>1179</v>
      </c>
      <c r="E9" s="75">
        <v>1186.5</v>
      </c>
      <c r="F9" s="75">
        <v>1134.5</v>
      </c>
      <c r="G9" s="75">
        <v>1246</v>
      </c>
      <c r="H9" s="75">
        <v>1177</v>
      </c>
      <c r="I9" s="75">
        <v>1107.5</v>
      </c>
      <c r="J9" s="75">
        <v>1115</v>
      </c>
      <c r="K9" s="125">
        <v>1193</v>
      </c>
      <c r="L9" s="124">
        <v>500</v>
      </c>
      <c r="M9" s="75">
        <v>446.5</v>
      </c>
      <c r="N9" s="75">
        <v>387</v>
      </c>
      <c r="O9" s="75">
        <v>472.5</v>
      </c>
      <c r="P9" s="75">
        <v>432</v>
      </c>
      <c r="Q9" s="75">
        <v>294</v>
      </c>
      <c r="R9" s="75">
        <v>353</v>
      </c>
      <c r="S9" s="75">
        <v>346</v>
      </c>
      <c r="T9" s="125">
        <v>408.5</v>
      </c>
      <c r="U9" s="94"/>
      <c r="V9" s="117"/>
      <c r="Y9" s="228">
        <f t="shared" si="3"/>
        <v>1.33</v>
      </c>
      <c r="Z9" s="228">
        <f t="shared" si="4"/>
        <v>1.6405375139977603</v>
      </c>
      <c r="AA9" s="228">
        <f t="shared" si="5"/>
        <v>2.0658914728682172</v>
      </c>
      <c r="AB9" s="228">
        <f t="shared" si="6"/>
        <v>1.4010582010582011</v>
      </c>
      <c r="AC9" s="228">
        <f t="shared" si="7"/>
        <v>1.8842592592592593</v>
      </c>
      <c r="AD9" s="228">
        <f t="shared" si="0"/>
        <v>2.1373937677053823</v>
      </c>
      <c r="AE9" s="228">
        <f t="shared" si="1"/>
        <v>2.2225433526011562</v>
      </c>
      <c r="AF9" s="228">
        <f t="shared" si="2"/>
        <v>1.9204406364749083</v>
      </c>
    </row>
    <row r="10" spans="1:32">
      <c r="B10" s="123">
        <v>43588</v>
      </c>
      <c r="C10" s="124">
        <v>1090</v>
      </c>
      <c r="D10" s="75">
        <v>1164</v>
      </c>
      <c r="E10" s="75">
        <v>1170.5</v>
      </c>
      <c r="F10" s="75">
        <v>1160</v>
      </c>
      <c r="G10" s="75">
        <v>1036</v>
      </c>
      <c r="H10" s="75">
        <v>866</v>
      </c>
      <c r="I10" s="75">
        <v>1102.5</v>
      </c>
      <c r="J10" s="75">
        <v>1102.5</v>
      </c>
      <c r="K10" s="125">
        <v>1054</v>
      </c>
      <c r="L10" s="124">
        <v>494</v>
      </c>
      <c r="M10" s="75">
        <v>439.5</v>
      </c>
      <c r="N10" s="75">
        <v>342</v>
      </c>
      <c r="O10" s="75">
        <v>488</v>
      </c>
      <c r="P10" s="75">
        <v>471</v>
      </c>
      <c r="Q10" s="75">
        <v>317.5</v>
      </c>
      <c r="R10" s="75">
        <v>381</v>
      </c>
      <c r="S10" s="75">
        <v>380</v>
      </c>
      <c r="T10" s="125">
        <v>491.5</v>
      </c>
      <c r="U10" s="94"/>
      <c r="V10" s="117"/>
      <c r="Y10" s="228">
        <f t="shared" si="3"/>
        <v>1.2064777327935223</v>
      </c>
      <c r="Z10" s="228">
        <f t="shared" si="4"/>
        <v>1.6484641638225257</v>
      </c>
      <c r="AA10" s="228">
        <f t="shared" si="5"/>
        <v>2.422514619883041</v>
      </c>
      <c r="AB10" s="228">
        <f t="shared" si="6"/>
        <v>1.3770491803278688</v>
      </c>
      <c r="AC10" s="228">
        <f t="shared" si="7"/>
        <v>1.1995753715498938</v>
      </c>
      <c r="AD10" s="228">
        <f t="shared" si="0"/>
        <v>1.8937007874015748</v>
      </c>
      <c r="AE10" s="228">
        <f t="shared" si="1"/>
        <v>1.9013157894736843</v>
      </c>
      <c r="AF10" s="228">
        <f t="shared" si="2"/>
        <v>1.1444557477110886</v>
      </c>
    </row>
    <row r="11" spans="1:32">
      <c r="B11" s="123">
        <v>43595</v>
      </c>
      <c r="C11" s="124">
        <v>1107</v>
      </c>
      <c r="D11" s="75">
        <v>1167</v>
      </c>
      <c r="E11" s="75">
        <v>1160</v>
      </c>
      <c r="F11" s="75">
        <v>1144.5</v>
      </c>
      <c r="G11" s="75">
        <v>1157</v>
      </c>
      <c r="H11" s="75">
        <v>1036.5</v>
      </c>
      <c r="I11" s="75">
        <v>1140</v>
      </c>
      <c r="J11" s="75">
        <v>1010.5</v>
      </c>
      <c r="K11" s="125">
        <v>1121</v>
      </c>
      <c r="L11" s="124">
        <v>456.5</v>
      </c>
      <c r="M11" s="75">
        <v>450</v>
      </c>
      <c r="N11" s="75">
        <v>395.5</v>
      </c>
      <c r="O11" s="75">
        <v>468.5</v>
      </c>
      <c r="P11" s="75">
        <v>491.5</v>
      </c>
      <c r="Q11" s="75">
        <v>309.5</v>
      </c>
      <c r="R11" s="75">
        <v>310</v>
      </c>
      <c r="S11" s="75">
        <v>367</v>
      </c>
      <c r="T11" s="125">
        <v>433.5</v>
      </c>
      <c r="U11" s="94"/>
      <c r="V11" s="117"/>
      <c r="Y11" s="228">
        <f t="shared" si="3"/>
        <v>1.4249726177437021</v>
      </c>
      <c r="Z11" s="228">
        <f t="shared" si="4"/>
        <v>1.5933333333333333</v>
      </c>
      <c r="AA11" s="228">
        <f t="shared" si="5"/>
        <v>1.9329962073324904</v>
      </c>
      <c r="AB11" s="228">
        <f t="shared" si="6"/>
        <v>1.4429028815368197</v>
      </c>
      <c r="AC11" s="228">
        <f t="shared" si="7"/>
        <v>1.3540183112919635</v>
      </c>
      <c r="AD11" s="228">
        <f t="shared" si="0"/>
        <v>2.6774193548387095</v>
      </c>
      <c r="AE11" s="228">
        <f t="shared" si="1"/>
        <v>1.7534059945504088</v>
      </c>
      <c r="AF11" s="228">
        <f t="shared" si="2"/>
        <v>1.5859284890426759</v>
      </c>
    </row>
    <row r="12" spans="1:32">
      <c r="B12" s="123">
        <v>43602</v>
      </c>
      <c r="C12" s="124">
        <v>1115</v>
      </c>
      <c r="D12" s="75">
        <v>1171</v>
      </c>
      <c r="E12" s="75">
        <v>1114.5</v>
      </c>
      <c r="F12" s="75">
        <v>1160.5</v>
      </c>
      <c r="G12" s="75">
        <v>1133.5</v>
      </c>
      <c r="H12" s="75">
        <v>1075</v>
      </c>
      <c r="I12" s="75">
        <v>1154</v>
      </c>
      <c r="J12" s="75">
        <v>1077.5</v>
      </c>
      <c r="K12" s="125">
        <v>1042</v>
      </c>
      <c r="L12" s="124">
        <v>485</v>
      </c>
      <c r="M12" s="75">
        <v>437.5</v>
      </c>
      <c r="N12" s="75">
        <v>384.5</v>
      </c>
      <c r="O12" s="75">
        <v>457.5</v>
      </c>
      <c r="P12" s="75">
        <v>496</v>
      </c>
      <c r="Q12" s="75">
        <v>281.5</v>
      </c>
      <c r="R12" s="75">
        <v>310</v>
      </c>
      <c r="S12" s="75">
        <v>359.5</v>
      </c>
      <c r="T12" s="125">
        <v>491.5</v>
      </c>
      <c r="U12" s="94"/>
      <c r="V12" s="117"/>
      <c r="Y12" s="228">
        <f t="shared" si="3"/>
        <v>1.2989690721649485</v>
      </c>
      <c r="Z12" s="228">
        <f t="shared" si="4"/>
        <v>1.6765714285714286</v>
      </c>
      <c r="AA12" s="228">
        <f t="shared" si="5"/>
        <v>1.8985695708712613</v>
      </c>
      <c r="AB12" s="228">
        <f t="shared" si="6"/>
        <v>1.5366120218579236</v>
      </c>
      <c r="AC12" s="228">
        <f t="shared" si="7"/>
        <v>1.2852822580645162</v>
      </c>
      <c r="AD12" s="228">
        <f t="shared" si="0"/>
        <v>2.7225806451612904</v>
      </c>
      <c r="AE12" s="228">
        <f t="shared" si="1"/>
        <v>1.9972183588317107</v>
      </c>
      <c r="AF12" s="228">
        <f t="shared" si="2"/>
        <v>1.1200406917599186</v>
      </c>
    </row>
    <row r="13" spans="1:32">
      <c r="B13" s="123">
        <v>43609</v>
      </c>
      <c r="C13" s="124">
        <v>1040</v>
      </c>
      <c r="D13" s="75">
        <v>1155</v>
      </c>
      <c r="E13" s="75">
        <v>1183</v>
      </c>
      <c r="F13" s="75">
        <v>1147</v>
      </c>
      <c r="G13" s="75">
        <v>1177.5</v>
      </c>
      <c r="H13" s="75">
        <v>969</v>
      </c>
      <c r="I13" s="75">
        <v>1145</v>
      </c>
      <c r="J13" s="75">
        <v>1170.5</v>
      </c>
      <c r="K13" s="125">
        <v>1078</v>
      </c>
      <c r="L13" s="124">
        <v>475</v>
      </c>
      <c r="M13" s="75">
        <v>452.5</v>
      </c>
      <c r="N13" s="75">
        <v>397</v>
      </c>
      <c r="O13" s="75">
        <v>483.5</v>
      </c>
      <c r="P13" s="75">
        <v>491.5</v>
      </c>
      <c r="Q13" s="75">
        <v>262.5</v>
      </c>
      <c r="R13" s="75">
        <v>300</v>
      </c>
      <c r="S13" s="75">
        <v>349</v>
      </c>
      <c r="T13" s="125">
        <v>450</v>
      </c>
      <c r="U13" s="94"/>
      <c r="V13" s="117"/>
      <c r="Y13" s="228">
        <f t="shared" si="3"/>
        <v>1.1894736842105262</v>
      </c>
      <c r="Z13" s="228">
        <f t="shared" si="4"/>
        <v>1.5524861878453038</v>
      </c>
      <c r="AA13" s="228">
        <f t="shared" si="5"/>
        <v>1.9798488664987406</v>
      </c>
      <c r="AB13" s="228">
        <f t="shared" si="6"/>
        <v>1.3722854188210962</v>
      </c>
      <c r="AC13" s="228">
        <f t="shared" si="7"/>
        <v>1.3957273652085453</v>
      </c>
      <c r="AD13" s="228">
        <f t="shared" si="0"/>
        <v>2.8166666666666669</v>
      </c>
      <c r="AE13" s="228">
        <f t="shared" si="1"/>
        <v>2.3538681948424069</v>
      </c>
      <c r="AF13" s="228">
        <f t="shared" si="2"/>
        <v>1.3955555555555557</v>
      </c>
    </row>
    <row r="14" spans="1:32">
      <c r="B14" s="123">
        <v>43616</v>
      </c>
      <c r="C14" s="124">
        <v>1073</v>
      </c>
      <c r="D14" s="75">
        <v>1158</v>
      </c>
      <c r="E14" s="75">
        <v>1153</v>
      </c>
      <c r="F14" s="75">
        <v>1129</v>
      </c>
      <c r="G14" s="75">
        <v>1088.5</v>
      </c>
      <c r="H14" s="75">
        <v>903</v>
      </c>
      <c r="I14" s="75">
        <v>1044.5</v>
      </c>
      <c r="J14" s="75">
        <v>978.5</v>
      </c>
      <c r="K14" s="125">
        <v>968</v>
      </c>
      <c r="L14" s="124">
        <v>476</v>
      </c>
      <c r="M14" s="75">
        <v>462.5</v>
      </c>
      <c r="N14" s="75">
        <v>408</v>
      </c>
      <c r="O14" s="75">
        <v>463.5</v>
      </c>
      <c r="P14" s="75">
        <v>487.5</v>
      </c>
      <c r="Q14" s="75">
        <v>298</v>
      </c>
      <c r="R14" s="75">
        <v>390</v>
      </c>
      <c r="S14" s="75">
        <v>368</v>
      </c>
      <c r="T14" s="125">
        <v>487.5</v>
      </c>
      <c r="U14" s="94"/>
      <c r="V14" s="117"/>
      <c r="Y14" s="228">
        <f t="shared" si="3"/>
        <v>1.2542016806722689</v>
      </c>
      <c r="Z14" s="228">
        <f t="shared" si="4"/>
        <v>1.5037837837837837</v>
      </c>
      <c r="AA14" s="228">
        <f t="shared" si="5"/>
        <v>1.8259803921568627</v>
      </c>
      <c r="AB14" s="228">
        <f t="shared" si="6"/>
        <v>1.435814455231931</v>
      </c>
      <c r="AC14" s="228">
        <f t="shared" si="7"/>
        <v>1.2328205128205127</v>
      </c>
      <c r="AD14" s="228">
        <f t="shared" si="0"/>
        <v>1.6782051282051282</v>
      </c>
      <c r="AE14" s="228">
        <f t="shared" si="1"/>
        <v>1.6589673913043479</v>
      </c>
      <c r="AF14" s="228">
        <f t="shared" si="2"/>
        <v>0.98564102564102563</v>
      </c>
    </row>
    <row r="15" spans="1:32">
      <c r="B15" s="123">
        <v>43623</v>
      </c>
      <c r="C15" s="124">
        <v>1140</v>
      </c>
      <c r="D15" s="75">
        <v>1139</v>
      </c>
      <c r="E15" s="75">
        <v>1171</v>
      </c>
      <c r="F15" s="75">
        <v>1177</v>
      </c>
      <c r="G15" s="75">
        <v>1142</v>
      </c>
      <c r="H15" s="75">
        <v>896</v>
      </c>
      <c r="I15" s="75">
        <v>1115.5</v>
      </c>
      <c r="J15" s="75">
        <v>1027.5</v>
      </c>
      <c r="K15" s="125">
        <v>1121</v>
      </c>
      <c r="L15" s="124">
        <v>455</v>
      </c>
      <c r="M15" s="75">
        <v>459.5</v>
      </c>
      <c r="N15" s="75">
        <v>408</v>
      </c>
      <c r="O15" s="75">
        <v>464.5</v>
      </c>
      <c r="P15" s="75">
        <v>487.5</v>
      </c>
      <c r="Q15" s="75">
        <v>358.5</v>
      </c>
      <c r="R15" s="75">
        <v>353</v>
      </c>
      <c r="S15" s="75">
        <v>368</v>
      </c>
      <c r="T15" s="125">
        <v>416.5</v>
      </c>
      <c r="U15" s="94"/>
      <c r="V15" s="117"/>
      <c r="Y15" s="228">
        <f t="shared" si="3"/>
        <v>1.5054945054945055</v>
      </c>
      <c r="Z15" s="228">
        <f t="shared" si="4"/>
        <v>1.4787812840043526</v>
      </c>
      <c r="AA15" s="228">
        <f t="shared" si="5"/>
        <v>1.8700980392156863</v>
      </c>
      <c r="AB15" s="228">
        <f t="shared" si="6"/>
        <v>1.5339074273412272</v>
      </c>
      <c r="AC15" s="228">
        <f t="shared" si="7"/>
        <v>1.3425641025641026</v>
      </c>
      <c r="AD15" s="228">
        <f t="shared" si="0"/>
        <v>2.1600566572237963</v>
      </c>
      <c r="AE15" s="228">
        <f t="shared" si="1"/>
        <v>1.7921195652173914</v>
      </c>
      <c r="AF15" s="228">
        <f t="shared" si="2"/>
        <v>1.6914765906362546</v>
      </c>
    </row>
    <row r="16" spans="1:32">
      <c r="B16" s="123">
        <v>43630</v>
      </c>
      <c r="C16" s="124">
        <v>1207</v>
      </c>
      <c r="D16" s="75">
        <v>1145</v>
      </c>
      <c r="E16" s="75">
        <v>1209.5</v>
      </c>
      <c r="F16" s="75">
        <v>1136.5</v>
      </c>
      <c r="G16" s="75">
        <v>1110</v>
      </c>
      <c r="H16" s="75">
        <v>988.5</v>
      </c>
      <c r="I16" s="75">
        <v>1054.5</v>
      </c>
      <c r="J16" s="75">
        <v>1070.5</v>
      </c>
      <c r="K16" s="125">
        <v>1103</v>
      </c>
      <c r="L16" s="124">
        <v>480</v>
      </c>
      <c r="M16" s="75">
        <v>445.5</v>
      </c>
      <c r="N16" s="75">
        <v>381.5</v>
      </c>
      <c r="O16" s="75">
        <v>464</v>
      </c>
      <c r="P16" s="75">
        <v>473</v>
      </c>
      <c r="Q16" s="75">
        <v>381.5</v>
      </c>
      <c r="R16" s="75">
        <v>411</v>
      </c>
      <c r="S16" s="75">
        <v>396</v>
      </c>
      <c r="T16" s="125">
        <v>458.5</v>
      </c>
      <c r="U16" s="94"/>
      <c r="V16" s="117"/>
      <c r="Y16" s="228">
        <f t="shared" si="3"/>
        <v>1.5145833333333334</v>
      </c>
      <c r="Z16" s="228">
        <f t="shared" si="4"/>
        <v>1.5701459034792369</v>
      </c>
      <c r="AA16" s="228">
        <f t="shared" si="5"/>
        <v>2.1703800786369594</v>
      </c>
      <c r="AB16" s="228">
        <f t="shared" si="6"/>
        <v>1.4493534482758621</v>
      </c>
      <c r="AC16" s="228">
        <f t="shared" si="7"/>
        <v>1.3467230443974629</v>
      </c>
      <c r="AD16" s="228">
        <f t="shared" si="0"/>
        <v>1.5656934306569343</v>
      </c>
      <c r="AE16" s="228">
        <f t="shared" si="1"/>
        <v>1.7032828282828283</v>
      </c>
      <c r="AF16" s="228">
        <f t="shared" si="2"/>
        <v>1.4056706652126501</v>
      </c>
    </row>
    <row r="17" spans="2:33">
      <c r="B17" s="123">
        <v>43637</v>
      </c>
      <c r="C17" s="124">
        <v>1140</v>
      </c>
      <c r="D17" s="75">
        <v>1151</v>
      </c>
      <c r="E17" s="75">
        <v>1198.5</v>
      </c>
      <c r="F17" s="75">
        <v>1146.5</v>
      </c>
      <c r="G17" s="75">
        <v>1113.5</v>
      </c>
      <c r="H17" s="75">
        <v>1039.5</v>
      </c>
      <c r="I17" s="75">
        <v>1121.5</v>
      </c>
      <c r="J17" s="75">
        <v>1032</v>
      </c>
      <c r="K17" s="125">
        <v>1086</v>
      </c>
      <c r="L17" s="124">
        <v>499</v>
      </c>
      <c r="M17" s="75">
        <v>451</v>
      </c>
      <c r="N17" s="75">
        <v>389</v>
      </c>
      <c r="O17" s="75">
        <v>494.5</v>
      </c>
      <c r="P17" s="75">
        <v>482.5</v>
      </c>
      <c r="Q17" s="75">
        <v>358.5</v>
      </c>
      <c r="R17" s="75">
        <v>365</v>
      </c>
      <c r="S17" s="75">
        <v>366</v>
      </c>
      <c r="T17" s="125">
        <v>408.5</v>
      </c>
      <c r="U17" s="94"/>
      <c r="V17" s="117"/>
      <c r="Y17" s="228">
        <f t="shared" si="3"/>
        <v>1.2845691382765532</v>
      </c>
      <c r="Z17" s="228">
        <f t="shared" si="4"/>
        <v>1.5521064301552105</v>
      </c>
      <c r="AA17" s="228">
        <f t="shared" si="5"/>
        <v>2.0809768637532136</v>
      </c>
      <c r="AB17" s="228">
        <f t="shared" si="6"/>
        <v>1.3185035389282103</v>
      </c>
      <c r="AC17" s="228">
        <f t="shared" si="7"/>
        <v>1.3077720207253887</v>
      </c>
      <c r="AD17" s="228">
        <f t="shared" si="0"/>
        <v>2.0726027397260274</v>
      </c>
      <c r="AE17" s="228">
        <f t="shared" si="1"/>
        <v>1.819672131147541</v>
      </c>
      <c r="AF17" s="228">
        <f t="shared" si="2"/>
        <v>1.6585067319461444</v>
      </c>
    </row>
    <row r="18" spans="2:33">
      <c r="B18" s="123">
        <v>43644</v>
      </c>
      <c r="C18" s="124">
        <v>1171.5</v>
      </c>
      <c r="D18" s="75">
        <v>1158</v>
      </c>
      <c r="E18" s="75">
        <v>1162</v>
      </c>
      <c r="F18" s="75">
        <v>1171</v>
      </c>
      <c r="G18" s="75">
        <v>1058.5</v>
      </c>
      <c r="H18" s="75">
        <v>1014.5</v>
      </c>
      <c r="I18" s="75">
        <v>1061</v>
      </c>
      <c r="J18" s="75">
        <v>1067.5</v>
      </c>
      <c r="K18" s="125">
        <v>1151</v>
      </c>
      <c r="L18" s="124">
        <v>514</v>
      </c>
      <c r="M18" s="75">
        <v>479</v>
      </c>
      <c r="N18" s="75">
        <v>404</v>
      </c>
      <c r="O18" s="75">
        <v>482</v>
      </c>
      <c r="P18" s="75">
        <v>495</v>
      </c>
      <c r="Q18" s="75">
        <v>381.5</v>
      </c>
      <c r="R18" s="75">
        <v>415</v>
      </c>
      <c r="S18" s="75">
        <v>405.5</v>
      </c>
      <c r="T18" s="125">
        <v>475</v>
      </c>
      <c r="U18" s="94"/>
      <c r="V18" s="117"/>
      <c r="Y18" s="228">
        <f t="shared" si="3"/>
        <v>1.2791828793774318</v>
      </c>
      <c r="Z18" s="228">
        <f t="shared" si="4"/>
        <v>1.4175365344467641</v>
      </c>
      <c r="AA18" s="228">
        <f t="shared" si="5"/>
        <v>1.8762376237623761</v>
      </c>
      <c r="AB18" s="228">
        <f t="shared" si="6"/>
        <v>1.4294605809128631</v>
      </c>
      <c r="AC18" s="228">
        <f t="shared" si="7"/>
        <v>1.1383838383838383</v>
      </c>
      <c r="AD18" s="228">
        <f t="shared" si="0"/>
        <v>1.5566265060240965</v>
      </c>
      <c r="AE18" s="228">
        <f t="shared" si="1"/>
        <v>1.6325524044389643</v>
      </c>
      <c r="AF18" s="228">
        <f t="shared" si="2"/>
        <v>1.4231578947368422</v>
      </c>
    </row>
    <row r="19" spans="2:33">
      <c r="B19" s="123">
        <v>43651</v>
      </c>
      <c r="C19" s="124">
        <v>1307</v>
      </c>
      <c r="D19" s="75">
        <v>1157</v>
      </c>
      <c r="E19" s="75">
        <v>1167</v>
      </c>
      <c r="F19" s="75">
        <v>1144</v>
      </c>
      <c r="G19" s="75">
        <v>1091.5</v>
      </c>
      <c r="H19" s="75">
        <v>1036</v>
      </c>
      <c r="I19" s="75">
        <v>1155.5</v>
      </c>
      <c r="J19" s="75">
        <v>1144.5</v>
      </c>
      <c r="K19" s="125">
        <v>1119</v>
      </c>
      <c r="L19" s="124">
        <v>570</v>
      </c>
      <c r="M19" s="75">
        <v>460.5</v>
      </c>
      <c r="N19" s="75">
        <v>401</v>
      </c>
      <c r="O19" s="75">
        <v>492.5</v>
      </c>
      <c r="P19" s="75">
        <v>482</v>
      </c>
      <c r="Q19" s="75">
        <v>358.5</v>
      </c>
      <c r="R19" s="75">
        <v>335</v>
      </c>
      <c r="S19" s="75">
        <v>413</v>
      </c>
      <c r="T19" s="125">
        <v>462.5</v>
      </c>
      <c r="U19" s="94"/>
      <c r="V19" s="117"/>
      <c r="Y19" s="228">
        <f t="shared" si="3"/>
        <v>1.2929824561403509</v>
      </c>
      <c r="Z19" s="228">
        <f t="shared" si="4"/>
        <v>1.5124864277958741</v>
      </c>
      <c r="AA19" s="228">
        <f t="shared" si="5"/>
        <v>1.9102244389027432</v>
      </c>
      <c r="AB19" s="228">
        <f t="shared" si="6"/>
        <v>1.3228426395939086</v>
      </c>
      <c r="AC19" s="228">
        <f t="shared" si="7"/>
        <v>1.2645228215767634</v>
      </c>
      <c r="AD19" s="228">
        <f t="shared" si="0"/>
        <v>2.4492537313432834</v>
      </c>
      <c r="AE19" s="228">
        <f t="shared" si="1"/>
        <v>1.771186440677966</v>
      </c>
      <c r="AF19" s="228">
        <f t="shared" si="2"/>
        <v>1.4194594594594594</v>
      </c>
    </row>
    <row r="20" spans="2:33">
      <c r="B20" s="123">
        <v>43658</v>
      </c>
      <c r="C20" s="124">
        <v>1279.5</v>
      </c>
      <c r="D20" s="75">
        <v>1176</v>
      </c>
      <c r="E20" s="75">
        <v>1171.5</v>
      </c>
      <c r="F20" s="75">
        <v>1185.5</v>
      </c>
      <c r="G20" s="75">
        <v>1113</v>
      </c>
      <c r="H20" s="75">
        <v>1078.5</v>
      </c>
      <c r="I20" s="75">
        <v>1156</v>
      </c>
      <c r="J20" s="75">
        <v>1161.5</v>
      </c>
      <c r="K20" s="125">
        <v>1148</v>
      </c>
      <c r="L20" s="124">
        <v>529</v>
      </c>
      <c r="M20" s="75">
        <v>475</v>
      </c>
      <c r="N20" s="75">
        <v>412</v>
      </c>
      <c r="O20" s="75">
        <v>466.5</v>
      </c>
      <c r="P20" s="75">
        <v>522.5</v>
      </c>
      <c r="Q20" s="75">
        <v>340</v>
      </c>
      <c r="R20" s="75">
        <v>313.5</v>
      </c>
      <c r="S20" s="75">
        <v>403</v>
      </c>
      <c r="T20" s="125">
        <v>487.5</v>
      </c>
      <c r="U20" s="94"/>
      <c r="V20" s="117"/>
      <c r="Y20" s="228">
        <f t="shared" si="3"/>
        <v>1.4187145557655954</v>
      </c>
      <c r="Z20" s="228">
        <f t="shared" si="4"/>
        <v>1.4757894736842105</v>
      </c>
      <c r="AA20" s="228">
        <f t="shared" si="5"/>
        <v>1.8434466019417475</v>
      </c>
      <c r="AB20" s="228">
        <f t="shared" si="6"/>
        <v>1.5412647374062165</v>
      </c>
      <c r="AC20" s="228">
        <f t="shared" si="7"/>
        <v>1.1301435406698566</v>
      </c>
      <c r="AD20" s="228">
        <f t="shared" si="0"/>
        <v>2.6874003189792663</v>
      </c>
      <c r="AE20" s="228">
        <f t="shared" si="1"/>
        <v>1.8821339950372209</v>
      </c>
      <c r="AF20" s="228">
        <f t="shared" si="2"/>
        <v>1.3548717948717948</v>
      </c>
    </row>
    <row r="21" spans="2:33" s="160" customFormat="1">
      <c r="B21" s="123">
        <v>43665</v>
      </c>
      <c r="C21" s="124">
        <v>1140</v>
      </c>
      <c r="D21" s="75">
        <v>1158</v>
      </c>
      <c r="E21" s="75">
        <v>1186.5</v>
      </c>
      <c r="F21" s="75">
        <v>1181.5</v>
      </c>
      <c r="G21" s="75">
        <v>1035</v>
      </c>
      <c r="H21" s="75">
        <v>1028</v>
      </c>
      <c r="I21" s="75">
        <v>1120</v>
      </c>
      <c r="J21" s="75">
        <v>1013</v>
      </c>
      <c r="K21" s="125">
        <v>1190</v>
      </c>
      <c r="L21" s="124">
        <v>507.5</v>
      </c>
      <c r="M21" s="75">
        <v>475</v>
      </c>
      <c r="N21" s="75">
        <v>375</v>
      </c>
      <c r="O21" s="75">
        <v>484.5</v>
      </c>
      <c r="P21" s="75">
        <v>496</v>
      </c>
      <c r="Q21" s="75">
        <v>350</v>
      </c>
      <c r="R21" s="75">
        <v>315.5</v>
      </c>
      <c r="S21" s="75">
        <v>370</v>
      </c>
      <c r="T21" s="125">
        <v>500</v>
      </c>
      <c r="U21" s="94"/>
      <c r="V21" s="117"/>
      <c r="W21" s="106"/>
      <c r="X21" s="232"/>
      <c r="Y21" s="228"/>
      <c r="Z21" s="228"/>
      <c r="AA21" s="228"/>
      <c r="AB21" s="228"/>
      <c r="AC21" s="228"/>
      <c r="AD21" s="228"/>
      <c r="AE21" s="228"/>
      <c r="AF21" s="228"/>
      <c r="AG21" s="106"/>
    </row>
    <row r="22" spans="2:33" s="160" customFormat="1">
      <c r="B22" s="123">
        <v>43672</v>
      </c>
      <c r="C22" s="124">
        <v>1178</v>
      </c>
      <c r="D22" s="75">
        <v>1195</v>
      </c>
      <c r="E22" s="75">
        <v>1226</v>
      </c>
      <c r="F22" s="75">
        <v>1182.5</v>
      </c>
      <c r="G22" s="75">
        <v>1132</v>
      </c>
      <c r="H22" s="75">
        <v>1045.5</v>
      </c>
      <c r="I22" s="75">
        <v>1107</v>
      </c>
      <c r="J22" s="75">
        <v>1008</v>
      </c>
      <c r="K22" s="125">
        <v>1206.5</v>
      </c>
      <c r="L22" s="124">
        <v>514</v>
      </c>
      <c r="M22" s="75">
        <v>466</v>
      </c>
      <c r="N22" s="75">
        <v>436.5</v>
      </c>
      <c r="O22" s="75">
        <v>477.5</v>
      </c>
      <c r="P22" s="75">
        <v>495</v>
      </c>
      <c r="Q22" s="75">
        <v>373</v>
      </c>
      <c r="R22" s="75">
        <v>320</v>
      </c>
      <c r="S22" s="75">
        <v>413</v>
      </c>
      <c r="T22" s="125">
        <v>500</v>
      </c>
      <c r="U22" s="94"/>
      <c r="V22" s="117"/>
      <c r="W22" s="106"/>
      <c r="X22" s="232"/>
      <c r="Y22" s="228"/>
      <c r="Z22" s="228"/>
      <c r="AA22" s="228"/>
      <c r="AB22" s="228"/>
      <c r="AC22" s="228"/>
      <c r="AD22" s="228"/>
      <c r="AE22" s="228"/>
      <c r="AF22" s="228"/>
      <c r="AG22" s="106"/>
    </row>
    <row r="23" spans="2:33" s="160" customFormat="1">
      <c r="B23" s="123">
        <v>43679</v>
      </c>
      <c r="C23" s="124">
        <v>1170</v>
      </c>
      <c r="D23" s="75">
        <v>1175</v>
      </c>
      <c r="E23" s="75">
        <v>1177.5</v>
      </c>
      <c r="F23" s="75">
        <v>1161.5</v>
      </c>
      <c r="G23" s="75">
        <v>1160</v>
      </c>
      <c r="H23" s="75">
        <v>881</v>
      </c>
      <c r="I23" s="75">
        <v>1174</v>
      </c>
      <c r="J23" s="75">
        <v>1036</v>
      </c>
      <c r="K23" s="125">
        <v>1155</v>
      </c>
      <c r="L23" s="124">
        <v>535</v>
      </c>
      <c r="M23" s="75">
        <v>463</v>
      </c>
      <c r="N23" s="75">
        <v>436.5</v>
      </c>
      <c r="O23" s="75">
        <v>472</v>
      </c>
      <c r="P23" s="75">
        <v>482</v>
      </c>
      <c r="Q23" s="75">
        <v>352</v>
      </c>
      <c r="R23" s="75">
        <v>351</v>
      </c>
      <c r="S23" s="75">
        <v>377</v>
      </c>
      <c r="T23" s="125">
        <v>475</v>
      </c>
      <c r="U23" s="94"/>
      <c r="V23" s="117"/>
      <c r="W23" s="106"/>
      <c r="X23" s="232"/>
      <c r="Y23" s="228"/>
      <c r="Z23" s="228"/>
      <c r="AA23" s="228"/>
      <c r="AB23" s="228"/>
      <c r="AC23" s="228"/>
      <c r="AD23" s="228"/>
      <c r="AE23" s="228"/>
      <c r="AF23" s="228"/>
      <c r="AG23" s="106"/>
    </row>
    <row r="24" spans="2:33">
      <c r="B24" s="123">
        <v>43686</v>
      </c>
      <c r="C24" s="124">
        <v>1154</v>
      </c>
      <c r="D24" s="75">
        <v>1172</v>
      </c>
      <c r="E24" s="75">
        <v>1173</v>
      </c>
      <c r="F24" s="75">
        <v>1170</v>
      </c>
      <c r="G24" s="75">
        <v>1129</v>
      </c>
      <c r="H24" s="75">
        <v>1028.5</v>
      </c>
      <c r="I24" s="75">
        <v>1159.5</v>
      </c>
      <c r="J24" s="75">
        <v>1055</v>
      </c>
      <c r="K24" s="215">
        <v>1159</v>
      </c>
      <c r="L24" s="124">
        <v>538</v>
      </c>
      <c r="M24" s="75">
        <v>484</v>
      </c>
      <c r="N24" s="75">
        <v>434.5</v>
      </c>
      <c r="O24" s="75">
        <v>472</v>
      </c>
      <c r="P24" s="75">
        <v>485.5</v>
      </c>
      <c r="Q24" s="75">
        <v>388</v>
      </c>
      <c r="R24" s="75">
        <v>350</v>
      </c>
      <c r="S24" s="75">
        <v>408</v>
      </c>
      <c r="T24" s="125">
        <v>483</v>
      </c>
      <c r="U24" s="94"/>
      <c r="V24" s="117"/>
      <c r="Y24" s="228">
        <f t="shared" si="3"/>
        <v>1.1449814126394051</v>
      </c>
      <c r="Z24" s="228">
        <f t="shared" ref="Z24:AC25" si="8">+IF(M24="","",((D24-M24)/M24))</f>
        <v>1.4214876033057851</v>
      </c>
      <c r="AA24" s="228">
        <f t="shared" si="8"/>
        <v>1.6996547756041427</v>
      </c>
      <c r="AB24" s="228">
        <f t="shared" si="8"/>
        <v>1.478813559322034</v>
      </c>
      <c r="AC24" s="228">
        <f t="shared" si="8"/>
        <v>1.325437693099897</v>
      </c>
      <c r="AD24" s="228">
        <f t="shared" ref="AD24:AF25" si="9">+IF(R24="","",((I24-R24)/R24))</f>
        <v>2.3128571428571427</v>
      </c>
      <c r="AE24" s="228">
        <f t="shared" si="9"/>
        <v>1.5857843137254901</v>
      </c>
      <c r="AF24" s="228">
        <f t="shared" si="9"/>
        <v>1.3995859213250517</v>
      </c>
    </row>
    <row r="25" spans="2:33">
      <c r="B25" s="126">
        <v>43693</v>
      </c>
      <c r="C25" s="127">
        <v>1240</v>
      </c>
      <c r="D25" s="31">
        <v>1221</v>
      </c>
      <c r="E25" s="31">
        <v>1192.5</v>
      </c>
      <c r="F25" s="31">
        <v>1175</v>
      </c>
      <c r="G25" s="31">
        <v>1190</v>
      </c>
      <c r="H25" s="31">
        <v>1165</v>
      </c>
      <c r="I25" s="31">
        <v>1206.5</v>
      </c>
      <c r="J25" s="31">
        <v>1065.5</v>
      </c>
      <c r="K25" s="216">
        <v>1123.5</v>
      </c>
      <c r="L25" s="127"/>
      <c r="M25" s="31"/>
      <c r="N25" s="31">
        <v>425</v>
      </c>
      <c r="O25" s="31"/>
      <c r="P25" s="31">
        <v>479</v>
      </c>
      <c r="Q25" s="31">
        <v>375</v>
      </c>
      <c r="R25" s="31">
        <v>375</v>
      </c>
      <c r="S25" s="31">
        <v>405</v>
      </c>
      <c r="T25" s="128">
        <v>450</v>
      </c>
      <c r="U25" s="94"/>
      <c r="V25" s="117"/>
      <c r="W25" s="116"/>
      <c r="X25" s="233"/>
      <c r="Y25" s="228" t="str">
        <f t="shared" si="3"/>
        <v/>
      </c>
      <c r="Z25" s="228" t="str">
        <f t="shared" si="8"/>
        <v/>
      </c>
      <c r="AA25" s="228">
        <f t="shared" si="8"/>
        <v>1.8058823529411765</v>
      </c>
      <c r="AB25" s="228" t="str">
        <f t="shared" si="8"/>
        <v/>
      </c>
      <c r="AC25" s="228">
        <f t="shared" si="8"/>
        <v>1.4843423799582462</v>
      </c>
      <c r="AD25" s="228">
        <f t="shared" si="9"/>
        <v>2.2173333333333334</v>
      </c>
      <c r="AE25" s="228">
        <f t="shared" si="9"/>
        <v>1.6308641975308642</v>
      </c>
      <c r="AF25" s="228">
        <f t="shared" si="9"/>
        <v>1.4966666666666666</v>
      </c>
    </row>
    <row r="26" spans="2:33" ht="13">
      <c r="B26" s="334" t="s">
        <v>226</v>
      </c>
      <c r="C26" s="334"/>
      <c r="D26" s="334"/>
      <c r="E26" s="334"/>
      <c r="F26" s="334"/>
      <c r="G26" s="334"/>
      <c r="H26" s="334"/>
      <c r="I26" s="334"/>
      <c r="J26" s="334"/>
      <c r="K26" s="334"/>
      <c r="R26" s="39"/>
      <c r="S26" s="39"/>
      <c r="V26" s="129"/>
      <c r="W26" s="116"/>
    </row>
    <row r="27" spans="2:33" ht="13">
      <c r="V27" s="117"/>
      <c r="X27" s="236" t="s">
        <v>187</v>
      </c>
      <c r="Y27" s="234">
        <f>+AVERAGE(C7:C25)</f>
        <v>1164.4736842105262</v>
      </c>
      <c r="Z27" s="234">
        <f>+AVERAGE(D7:D25)</f>
        <v>1167.5263157894738</v>
      </c>
      <c r="AA27" s="234">
        <f>+AVERAGE(E7:E25)</f>
        <v>1179.421052631579</v>
      </c>
      <c r="AB27" s="234">
        <f>+AVERAGE(F7:F25)</f>
        <v>1161.8684210526317</v>
      </c>
      <c r="AC27" s="234">
        <f>+AVERAGE(G7:G25)</f>
        <v>1129.3421052631579</v>
      </c>
      <c r="AD27" s="234">
        <f>+AVERAGE(I7:I25)</f>
        <v>1119.6578947368421</v>
      </c>
      <c r="AE27" s="234">
        <f>+AVERAGE(J7:J25)</f>
        <v>1070.2105263157894</v>
      </c>
      <c r="AF27" s="234">
        <f>+AVERAGE(K7:K25)</f>
        <v>1126.1315789473683</v>
      </c>
    </row>
    <row r="28" spans="2:33" ht="13">
      <c r="V28" s="117"/>
      <c r="X28" s="236" t="s">
        <v>188</v>
      </c>
      <c r="Y28" s="234">
        <f>+AVERAGE(L7:L25)</f>
        <v>500</v>
      </c>
      <c r="Z28" s="234">
        <f>+AVERAGE(M7:M25)</f>
        <v>458.47222222222223</v>
      </c>
      <c r="AA28" s="234">
        <f>+AVERAGE(N7:N25)</f>
        <v>400.21052631578948</v>
      </c>
      <c r="AB28" s="234">
        <f>+AVERAGE(O7:O25)</f>
        <v>472.22222222222223</v>
      </c>
      <c r="AC28" s="234">
        <f>+AVERAGE(P7:P25)</f>
        <v>478.26315789473682</v>
      </c>
      <c r="AD28" s="234">
        <f t="shared" ref="AD28:AF28" si="10">+AVERAGE(R7:R25)</f>
        <v>351.57894736842104</v>
      </c>
      <c r="AE28" s="234">
        <f t="shared" si="10"/>
        <v>380.5263157894737</v>
      </c>
      <c r="AF28" s="234">
        <f t="shared" si="10"/>
        <v>460.73684210526318</v>
      </c>
    </row>
    <row r="29" spans="2:33" ht="13">
      <c r="V29" s="117"/>
      <c r="X29" s="236" t="s">
        <v>161</v>
      </c>
      <c r="Y29" s="228">
        <f>+Y27/Y28-1</f>
        <v>1.3289473684210527</v>
      </c>
      <c r="Z29" s="228">
        <f t="shared" ref="Z29:AF29" si="11">+Z27/Z28-1</f>
        <v>1.5465584591591064</v>
      </c>
      <c r="AA29" s="228">
        <f t="shared" si="11"/>
        <v>1.9470015781167804</v>
      </c>
      <c r="AB29" s="228">
        <f t="shared" si="11"/>
        <v>1.4604272445820436</v>
      </c>
      <c r="AC29" s="228">
        <f t="shared" si="11"/>
        <v>1.3613403763618357</v>
      </c>
      <c r="AD29" s="228">
        <f t="shared" si="11"/>
        <v>2.1846556886227546</v>
      </c>
      <c r="AE29" s="228">
        <f t="shared" si="11"/>
        <v>1.8124481327800828</v>
      </c>
      <c r="AF29" s="228">
        <f t="shared" si="11"/>
        <v>1.4441969385423805</v>
      </c>
    </row>
    <row r="30" spans="2:33">
      <c r="V30" s="117"/>
    </row>
    <row r="31" spans="2:33">
      <c r="V31" s="117"/>
    </row>
    <row r="32" spans="2:33">
      <c r="V32" s="117"/>
    </row>
    <row r="33" spans="3:22">
      <c r="V33" s="117"/>
    </row>
    <row r="34" spans="3:22">
      <c r="V34" s="117"/>
    </row>
    <row r="35" spans="3:22">
      <c r="V35" s="117"/>
    </row>
    <row r="46" spans="3:22" ht="13">
      <c r="C46" s="33" t="s">
        <v>167</v>
      </c>
    </row>
    <row r="57" spans="6:6">
      <c r="F57" s="39"/>
    </row>
    <row r="58" spans="6:6">
      <c r="F58" s="39"/>
    </row>
    <row r="59" spans="6:6">
      <c r="F59" s="39"/>
    </row>
    <row r="60" spans="6:6">
      <c r="F60" s="39"/>
    </row>
  </sheetData>
  <mergeCells count="6">
    <mergeCell ref="B26:K26"/>
    <mergeCell ref="B2:T2"/>
    <mergeCell ref="B3:T3"/>
    <mergeCell ref="B4:T4"/>
    <mergeCell ref="C5:K5"/>
    <mergeCell ref="L5:T5"/>
  </mergeCells>
  <conditionalFormatting sqref="Y27:AF27">
    <cfRule type="top10" dxfId="5" priority="5" bottom="1" rank="1"/>
    <cfRule type="top10" dxfId="4" priority="6" rank="1"/>
  </conditionalFormatting>
  <conditionalFormatting sqref="Y28:AF28">
    <cfRule type="top10" dxfId="3" priority="3" bottom="1" rank="1"/>
    <cfRule type="top10" dxfId="2" priority="4" rank="1"/>
  </conditionalFormatting>
  <conditionalFormatting sqref="Y29:AF29">
    <cfRule type="top10" dxfId="1" priority="1" bottom="1" rank="1"/>
    <cfRule type="top10" dxfId="0" priority="2" rank="1"/>
  </conditionalFormatting>
  <hyperlinks>
    <hyperlink ref="V2" location="Índice!A1" display="Volver al índice" xr:uid="{00000000-0004-0000-0900-000000000000}"/>
  </hyperlinks>
  <printOptions horizontalCentered="1"/>
  <pageMargins left="0.23622047244094491" right="0.23622047244094491" top="0.74803149606299213" bottom="0.74803149606299213" header="0.31496062992125984" footer="0.31496062992125984"/>
  <pageSetup paperSize="122" scale="69" orientation="landscape" r:id="rId1"/>
  <headerFooter differentFirst="1">
    <oddFooter>&amp;C&amp;P</oddFooter>
  </headerFooter>
  <colBreaks count="1" manualBreakCount="1">
    <brk id="21"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46"/>
  <sheetViews>
    <sheetView view="pageBreakPreview" zoomScaleNormal="80" zoomScaleSheetLayoutView="100" zoomScalePageLayoutView="80" workbookViewId="0"/>
  </sheetViews>
  <sheetFormatPr baseColWidth="10" defaultColWidth="14.453125" defaultRowHeight="12.5"/>
  <cols>
    <col min="1" max="1" width="1.453125" style="20" customWidth="1"/>
    <col min="2" max="7" width="18.453125" style="20" customWidth="1"/>
    <col min="8" max="16384" width="14.453125" style="20"/>
  </cols>
  <sheetData>
    <row r="1" spans="1:8" ht="6" customHeight="1"/>
    <row r="2" spans="1:8" ht="13">
      <c r="A2" s="2"/>
      <c r="C2" s="337" t="s">
        <v>12</v>
      </c>
      <c r="D2" s="337"/>
      <c r="E2" s="337"/>
      <c r="F2" s="337"/>
      <c r="H2" s="40" t="s">
        <v>134</v>
      </c>
    </row>
    <row r="3" spans="1:8" ht="13">
      <c r="A3" s="2"/>
      <c r="C3" s="337" t="s">
        <v>112</v>
      </c>
      <c r="D3" s="337"/>
      <c r="E3" s="337"/>
      <c r="F3" s="337"/>
    </row>
    <row r="4" spans="1:8">
      <c r="A4" s="2"/>
      <c r="C4" s="25"/>
      <c r="D4" s="25"/>
      <c r="E4" s="25"/>
      <c r="F4" s="25"/>
    </row>
    <row r="5" spans="1:8" ht="12.75" customHeight="1">
      <c r="A5" s="2"/>
      <c r="C5" s="338" t="s">
        <v>11</v>
      </c>
      <c r="D5" s="340" t="s">
        <v>135</v>
      </c>
      <c r="E5" s="340" t="s">
        <v>136</v>
      </c>
      <c r="F5" s="340" t="s">
        <v>137</v>
      </c>
    </row>
    <row r="6" spans="1:8">
      <c r="A6" s="2"/>
      <c r="C6" s="339"/>
      <c r="D6" s="341"/>
      <c r="E6" s="341"/>
      <c r="F6" s="341"/>
    </row>
    <row r="7" spans="1:8">
      <c r="A7" s="2"/>
      <c r="C7" s="25" t="s">
        <v>10</v>
      </c>
      <c r="D7" s="66">
        <v>56000</v>
      </c>
      <c r="E7" s="66">
        <v>1093728.3999999999</v>
      </c>
      <c r="F7" s="71">
        <v>19.530864285714287</v>
      </c>
    </row>
    <row r="8" spans="1:8">
      <c r="A8" s="2"/>
      <c r="C8" s="25" t="s">
        <v>9</v>
      </c>
      <c r="D8" s="66">
        <v>59560</v>
      </c>
      <c r="E8" s="66">
        <v>1144170</v>
      </c>
      <c r="F8" s="71">
        <v>19.210376091336467</v>
      </c>
    </row>
    <row r="9" spans="1:8" ht="12.75" customHeight="1">
      <c r="A9" s="2"/>
      <c r="C9" s="25" t="s">
        <v>8</v>
      </c>
      <c r="D9" s="66">
        <v>55620</v>
      </c>
      <c r="E9" s="66">
        <v>1115735.7</v>
      </c>
      <c r="F9" s="71">
        <v>20.059973031283707</v>
      </c>
    </row>
    <row r="10" spans="1:8">
      <c r="A10" s="2"/>
      <c r="C10" s="25" t="s">
        <v>7</v>
      </c>
      <c r="D10" s="66">
        <v>63200</v>
      </c>
      <c r="E10" s="66">
        <v>1391378.2</v>
      </c>
      <c r="F10" s="71">
        <v>22.015477848101266</v>
      </c>
    </row>
    <row r="11" spans="1:8">
      <c r="A11" s="2"/>
      <c r="C11" s="25" t="s">
        <v>6</v>
      </c>
      <c r="D11" s="66">
        <v>54145</v>
      </c>
      <c r="E11" s="66">
        <v>834859.9</v>
      </c>
      <c r="F11" s="71">
        <v>15.418965740142211</v>
      </c>
    </row>
    <row r="12" spans="1:8">
      <c r="A12" s="2"/>
      <c r="C12" s="25" t="s">
        <v>5</v>
      </c>
      <c r="D12" s="66">
        <v>55976</v>
      </c>
      <c r="E12" s="66">
        <v>965939.5</v>
      </c>
      <c r="F12" s="71">
        <v>17.25631520651708</v>
      </c>
    </row>
    <row r="13" spans="1:8">
      <c r="A13" s="2"/>
      <c r="C13" s="25" t="s">
        <v>4</v>
      </c>
      <c r="D13" s="66">
        <v>45078</v>
      </c>
      <c r="E13" s="66">
        <v>924548.1</v>
      </c>
      <c r="F13" s="71">
        <v>20.509962731265809</v>
      </c>
    </row>
    <row r="14" spans="1:8">
      <c r="A14" s="2"/>
      <c r="C14" s="25" t="s">
        <v>3</v>
      </c>
      <c r="D14" s="66">
        <v>50771</v>
      </c>
      <c r="E14" s="66">
        <v>1081349.2</v>
      </c>
      <c r="F14" s="71">
        <v>21.3</v>
      </c>
    </row>
    <row r="15" spans="1:8">
      <c r="A15" s="2"/>
      <c r="C15" s="25" t="s">
        <v>2</v>
      </c>
      <c r="D15" s="66">
        <v>53653</v>
      </c>
      <c r="E15" s="66">
        <v>1676444</v>
      </c>
      <c r="F15" s="71">
        <v>31.25</v>
      </c>
    </row>
    <row r="16" spans="1:8">
      <c r="A16" s="2"/>
      <c r="C16" s="25" t="s">
        <v>111</v>
      </c>
      <c r="D16" s="66">
        <v>41534</v>
      </c>
      <c r="E16" s="66">
        <v>1093452</v>
      </c>
      <c r="F16" s="71">
        <v>26.33</v>
      </c>
    </row>
    <row r="17" spans="1:11">
      <c r="A17" s="2"/>
      <c r="C17" s="25" t="s">
        <v>120</v>
      </c>
      <c r="D17" s="66">
        <v>49576</v>
      </c>
      <c r="E17" s="66">
        <v>1159022.1000000001</v>
      </c>
      <c r="F17" s="71">
        <v>23.378693319348098</v>
      </c>
    </row>
    <row r="18" spans="1:11">
      <c r="A18" s="2"/>
      <c r="C18" s="25" t="s">
        <v>129</v>
      </c>
      <c r="D18" s="66">
        <v>48965</v>
      </c>
      <c r="E18" s="66">
        <v>1061324.9400000002</v>
      </c>
      <c r="F18" s="71">
        <v>21.675174920861842</v>
      </c>
    </row>
    <row r="19" spans="1:11" ht="12.75" customHeight="1">
      <c r="A19" s="2"/>
      <c r="C19" s="25" t="s">
        <v>156</v>
      </c>
      <c r="D19" s="66">
        <v>50526.337967409301</v>
      </c>
      <c r="E19" s="66">
        <v>960502</v>
      </c>
      <c r="F19" s="71">
        <v>19.010000000000002</v>
      </c>
    </row>
    <row r="20" spans="1:11">
      <c r="A20" s="2"/>
      <c r="C20" s="25" t="s">
        <v>165</v>
      </c>
      <c r="D20" s="66">
        <v>53485</v>
      </c>
      <c r="E20" s="66">
        <v>1166024.8999999999</v>
      </c>
      <c r="F20" s="71">
        <v>21.8</v>
      </c>
    </row>
    <row r="21" spans="1:11" ht="12.75" customHeight="1">
      <c r="A21" s="2"/>
      <c r="C21" s="25" t="s">
        <v>196</v>
      </c>
      <c r="D21" s="66">
        <v>54082</v>
      </c>
      <c r="E21" s="66">
        <v>1426478.7500000002</v>
      </c>
      <c r="F21" s="71">
        <v>26.376220369069195</v>
      </c>
    </row>
    <row r="22" spans="1:11" ht="12.75" customHeight="1">
      <c r="A22" s="2"/>
      <c r="C22" s="159" t="s">
        <v>216</v>
      </c>
      <c r="D22" s="66">
        <v>41268</v>
      </c>
      <c r="E22" s="66">
        <v>1183356.6000000001</v>
      </c>
      <c r="F22" s="71">
        <v>28.674920034893866</v>
      </c>
    </row>
    <row r="23" spans="1:11" ht="12.75" customHeight="1">
      <c r="A23" s="2"/>
      <c r="C23" s="159" t="s">
        <v>256</v>
      </c>
      <c r="D23" s="66">
        <v>41811</v>
      </c>
      <c r="E23" s="66">
        <v>1162568</v>
      </c>
      <c r="F23" s="71">
        <v>27.80531439094975</v>
      </c>
      <c r="G23" s="254"/>
      <c r="H23" s="254"/>
      <c r="I23" s="103"/>
      <c r="J23" s="103"/>
      <c r="K23" s="103"/>
    </row>
    <row r="24" spans="1:11" ht="12.75" customHeight="1">
      <c r="A24" s="2"/>
      <c r="C24" s="299" t="s">
        <v>267</v>
      </c>
      <c r="D24" s="300">
        <v>41981</v>
      </c>
      <c r="E24" s="300">
        <f>D24*F24</f>
        <v>1185548.3607156705</v>
      </c>
      <c r="F24" s="301">
        <f>AVERAGE(F22:F23)</f>
        <v>28.24011721292181</v>
      </c>
      <c r="G24" s="254"/>
      <c r="H24" s="254"/>
      <c r="I24" s="254"/>
      <c r="J24" s="103"/>
      <c r="K24" s="103"/>
    </row>
    <row r="25" spans="1:11" ht="13">
      <c r="A25" s="2"/>
      <c r="B25" s="101"/>
      <c r="C25" s="245" t="s">
        <v>227</v>
      </c>
      <c r="D25" s="246"/>
      <c r="E25" s="246"/>
      <c r="F25" s="246"/>
      <c r="G25" s="101"/>
    </row>
    <row r="26" spans="1:11" ht="26.65" customHeight="1">
      <c r="A26" s="2"/>
      <c r="B26" s="101"/>
      <c r="C26" s="336" t="s">
        <v>268</v>
      </c>
      <c r="D26" s="336"/>
      <c r="E26" s="336"/>
      <c r="F26" s="336"/>
      <c r="G26" s="101"/>
    </row>
    <row r="27" spans="1:11">
      <c r="A27" s="2"/>
      <c r="C27" s="214"/>
      <c r="D27" s="214"/>
      <c r="E27" s="214"/>
      <c r="F27" s="214"/>
      <c r="G27" s="214"/>
      <c r="H27" s="214"/>
    </row>
    <row r="28" spans="1:11">
      <c r="G28" s="46"/>
    </row>
    <row r="46" spans="8:8">
      <c r="H46" s="46"/>
    </row>
  </sheetData>
  <mergeCells count="7">
    <mergeCell ref="C26:F26"/>
    <mergeCell ref="C2:F2"/>
    <mergeCell ref="C3:F3"/>
    <mergeCell ref="C5:C6"/>
    <mergeCell ref="D5:D6"/>
    <mergeCell ref="E5:E6"/>
    <mergeCell ref="F5:F6"/>
  </mergeCells>
  <hyperlinks>
    <hyperlink ref="H2" location="Índice!A1" display="Volver al índice" xr:uid="{00000000-0004-0000-0A00-000000000000}"/>
  </hyperlinks>
  <printOptions horizontalCentered="1"/>
  <pageMargins left="0.70866141732283472" right="0.70866141732283472" top="1.299212598425197" bottom="0.74803149606299213" header="0.31496062992125984" footer="0.31496062992125984"/>
  <pageSetup paperSize="122" scale="81"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pageSetUpPr fitToPage="1"/>
  </sheetPr>
  <dimension ref="B1:R50"/>
  <sheetViews>
    <sheetView view="pageBreakPreview" zoomScaleNormal="80" zoomScaleSheetLayoutView="100" zoomScalePageLayoutView="80" workbookViewId="0"/>
  </sheetViews>
  <sheetFormatPr baseColWidth="10" defaultColWidth="15.81640625" defaultRowHeight="12.5"/>
  <cols>
    <col min="1" max="1" width="1.453125" style="20" customWidth="1"/>
    <col min="2" max="2" width="9.453125" style="20" customWidth="1"/>
    <col min="3" max="3" width="11.81640625" style="20" customWidth="1"/>
    <col min="4" max="4" width="12.453125" style="20" customWidth="1"/>
    <col min="5" max="5" width="14.81640625" style="20" customWidth="1"/>
    <col min="6" max="6" width="11.453125" style="20" customWidth="1"/>
    <col min="7" max="8" width="11.81640625" style="20" customWidth="1"/>
    <col min="9" max="9" width="11.7265625" style="20" customWidth="1"/>
    <col min="10" max="10" width="14.453125" style="20" customWidth="1"/>
    <col min="11" max="11" width="11.26953125" style="20" customWidth="1"/>
    <col min="12" max="12" width="12.1796875" style="20" customWidth="1"/>
    <col min="13" max="13" width="10.453125" style="20" customWidth="1"/>
    <col min="14" max="14" width="2" style="20" customWidth="1"/>
    <col min="15" max="15" width="14" style="20" customWidth="1"/>
    <col min="16" max="16" width="15.81640625" style="109"/>
    <col min="17" max="16384" width="15.81640625" style="20"/>
  </cols>
  <sheetData>
    <row r="1" spans="2:15" ht="6" customHeight="1"/>
    <row r="2" spans="2:15" ht="13">
      <c r="B2" s="322" t="s">
        <v>99</v>
      </c>
      <c r="C2" s="322"/>
      <c r="D2" s="322"/>
      <c r="E2" s="322"/>
      <c r="F2" s="322"/>
      <c r="G2" s="322"/>
      <c r="H2" s="322"/>
      <c r="I2" s="322"/>
      <c r="J2" s="322"/>
      <c r="K2" s="322"/>
      <c r="L2" s="322"/>
      <c r="M2" s="322"/>
      <c r="N2" s="166"/>
      <c r="O2" s="40" t="s">
        <v>134</v>
      </c>
    </row>
    <row r="3" spans="2:15" ht="12.75" customHeight="1">
      <c r="B3" s="322" t="s">
        <v>47</v>
      </c>
      <c r="C3" s="322"/>
      <c r="D3" s="322"/>
      <c r="E3" s="322"/>
      <c r="F3" s="322"/>
      <c r="G3" s="322"/>
      <c r="H3" s="322"/>
      <c r="I3" s="322"/>
      <c r="J3" s="322"/>
      <c r="K3" s="322"/>
      <c r="L3" s="322"/>
      <c r="M3" s="322"/>
      <c r="N3" s="166"/>
    </row>
    <row r="4" spans="2:15" ht="13">
      <c r="B4" s="322" t="s">
        <v>25</v>
      </c>
      <c r="C4" s="322"/>
      <c r="D4" s="322"/>
      <c r="E4" s="322"/>
      <c r="F4" s="322"/>
      <c r="G4" s="322"/>
      <c r="H4" s="322"/>
      <c r="I4" s="322"/>
      <c r="J4" s="322"/>
      <c r="K4" s="322"/>
      <c r="L4" s="322"/>
      <c r="M4" s="322"/>
      <c r="N4" s="166"/>
    </row>
    <row r="5" spans="2:15">
      <c r="B5" s="2"/>
      <c r="C5" s="2"/>
      <c r="D5" s="2"/>
      <c r="E5" s="2"/>
      <c r="F5" s="2"/>
      <c r="G5" s="2"/>
      <c r="H5" s="2"/>
      <c r="I5" s="2"/>
      <c r="J5" s="2"/>
      <c r="K5" s="44"/>
      <c r="L5" s="2"/>
    </row>
    <row r="6" spans="2:15" ht="13">
      <c r="B6" s="342" t="s">
        <v>11</v>
      </c>
      <c r="C6" s="175" t="s">
        <v>22</v>
      </c>
      <c r="D6" s="175" t="s">
        <v>22</v>
      </c>
      <c r="E6" s="175" t="s">
        <v>24</v>
      </c>
      <c r="F6" s="175" t="s">
        <v>22</v>
      </c>
      <c r="G6" s="175" t="s">
        <v>23</v>
      </c>
      <c r="H6" s="257" t="s">
        <v>22</v>
      </c>
      <c r="I6" s="175" t="s">
        <v>23</v>
      </c>
      <c r="J6" s="175" t="s">
        <v>22</v>
      </c>
      <c r="K6" s="175" t="s">
        <v>22</v>
      </c>
      <c r="L6" s="175" t="s">
        <v>22</v>
      </c>
      <c r="M6" s="175" t="s">
        <v>138</v>
      </c>
      <c r="N6" s="1"/>
    </row>
    <row r="7" spans="2:15" ht="13">
      <c r="B7" s="343"/>
      <c r="C7" s="176" t="s">
        <v>21</v>
      </c>
      <c r="D7" s="176" t="s">
        <v>20</v>
      </c>
      <c r="E7" s="176" t="s">
        <v>19</v>
      </c>
      <c r="F7" s="176" t="s">
        <v>18</v>
      </c>
      <c r="G7" s="176" t="s">
        <v>17</v>
      </c>
      <c r="H7" s="256" t="s">
        <v>249</v>
      </c>
      <c r="I7" s="176" t="s">
        <v>16</v>
      </c>
      <c r="J7" s="176" t="s">
        <v>15</v>
      </c>
      <c r="K7" s="176" t="s">
        <v>14</v>
      </c>
      <c r="L7" s="176" t="s">
        <v>13</v>
      </c>
      <c r="M7" s="176" t="s">
        <v>139</v>
      </c>
      <c r="N7" s="1"/>
    </row>
    <row r="8" spans="2:15">
      <c r="B8" s="54" t="s">
        <v>10</v>
      </c>
      <c r="C8" s="53">
        <v>5420</v>
      </c>
      <c r="D8" s="53">
        <v>1190</v>
      </c>
      <c r="E8" s="53">
        <v>4090</v>
      </c>
      <c r="F8" s="53">
        <v>3140</v>
      </c>
      <c r="G8" s="53">
        <v>3850</v>
      </c>
      <c r="H8" s="53" t="s">
        <v>240</v>
      </c>
      <c r="I8" s="53">
        <v>5690</v>
      </c>
      <c r="J8" s="53">
        <v>15000</v>
      </c>
      <c r="K8" s="54" t="s">
        <v>240</v>
      </c>
      <c r="L8" s="53">
        <v>16310</v>
      </c>
      <c r="M8" s="53">
        <v>1310</v>
      </c>
      <c r="N8" s="53"/>
    </row>
    <row r="9" spans="2:15">
      <c r="B9" s="54" t="s">
        <v>9</v>
      </c>
      <c r="C9" s="53">
        <v>5400</v>
      </c>
      <c r="D9" s="53">
        <v>1200</v>
      </c>
      <c r="E9" s="53">
        <v>4000</v>
      </c>
      <c r="F9" s="53">
        <v>3450</v>
      </c>
      <c r="G9" s="53">
        <v>3800</v>
      </c>
      <c r="H9" s="53" t="s">
        <v>240</v>
      </c>
      <c r="I9" s="53">
        <v>6400</v>
      </c>
      <c r="J9" s="53">
        <v>16800</v>
      </c>
      <c r="K9" s="54" t="s">
        <v>240</v>
      </c>
      <c r="L9" s="53">
        <v>17200</v>
      </c>
      <c r="M9" s="53">
        <v>1310</v>
      </c>
      <c r="N9" s="53"/>
    </row>
    <row r="10" spans="2:15">
      <c r="B10" s="54" t="s">
        <v>8</v>
      </c>
      <c r="C10" s="53">
        <v>4960</v>
      </c>
      <c r="D10" s="53">
        <v>1550</v>
      </c>
      <c r="E10" s="53">
        <v>3260</v>
      </c>
      <c r="F10" s="53">
        <v>2820</v>
      </c>
      <c r="G10" s="53">
        <v>2800</v>
      </c>
      <c r="H10" s="53" t="s">
        <v>240</v>
      </c>
      <c r="I10" s="53">
        <v>6290</v>
      </c>
      <c r="J10" s="53">
        <v>15620</v>
      </c>
      <c r="K10" s="54" t="s">
        <v>240</v>
      </c>
      <c r="L10" s="53">
        <v>17010</v>
      </c>
      <c r="M10" s="53">
        <v>1310</v>
      </c>
      <c r="N10" s="53"/>
    </row>
    <row r="11" spans="2:15">
      <c r="B11" s="54" t="s">
        <v>7</v>
      </c>
      <c r="C11" s="53">
        <v>5590</v>
      </c>
      <c r="D11" s="53">
        <v>1870</v>
      </c>
      <c r="E11" s="53">
        <v>4000</v>
      </c>
      <c r="F11" s="53">
        <v>3410</v>
      </c>
      <c r="G11" s="53">
        <v>3740</v>
      </c>
      <c r="H11" s="53" t="s">
        <v>240</v>
      </c>
      <c r="I11" s="53">
        <v>6600</v>
      </c>
      <c r="J11" s="53">
        <v>17980</v>
      </c>
      <c r="K11" s="54" t="s">
        <v>240</v>
      </c>
      <c r="L11" s="53">
        <v>18700</v>
      </c>
      <c r="M11" s="53">
        <v>1310</v>
      </c>
      <c r="N11" s="53"/>
    </row>
    <row r="12" spans="2:15">
      <c r="B12" s="54" t="s">
        <v>6</v>
      </c>
      <c r="C12" s="53">
        <v>3236.8</v>
      </c>
      <c r="D12" s="53">
        <v>2188.7800000000002</v>
      </c>
      <c r="E12" s="53">
        <v>5236.7</v>
      </c>
      <c r="F12" s="53">
        <v>1711.1</v>
      </c>
      <c r="G12" s="53">
        <v>3368.74</v>
      </c>
      <c r="H12" s="53" t="s">
        <v>240</v>
      </c>
      <c r="I12" s="53">
        <v>8440.58</v>
      </c>
      <c r="J12" s="53">
        <v>14058.9</v>
      </c>
      <c r="K12" s="54">
        <v>3971.3</v>
      </c>
      <c r="L12" s="53">
        <v>11228.6</v>
      </c>
      <c r="M12" s="53">
        <v>703.66</v>
      </c>
      <c r="N12" s="53"/>
    </row>
    <row r="13" spans="2:15">
      <c r="B13" s="54" t="s">
        <v>5</v>
      </c>
      <c r="C13" s="55">
        <v>3520</v>
      </c>
      <c r="D13" s="253">
        <v>2040</v>
      </c>
      <c r="E13" s="55">
        <v>5610</v>
      </c>
      <c r="F13" s="55">
        <v>1570</v>
      </c>
      <c r="G13" s="55">
        <v>3430</v>
      </c>
      <c r="H13" s="55" t="s">
        <v>240</v>
      </c>
      <c r="I13" s="55">
        <v>8100</v>
      </c>
      <c r="J13" s="55">
        <v>14800</v>
      </c>
      <c r="K13" s="55">
        <v>4240</v>
      </c>
      <c r="L13" s="55">
        <v>11960</v>
      </c>
      <c r="M13" s="55">
        <v>706</v>
      </c>
      <c r="N13" s="55"/>
    </row>
    <row r="14" spans="2:15">
      <c r="B14" s="54" t="s">
        <v>4</v>
      </c>
      <c r="C14" s="53">
        <v>2996</v>
      </c>
      <c r="D14" s="53">
        <v>606</v>
      </c>
      <c r="E14" s="53">
        <v>2760</v>
      </c>
      <c r="F14" s="53">
        <v>259</v>
      </c>
      <c r="G14" s="53">
        <v>2183</v>
      </c>
      <c r="H14" s="53" t="s">
        <v>240</v>
      </c>
      <c r="I14" s="53">
        <v>7025</v>
      </c>
      <c r="J14" s="53">
        <v>13473</v>
      </c>
      <c r="K14" s="53">
        <v>4567</v>
      </c>
      <c r="L14" s="53">
        <v>10522</v>
      </c>
      <c r="M14" s="53">
        <v>687</v>
      </c>
      <c r="N14" s="53"/>
    </row>
    <row r="15" spans="2:15">
      <c r="B15" s="54" t="s">
        <v>3</v>
      </c>
      <c r="C15" s="53">
        <v>3421</v>
      </c>
      <c r="D15" s="53">
        <v>447</v>
      </c>
      <c r="E15" s="53">
        <v>3493</v>
      </c>
      <c r="F15" s="53">
        <v>1981</v>
      </c>
      <c r="G15" s="53">
        <v>4589</v>
      </c>
      <c r="H15" s="53" t="s">
        <v>240</v>
      </c>
      <c r="I15" s="53">
        <v>8958</v>
      </c>
      <c r="J15" s="53">
        <v>16756</v>
      </c>
      <c r="K15" s="53">
        <v>3767</v>
      </c>
      <c r="L15" s="53">
        <v>6672</v>
      </c>
      <c r="M15" s="53">
        <v>687</v>
      </c>
      <c r="N15" s="53"/>
    </row>
    <row r="16" spans="2:15">
      <c r="B16" s="54" t="s">
        <v>2</v>
      </c>
      <c r="C16" s="53">
        <v>3208</v>
      </c>
      <c r="D16" s="53">
        <v>1493</v>
      </c>
      <c r="E16" s="53">
        <v>3750</v>
      </c>
      <c r="F16" s="53">
        <v>887</v>
      </c>
      <c r="G16" s="53">
        <v>4584</v>
      </c>
      <c r="H16" s="53" t="s">
        <v>240</v>
      </c>
      <c r="I16" s="53">
        <v>9385</v>
      </c>
      <c r="J16" s="53">
        <v>17757</v>
      </c>
      <c r="K16" s="53">
        <v>3839</v>
      </c>
      <c r="L16" s="53">
        <v>8063</v>
      </c>
      <c r="M16" s="53">
        <v>687</v>
      </c>
      <c r="N16" s="53"/>
    </row>
    <row r="17" spans="2:18">
      <c r="B17" s="54" t="s">
        <v>111</v>
      </c>
      <c r="C17" s="53">
        <v>1865</v>
      </c>
      <c r="D17" s="53">
        <v>1421</v>
      </c>
      <c r="E17" s="53">
        <v>3607</v>
      </c>
      <c r="F17" s="53">
        <v>1681</v>
      </c>
      <c r="G17" s="53">
        <v>2080</v>
      </c>
      <c r="H17" s="53" t="s">
        <v>240</v>
      </c>
      <c r="I17" s="53">
        <v>5998</v>
      </c>
      <c r="J17" s="53">
        <v>10383</v>
      </c>
      <c r="K17" s="53">
        <v>3393</v>
      </c>
      <c r="L17" s="53">
        <v>10419</v>
      </c>
      <c r="M17" s="53">
        <v>687</v>
      </c>
      <c r="N17" s="53"/>
    </row>
    <row r="18" spans="2:18">
      <c r="B18" s="54" t="s">
        <v>120</v>
      </c>
      <c r="C18" s="53">
        <v>2546</v>
      </c>
      <c r="D18" s="53">
        <v>1103</v>
      </c>
      <c r="E18" s="53">
        <v>5104</v>
      </c>
      <c r="F18" s="53">
        <v>942</v>
      </c>
      <c r="G18" s="53">
        <v>3017</v>
      </c>
      <c r="H18" s="53" t="s">
        <v>240</v>
      </c>
      <c r="I18" s="53">
        <v>8372</v>
      </c>
      <c r="J18" s="53">
        <v>14459</v>
      </c>
      <c r="K18" s="53">
        <v>3334</v>
      </c>
      <c r="L18" s="53">
        <v>10012</v>
      </c>
      <c r="M18" s="53">
        <v>687</v>
      </c>
      <c r="N18" s="53"/>
    </row>
    <row r="19" spans="2:18">
      <c r="B19" s="54" t="s">
        <v>129</v>
      </c>
      <c r="C19" s="53">
        <v>2197</v>
      </c>
      <c r="D19" s="53">
        <v>1480</v>
      </c>
      <c r="E19" s="53">
        <v>3299</v>
      </c>
      <c r="F19" s="53">
        <v>1394</v>
      </c>
      <c r="G19" s="53">
        <v>3557</v>
      </c>
      <c r="H19" s="53" t="s">
        <v>240</v>
      </c>
      <c r="I19" s="53">
        <v>8532</v>
      </c>
      <c r="J19" s="53">
        <v>13054</v>
      </c>
      <c r="K19" s="53">
        <v>4007</v>
      </c>
      <c r="L19" s="53">
        <v>10758</v>
      </c>
      <c r="M19" s="53">
        <v>687</v>
      </c>
      <c r="N19" s="53"/>
    </row>
    <row r="20" spans="2:18">
      <c r="B20" s="54" t="s">
        <v>156</v>
      </c>
      <c r="C20" s="53">
        <v>1874.8517657009927</v>
      </c>
      <c r="D20" s="53">
        <v>1451.3199862357419</v>
      </c>
      <c r="E20" s="53">
        <v>4939.8094869007145</v>
      </c>
      <c r="F20" s="53">
        <v>2047.8950515475051</v>
      </c>
      <c r="G20" s="53">
        <v>3593.5396570323278</v>
      </c>
      <c r="H20" s="53" t="s">
        <v>240</v>
      </c>
      <c r="I20" s="53">
        <v>8685.4599664461075</v>
      </c>
      <c r="J20" s="53">
        <v>16788.425585779605</v>
      </c>
      <c r="K20" s="53">
        <v>3490.6066401256444</v>
      </c>
      <c r="L20" s="53">
        <v>6967.4298276406953</v>
      </c>
      <c r="M20" s="53">
        <v>687</v>
      </c>
      <c r="N20" s="53"/>
    </row>
    <row r="21" spans="2:18">
      <c r="B21" s="54" t="s">
        <v>165</v>
      </c>
      <c r="C21" s="53">
        <v>2244</v>
      </c>
      <c r="D21" s="53">
        <v>776</v>
      </c>
      <c r="E21" s="53">
        <v>4449</v>
      </c>
      <c r="F21" s="53">
        <v>2251</v>
      </c>
      <c r="G21" s="53">
        <v>5243</v>
      </c>
      <c r="H21" s="53" t="s">
        <v>240</v>
      </c>
      <c r="I21" s="53">
        <v>8946</v>
      </c>
      <c r="J21" s="53">
        <v>14976</v>
      </c>
      <c r="K21" s="53">
        <v>3369</v>
      </c>
      <c r="L21" s="53">
        <v>10544</v>
      </c>
      <c r="M21" s="53">
        <v>687</v>
      </c>
      <c r="N21" s="53"/>
    </row>
    <row r="22" spans="2:18">
      <c r="B22" s="54" t="s">
        <v>196</v>
      </c>
      <c r="C22" s="53">
        <v>2193</v>
      </c>
      <c r="D22" s="53">
        <v>1721</v>
      </c>
      <c r="E22" s="53">
        <v>5339</v>
      </c>
      <c r="F22" s="53">
        <v>1195</v>
      </c>
      <c r="G22" s="53">
        <v>4168</v>
      </c>
      <c r="H22" s="53" t="s">
        <v>240</v>
      </c>
      <c r="I22" s="53">
        <v>9892</v>
      </c>
      <c r="J22" s="53">
        <v>13886</v>
      </c>
      <c r="K22" s="53">
        <v>3979</v>
      </c>
      <c r="L22" s="53">
        <v>11022</v>
      </c>
      <c r="M22" s="53">
        <v>687</v>
      </c>
      <c r="N22" s="53"/>
    </row>
    <row r="23" spans="2:18">
      <c r="B23" s="54" t="s">
        <v>216</v>
      </c>
      <c r="C23" s="53">
        <v>2137</v>
      </c>
      <c r="D23" s="53">
        <v>625</v>
      </c>
      <c r="E23" s="53">
        <v>3197</v>
      </c>
      <c r="F23" s="53">
        <v>725</v>
      </c>
      <c r="G23" s="53">
        <v>3920</v>
      </c>
      <c r="H23" s="53">
        <v>3015</v>
      </c>
      <c r="I23" s="53">
        <v>4409</v>
      </c>
      <c r="J23" s="53">
        <v>12486</v>
      </c>
      <c r="K23" s="53">
        <v>2935</v>
      </c>
      <c r="L23" s="53">
        <v>7132</v>
      </c>
      <c r="M23" s="53">
        <v>687</v>
      </c>
      <c r="N23" s="53"/>
    </row>
    <row r="24" spans="2:18">
      <c r="B24" s="54" t="s">
        <v>256</v>
      </c>
      <c r="C24" s="53">
        <v>1934</v>
      </c>
      <c r="D24" s="53">
        <v>854</v>
      </c>
      <c r="E24" s="53">
        <v>3432</v>
      </c>
      <c r="F24" s="53">
        <v>1679</v>
      </c>
      <c r="G24" s="53">
        <v>4602</v>
      </c>
      <c r="H24" s="53">
        <v>2503</v>
      </c>
      <c r="I24" s="53">
        <v>4266</v>
      </c>
      <c r="J24" s="53">
        <v>10501</v>
      </c>
      <c r="K24" s="53">
        <v>2666</v>
      </c>
      <c r="L24" s="53">
        <v>8687</v>
      </c>
      <c r="M24" s="53">
        <v>687</v>
      </c>
      <c r="N24" s="53"/>
      <c r="O24" s="103"/>
    </row>
    <row r="25" spans="2:18" ht="13">
      <c r="B25" s="344" t="s">
        <v>228</v>
      </c>
      <c r="C25" s="345"/>
      <c r="D25" s="345"/>
      <c r="E25" s="345"/>
      <c r="F25" s="345"/>
      <c r="G25" s="345"/>
      <c r="H25" s="346"/>
      <c r="I25" s="345"/>
      <c r="J25" s="345"/>
      <c r="K25" s="345"/>
      <c r="L25" s="345"/>
      <c r="M25" s="345"/>
      <c r="N25" s="53"/>
    </row>
    <row r="27" spans="2:18">
      <c r="N27" s="173"/>
    </row>
    <row r="28" spans="2:18">
      <c r="B28" s="109"/>
      <c r="C28" s="107"/>
      <c r="D28" s="107"/>
      <c r="E28" s="107"/>
      <c r="F28" s="107"/>
      <c r="G28" s="107"/>
      <c r="H28" s="107"/>
      <c r="I28" s="107"/>
      <c r="J28" s="107"/>
      <c r="K28" s="107"/>
      <c r="L28" s="107"/>
      <c r="M28" s="107"/>
      <c r="N28" s="170"/>
    </row>
    <row r="29" spans="2:18">
      <c r="B29" s="109"/>
      <c r="C29" s="107"/>
      <c r="D29" s="107"/>
      <c r="E29" s="107"/>
      <c r="F29" s="107"/>
      <c r="G29" s="107"/>
      <c r="H29" s="107"/>
      <c r="I29" s="107"/>
      <c r="J29" s="107"/>
      <c r="K29" s="107"/>
      <c r="L29" s="107"/>
      <c r="M29" s="107"/>
      <c r="N29" s="170"/>
    </row>
    <row r="30" spans="2:18">
      <c r="B30" s="109"/>
      <c r="C30" s="107"/>
      <c r="D30" s="107"/>
      <c r="E30" s="107"/>
      <c r="F30" s="107"/>
      <c r="G30" s="107"/>
      <c r="H30" s="107"/>
      <c r="I30" s="107"/>
      <c r="J30" s="107"/>
      <c r="K30" s="107"/>
      <c r="L30" s="107"/>
      <c r="M30" s="107"/>
      <c r="N30" s="170"/>
      <c r="O30" s="104"/>
      <c r="P30" s="104"/>
      <c r="Q30" s="104"/>
      <c r="R30" s="104"/>
    </row>
    <row r="31" spans="2:18" ht="13">
      <c r="B31" s="171"/>
      <c r="C31" s="172"/>
      <c r="D31" s="172"/>
      <c r="E31" s="172"/>
      <c r="F31" s="172"/>
      <c r="G31" s="172"/>
      <c r="H31" s="172"/>
      <c r="I31" s="172"/>
      <c r="J31" s="172"/>
      <c r="K31" s="172"/>
      <c r="L31" s="172"/>
      <c r="M31" s="172"/>
      <c r="N31" s="174"/>
      <c r="O31" s="104"/>
      <c r="P31" s="104"/>
      <c r="Q31" s="104"/>
      <c r="R31" s="104"/>
    </row>
    <row r="32" spans="2:18">
      <c r="O32" s="109"/>
      <c r="Q32" s="109"/>
      <c r="R32" s="109"/>
    </row>
    <row r="47" spans="2:18">
      <c r="B47" s="42"/>
    </row>
    <row r="48" spans="2:18" s="104" customFormat="1" hidden="1">
      <c r="O48" s="20"/>
      <c r="P48" s="109"/>
      <c r="Q48" s="20"/>
      <c r="R48" s="20"/>
    </row>
    <row r="49" spans="15:18" s="104" customFormat="1" hidden="1">
      <c r="O49" s="20"/>
      <c r="P49" s="109"/>
      <c r="Q49" s="20"/>
      <c r="R49" s="20"/>
    </row>
    <row r="50" spans="15:18" s="109" customFormat="1">
      <c r="O50" s="20"/>
      <c r="Q50" s="20"/>
      <c r="R50" s="20"/>
    </row>
  </sheetData>
  <mergeCells count="5">
    <mergeCell ref="B6:B7"/>
    <mergeCell ref="B2:M2"/>
    <mergeCell ref="B3:M3"/>
    <mergeCell ref="B4:M4"/>
    <mergeCell ref="B25:M25"/>
  </mergeCells>
  <hyperlinks>
    <hyperlink ref="O2" location="Índice!A1" display="Volver al índice" xr:uid="{00000000-0004-0000-0B00-000000000000}"/>
  </hyperlinks>
  <printOptions horizontalCentered="1"/>
  <pageMargins left="0.70866141732283472" right="0.70866141732283472" top="1.299212598425197" bottom="0.74803149606299213" header="0.31496062992125984" footer="0.31496062992125984"/>
  <pageSetup paperSize="122" scale="80" orientation="landscape"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pageSetUpPr fitToPage="1"/>
  </sheetPr>
  <dimension ref="B1:Y49"/>
  <sheetViews>
    <sheetView view="pageBreakPreview" zoomScaleNormal="80" zoomScaleSheetLayoutView="100" zoomScalePageLayoutView="80" workbookViewId="0"/>
  </sheetViews>
  <sheetFormatPr baseColWidth="10" defaultColWidth="10.81640625" defaultRowHeight="12.5"/>
  <cols>
    <col min="1" max="1" width="1.453125" style="20" customWidth="1"/>
    <col min="2" max="2" width="10.81640625" style="20"/>
    <col min="3" max="4" width="11.7265625" style="20" customWidth="1"/>
    <col min="5" max="5" width="14.453125" style="20" customWidth="1"/>
    <col min="6" max="6" width="10.81640625" style="20"/>
    <col min="7" max="8" width="11.81640625" style="20" customWidth="1"/>
    <col min="9" max="9" width="12.453125" style="20" customWidth="1"/>
    <col min="10" max="10" width="13.453125" style="20" customWidth="1"/>
    <col min="11" max="11" width="10.81640625" style="20"/>
    <col min="12" max="12" width="11.453125" style="20" customWidth="1"/>
    <col min="13" max="13" width="10.81640625" style="20"/>
    <col min="14" max="14" width="2" style="20" customWidth="1"/>
    <col min="15" max="15" width="12.7265625" style="20" bestFit="1" customWidth="1"/>
    <col min="16" max="24" width="10.81640625" style="104" hidden="1" customWidth="1"/>
    <col min="25" max="25" width="10.81640625" style="109"/>
    <col min="26" max="16384" width="10.81640625" style="20"/>
  </cols>
  <sheetData>
    <row r="1" spans="2:25" ht="6.75" customHeight="1"/>
    <row r="2" spans="2:25" ht="13">
      <c r="B2" s="349" t="s">
        <v>61</v>
      </c>
      <c r="C2" s="349"/>
      <c r="D2" s="349"/>
      <c r="E2" s="349"/>
      <c r="F2" s="349"/>
      <c r="G2" s="349"/>
      <c r="H2" s="349"/>
      <c r="I2" s="349"/>
      <c r="J2" s="349"/>
      <c r="K2" s="349"/>
      <c r="L2" s="349"/>
      <c r="M2" s="349"/>
      <c r="O2" s="40" t="s">
        <v>134</v>
      </c>
    </row>
    <row r="3" spans="2:25" ht="14.25" customHeight="1">
      <c r="B3" s="349" t="s">
        <v>46</v>
      </c>
      <c r="C3" s="349"/>
      <c r="D3" s="349"/>
      <c r="E3" s="349"/>
      <c r="F3" s="349"/>
      <c r="G3" s="349"/>
      <c r="H3" s="349"/>
      <c r="I3" s="349"/>
      <c r="J3" s="349"/>
      <c r="K3" s="349"/>
      <c r="L3" s="349"/>
      <c r="M3" s="349"/>
    </row>
    <row r="4" spans="2:25" ht="13">
      <c r="B4" s="349" t="s">
        <v>26</v>
      </c>
      <c r="C4" s="349"/>
      <c r="D4" s="349"/>
      <c r="E4" s="349"/>
      <c r="F4" s="349"/>
      <c r="G4" s="349"/>
      <c r="H4" s="349"/>
      <c r="I4" s="349"/>
      <c r="J4" s="349"/>
      <c r="K4" s="349"/>
      <c r="L4" s="349"/>
      <c r="M4" s="349"/>
    </row>
    <row r="5" spans="2:25">
      <c r="B5" s="95"/>
      <c r="C5" s="95"/>
      <c r="D5" s="95"/>
      <c r="E5" s="95"/>
      <c r="F5" s="95"/>
      <c r="G5" s="95"/>
      <c r="H5" s="95"/>
      <c r="I5" s="95"/>
      <c r="J5" s="95"/>
      <c r="K5" s="96"/>
      <c r="L5" s="95"/>
      <c r="M5" s="97"/>
      <c r="P5" s="20"/>
      <c r="Q5" s="20"/>
      <c r="R5" s="20"/>
      <c r="S5" s="20"/>
      <c r="T5" s="20"/>
      <c r="U5" s="20"/>
      <c r="V5" s="20"/>
      <c r="W5" s="20"/>
      <c r="X5" s="20"/>
      <c r="Y5" s="20"/>
    </row>
    <row r="6" spans="2:25" ht="13">
      <c r="B6" s="347" t="s">
        <v>11</v>
      </c>
      <c r="C6" s="167" t="s">
        <v>22</v>
      </c>
      <c r="D6" s="167" t="s">
        <v>22</v>
      </c>
      <c r="E6" s="167" t="s">
        <v>24</v>
      </c>
      <c r="F6" s="167" t="s">
        <v>22</v>
      </c>
      <c r="G6" s="167" t="s">
        <v>23</v>
      </c>
      <c r="H6" s="257" t="s">
        <v>22</v>
      </c>
      <c r="I6" s="167" t="s">
        <v>23</v>
      </c>
      <c r="J6" s="167" t="s">
        <v>22</v>
      </c>
      <c r="K6" s="167" t="s">
        <v>22</v>
      </c>
      <c r="L6" s="167" t="s">
        <v>22</v>
      </c>
      <c r="M6" s="167" t="s">
        <v>138</v>
      </c>
      <c r="P6" s="20"/>
      <c r="Q6" s="20"/>
      <c r="R6" s="20"/>
      <c r="S6" s="20"/>
      <c r="T6" s="20"/>
      <c r="U6" s="20"/>
      <c r="V6" s="20"/>
      <c r="W6" s="20"/>
      <c r="X6" s="20"/>
      <c r="Y6" s="20"/>
    </row>
    <row r="7" spans="2:25" ht="13">
      <c r="B7" s="348"/>
      <c r="C7" s="168" t="s">
        <v>21</v>
      </c>
      <c r="D7" s="168" t="s">
        <v>20</v>
      </c>
      <c r="E7" s="168" t="s">
        <v>19</v>
      </c>
      <c r="F7" s="168" t="s">
        <v>18</v>
      </c>
      <c r="G7" s="168" t="s">
        <v>17</v>
      </c>
      <c r="H7" s="256" t="s">
        <v>249</v>
      </c>
      <c r="I7" s="168" t="s">
        <v>16</v>
      </c>
      <c r="J7" s="168" t="s">
        <v>15</v>
      </c>
      <c r="K7" s="168" t="s">
        <v>14</v>
      </c>
      <c r="L7" s="168" t="s">
        <v>13</v>
      </c>
      <c r="M7" s="168" t="s">
        <v>139</v>
      </c>
      <c r="P7" s="20"/>
      <c r="Q7" s="20"/>
      <c r="R7" s="20"/>
      <c r="S7" s="20"/>
      <c r="T7" s="20"/>
      <c r="U7" s="20"/>
      <c r="V7" s="20"/>
      <c r="W7" s="20"/>
      <c r="X7" s="20"/>
      <c r="Y7" s="20"/>
    </row>
    <row r="8" spans="2:25">
      <c r="B8" s="54" t="s">
        <v>10</v>
      </c>
      <c r="C8" s="53">
        <v>110721.3</v>
      </c>
      <c r="D8" s="53">
        <v>14420.5</v>
      </c>
      <c r="E8" s="53">
        <v>63776.2</v>
      </c>
      <c r="F8" s="53">
        <v>57186.7</v>
      </c>
      <c r="G8" s="53">
        <v>57216.7</v>
      </c>
      <c r="H8" s="53" t="s">
        <v>240</v>
      </c>
      <c r="I8" s="53">
        <v>113195.2</v>
      </c>
      <c r="J8" s="53">
        <v>297628.59999999998</v>
      </c>
      <c r="K8" s="54" t="s">
        <v>240</v>
      </c>
      <c r="L8" s="53">
        <v>367637.1</v>
      </c>
      <c r="M8" s="53">
        <v>11946.100000000093</v>
      </c>
      <c r="P8" s="20"/>
      <c r="Q8" s="20"/>
      <c r="R8" s="20"/>
      <c r="S8" s="20"/>
      <c r="T8" s="20"/>
      <c r="U8" s="20"/>
      <c r="V8" s="20"/>
      <c r="W8" s="20"/>
      <c r="X8" s="20"/>
      <c r="Y8" s="20"/>
    </row>
    <row r="9" spans="2:25">
      <c r="B9" s="54" t="s">
        <v>9</v>
      </c>
      <c r="C9" s="53">
        <v>109620</v>
      </c>
      <c r="D9" s="53">
        <v>15000</v>
      </c>
      <c r="E9" s="53">
        <v>63360</v>
      </c>
      <c r="F9" s="53">
        <v>65550</v>
      </c>
      <c r="G9" s="53">
        <v>57190</v>
      </c>
      <c r="H9" s="53" t="s">
        <v>240</v>
      </c>
      <c r="I9" s="53">
        <v>128320</v>
      </c>
      <c r="J9" s="53">
        <v>302400</v>
      </c>
      <c r="K9" s="54" t="s">
        <v>240</v>
      </c>
      <c r="L9" s="53">
        <v>390784</v>
      </c>
      <c r="M9" s="53">
        <v>11946</v>
      </c>
      <c r="P9" s="20"/>
      <c r="Q9" s="20"/>
      <c r="R9" s="20"/>
      <c r="S9" s="20"/>
      <c r="T9" s="20"/>
      <c r="U9" s="20"/>
      <c r="V9" s="20"/>
      <c r="W9" s="20"/>
      <c r="X9" s="20"/>
      <c r="Y9" s="20"/>
    </row>
    <row r="10" spans="2:25">
      <c r="B10" s="54" t="s">
        <v>8</v>
      </c>
      <c r="C10" s="53">
        <v>106540.8</v>
      </c>
      <c r="D10" s="53">
        <v>25575</v>
      </c>
      <c r="E10" s="53">
        <v>43227.6</v>
      </c>
      <c r="F10" s="53">
        <v>56512.800000000003</v>
      </c>
      <c r="G10" s="53">
        <v>42448</v>
      </c>
      <c r="H10" s="53" t="s">
        <v>240</v>
      </c>
      <c r="I10" s="53">
        <v>127498.3</v>
      </c>
      <c r="J10" s="53">
        <v>321303.40000000002</v>
      </c>
      <c r="K10" s="54" t="s">
        <v>240</v>
      </c>
      <c r="L10" s="53">
        <v>380683.8</v>
      </c>
      <c r="M10" s="53">
        <v>11946</v>
      </c>
      <c r="P10" s="20"/>
      <c r="Q10" s="20"/>
      <c r="R10" s="20"/>
      <c r="S10" s="20"/>
      <c r="T10" s="20"/>
      <c r="U10" s="20"/>
      <c r="V10" s="20"/>
      <c r="W10" s="20"/>
      <c r="X10" s="20"/>
      <c r="Y10" s="20"/>
    </row>
    <row r="11" spans="2:25">
      <c r="B11" s="54" t="s">
        <v>7</v>
      </c>
      <c r="C11" s="53">
        <v>120464.5</v>
      </c>
      <c r="D11" s="53">
        <v>31322.5</v>
      </c>
      <c r="E11" s="53">
        <v>59440</v>
      </c>
      <c r="F11" s="53">
        <v>44261.8</v>
      </c>
      <c r="G11" s="53">
        <v>63355.6</v>
      </c>
      <c r="H11" s="53" t="s">
        <v>240</v>
      </c>
      <c r="I11" s="53">
        <v>131670</v>
      </c>
      <c r="J11" s="53">
        <v>446083.8</v>
      </c>
      <c r="K11" s="54" t="s">
        <v>240</v>
      </c>
      <c r="L11" s="53">
        <v>482834</v>
      </c>
      <c r="M11" s="53">
        <v>11946</v>
      </c>
      <c r="P11" s="20"/>
      <c r="Q11" s="20"/>
      <c r="R11" s="20"/>
      <c r="S11" s="20"/>
      <c r="T11" s="20"/>
      <c r="U11" s="20"/>
      <c r="V11" s="20"/>
      <c r="W11" s="20"/>
      <c r="X11" s="20"/>
      <c r="Y11" s="20"/>
    </row>
    <row r="12" spans="2:25">
      <c r="B12" s="54" t="s">
        <v>6</v>
      </c>
      <c r="C12" s="53">
        <v>56405.8</v>
      </c>
      <c r="D12" s="53">
        <v>20414.599999999999</v>
      </c>
      <c r="E12" s="53">
        <v>87051.9</v>
      </c>
      <c r="F12" s="53">
        <v>22726.799999999999</v>
      </c>
      <c r="G12" s="53">
        <v>44973.2</v>
      </c>
      <c r="H12" s="53" t="s">
        <v>240</v>
      </c>
      <c r="I12" s="53">
        <v>97715.5</v>
      </c>
      <c r="J12" s="53">
        <v>212544.8</v>
      </c>
      <c r="K12" s="54">
        <v>72423.3</v>
      </c>
      <c r="L12" s="53">
        <v>213984.4</v>
      </c>
      <c r="M12" s="53">
        <v>6619.6</v>
      </c>
      <c r="P12" s="20"/>
      <c r="Q12" s="20"/>
      <c r="R12" s="20"/>
      <c r="S12" s="20"/>
      <c r="T12" s="20"/>
      <c r="U12" s="20"/>
      <c r="V12" s="20"/>
      <c r="W12" s="20"/>
      <c r="X12" s="20"/>
      <c r="Y12" s="20"/>
    </row>
    <row r="13" spans="2:25">
      <c r="B13" s="54" t="s">
        <v>5</v>
      </c>
      <c r="C13" s="53">
        <v>66880</v>
      </c>
      <c r="D13" s="53">
        <v>27744</v>
      </c>
      <c r="E13" s="53">
        <v>86001.3</v>
      </c>
      <c r="F13" s="53">
        <v>26690</v>
      </c>
      <c r="G13" s="53">
        <v>58550.1</v>
      </c>
      <c r="H13" s="53" t="s">
        <v>240</v>
      </c>
      <c r="I13" s="53">
        <v>135270</v>
      </c>
      <c r="J13" s="53">
        <v>220224</v>
      </c>
      <c r="K13" s="53">
        <v>86623.2</v>
      </c>
      <c r="L13" s="53">
        <v>251518.8</v>
      </c>
      <c r="M13" s="53">
        <v>6438.07</v>
      </c>
      <c r="P13" s="20"/>
      <c r="Q13" s="20"/>
      <c r="R13" s="20"/>
      <c r="S13" s="20"/>
      <c r="T13" s="20"/>
      <c r="U13" s="20"/>
      <c r="V13" s="20"/>
      <c r="W13" s="20"/>
      <c r="X13" s="20"/>
      <c r="Y13" s="20"/>
    </row>
    <row r="14" spans="2:25">
      <c r="B14" s="54" t="s">
        <v>4</v>
      </c>
      <c r="C14" s="53">
        <v>51591.1</v>
      </c>
      <c r="D14" s="53">
        <v>8350.7000000000007</v>
      </c>
      <c r="E14" s="53">
        <v>53081.5</v>
      </c>
      <c r="F14" s="53">
        <v>3752.9</v>
      </c>
      <c r="G14" s="53">
        <v>31915.5</v>
      </c>
      <c r="H14" s="53" t="s">
        <v>240</v>
      </c>
      <c r="I14" s="53">
        <v>109800.8</v>
      </c>
      <c r="J14" s="53">
        <v>265552.8</v>
      </c>
      <c r="K14" s="53">
        <v>121619.2</v>
      </c>
      <c r="L14" s="53">
        <v>272625</v>
      </c>
      <c r="M14" s="53">
        <v>6258.6</v>
      </c>
      <c r="P14" s="20"/>
      <c r="Q14" s="20"/>
      <c r="R14" s="20"/>
      <c r="S14" s="20"/>
      <c r="T14" s="20"/>
      <c r="U14" s="20"/>
      <c r="V14" s="20"/>
      <c r="W14" s="20"/>
      <c r="X14" s="20"/>
      <c r="Y14" s="20"/>
    </row>
    <row r="15" spans="2:25">
      <c r="B15" s="54" t="s">
        <v>3</v>
      </c>
      <c r="C15" s="53">
        <v>78466.3</v>
      </c>
      <c r="D15" s="53">
        <v>11764.2</v>
      </c>
      <c r="E15" s="53">
        <v>86174.8</v>
      </c>
      <c r="F15" s="53">
        <v>38358</v>
      </c>
      <c r="G15" s="53">
        <v>57455.5</v>
      </c>
      <c r="H15" s="53" t="s">
        <v>240</v>
      </c>
      <c r="I15" s="53">
        <v>165633.4</v>
      </c>
      <c r="J15" s="53">
        <v>315519.2</v>
      </c>
      <c r="K15" s="53">
        <v>124687.7</v>
      </c>
      <c r="L15" s="53">
        <v>197024.2</v>
      </c>
      <c r="M15" s="53">
        <v>6265.9</v>
      </c>
      <c r="P15" s="20"/>
      <c r="Q15" s="20"/>
      <c r="R15" s="20"/>
      <c r="S15" s="20"/>
      <c r="T15" s="20"/>
      <c r="U15" s="20"/>
      <c r="V15" s="20"/>
      <c r="W15" s="20"/>
      <c r="X15" s="20"/>
      <c r="Y15" s="20"/>
    </row>
    <row r="16" spans="2:25">
      <c r="B16" s="54" t="s">
        <v>2</v>
      </c>
      <c r="C16" s="53">
        <v>75516.320000000007</v>
      </c>
      <c r="D16" s="53">
        <v>31084.26</v>
      </c>
      <c r="E16" s="53">
        <v>79125</v>
      </c>
      <c r="F16" s="53">
        <v>15806.34</v>
      </c>
      <c r="G16" s="53">
        <v>111620.4</v>
      </c>
      <c r="H16" s="53" t="s">
        <v>240</v>
      </c>
      <c r="I16" s="53">
        <v>255835.1</v>
      </c>
      <c r="J16" s="53">
        <v>615990.32999999996</v>
      </c>
      <c r="K16" s="53">
        <v>142119.78</v>
      </c>
      <c r="L16" s="53">
        <v>343080.65</v>
      </c>
      <c r="M16" s="53">
        <v>6265.9</v>
      </c>
      <c r="P16" s="20"/>
      <c r="Q16" s="20"/>
      <c r="R16" s="20"/>
      <c r="S16" s="20"/>
      <c r="T16" s="20"/>
      <c r="U16" s="20"/>
      <c r="V16" s="20"/>
      <c r="W16" s="20"/>
      <c r="X16" s="20"/>
      <c r="Y16" s="20"/>
    </row>
    <row r="17" spans="2:25">
      <c r="B17" s="54" t="s">
        <v>111</v>
      </c>
      <c r="C17" s="53">
        <v>41067.300000000003</v>
      </c>
      <c r="D17" s="53">
        <v>16000.460000000001</v>
      </c>
      <c r="E17" s="53">
        <v>88299.36</v>
      </c>
      <c r="F17" s="53">
        <v>25652.06</v>
      </c>
      <c r="G17" s="53">
        <v>34486.400000000001</v>
      </c>
      <c r="H17" s="53" t="s">
        <v>240</v>
      </c>
      <c r="I17" s="53">
        <v>101006.31999999999</v>
      </c>
      <c r="J17" s="53">
        <v>272034.59999999998</v>
      </c>
      <c r="K17" s="53">
        <v>122928.38999999998</v>
      </c>
      <c r="L17" s="53">
        <v>385711.38</v>
      </c>
      <c r="M17" s="53">
        <v>6265.9</v>
      </c>
      <c r="P17" s="20"/>
      <c r="Q17" s="20"/>
      <c r="R17" s="20"/>
      <c r="S17" s="20"/>
      <c r="T17" s="20"/>
      <c r="U17" s="20"/>
      <c r="V17" s="20"/>
      <c r="W17" s="20"/>
      <c r="X17" s="20"/>
      <c r="Y17" s="20"/>
    </row>
    <row r="18" spans="2:25">
      <c r="B18" s="54" t="s">
        <v>120</v>
      </c>
      <c r="C18" s="53">
        <v>51863.119903167018</v>
      </c>
      <c r="D18" s="53">
        <v>16391.720884117247</v>
      </c>
      <c r="E18" s="53">
        <v>112644.46653744439</v>
      </c>
      <c r="F18" s="53">
        <v>19220.222324539445</v>
      </c>
      <c r="G18" s="53">
        <v>69067.986200520332</v>
      </c>
      <c r="H18" s="53" t="s">
        <v>240</v>
      </c>
      <c r="I18" s="53">
        <v>152632.15975101327</v>
      </c>
      <c r="J18" s="53">
        <v>314581.74984666158</v>
      </c>
      <c r="K18" s="53">
        <v>76034.57195077253</v>
      </c>
      <c r="L18" s="53">
        <v>340220.209903059</v>
      </c>
      <c r="M18" s="53">
        <v>6365.9</v>
      </c>
      <c r="P18" s="20"/>
      <c r="Q18" s="20"/>
      <c r="R18" s="20"/>
      <c r="S18" s="20"/>
      <c r="T18" s="20"/>
      <c r="U18" s="20"/>
      <c r="V18" s="20"/>
      <c r="W18" s="20"/>
      <c r="X18" s="20"/>
      <c r="Y18" s="20"/>
    </row>
    <row r="19" spans="2:25">
      <c r="B19" s="54" t="s">
        <v>129</v>
      </c>
      <c r="C19" s="53">
        <v>47235.5</v>
      </c>
      <c r="D19" s="53">
        <v>18070.8</v>
      </c>
      <c r="E19" s="53">
        <v>77889.39</v>
      </c>
      <c r="F19" s="53">
        <v>17620.16</v>
      </c>
      <c r="G19" s="53">
        <v>45494.03</v>
      </c>
      <c r="H19" s="53" t="s">
        <v>240</v>
      </c>
      <c r="I19" s="53">
        <v>131819.4</v>
      </c>
      <c r="J19" s="53">
        <v>272045.36</v>
      </c>
      <c r="K19" s="53">
        <v>100735.98000000001</v>
      </c>
      <c r="L19" s="53">
        <v>344148.42000000004</v>
      </c>
      <c r="M19" s="53">
        <v>6265.44</v>
      </c>
      <c r="P19" s="20"/>
      <c r="Q19" s="20"/>
      <c r="R19" s="20"/>
      <c r="S19" s="20"/>
      <c r="T19" s="20"/>
      <c r="U19" s="20"/>
      <c r="V19" s="20"/>
      <c r="W19" s="20"/>
      <c r="X19" s="20"/>
      <c r="Y19" s="20"/>
    </row>
    <row r="20" spans="2:25">
      <c r="B20" s="54" t="s">
        <v>156</v>
      </c>
      <c r="C20" s="53">
        <v>43406.3</v>
      </c>
      <c r="D20" s="53">
        <v>21881.1</v>
      </c>
      <c r="E20" s="53">
        <v>112928.4</v>
      </c>
      <c r="F20" s="53">
        <v>33402.9</v>
      </c>
      <c r="G20" s="53">
        <v>59085.4</v>
      </c>
      <c r="H20" s="53" t="s">
        <v>240</v>
      </c>
      <c r="I20" s="53">
        <v>137049.29999999999</v>
      </c>
      <c r="J20" s="53">
        <v>305709.5</v>
      </c>
      <c r="K20" s="53">
        <v>62139.8</v>
      </c>
      <c r="L20" s="53">
        <v>178633.9</v>
      </c>
      <c r="M20" s="53">
        <v>6265.44</v>
      </c>
      <c r="P20" s="20"/>
      <c r="Q20" s="20"/>
      <c r="R20" s="20"/>
      <c r="S20" s="20"/>
      <c r="T20" s="20"/>
      <c r="U20" s="20"/>
      <c r="V20" s="20"/>
      <c r="W20" s="20"/>
      <c r="X20" s="20"/>
      <c r="Y20" s="20"/>
    </row>
    <row r="21" spans="2:25">
      <c r="B21" s="54" t="s">
        <v>165</v>
      </c>
      <c r="C21" s="53">
        <v>54372.1</v>
      </c>
      <c r="D21" s="53">
        <v>13820.6</v>
      </c>
      <c r="E21" s="53">
        <v>76522.8</v>
      </c>
      <c r="F21" s="53">
        <v>30906.2</v>
      </c>
      <c r="G21" s="53">
        <v>88711.6</v>
      </c>
      <c r="H21" s="53" t="s">
        <v>240</v>
      </c>
      <c r="I21" s="53">
        <v>132490.29999999999</v>
      </c>
      <c r="J21" s="53">
        <v>338757.1</v>
      </c>
      <c r="K21" s="53">
        <v>74118</v>
      </c>
      <c r="L21" s="53">
        <v>350060.79999999999</v>
      </c>
      <c r="M21" s="53">
        <v>6265.4400000000005</v>
      </c>
      <c r="P21" s="20"/>
      <c r="Q21" s="20"/>
      <c r="R21" s="20"/>
      <c r="S21" s="20"/>
      <c r="T21" s="20"/>
      <c r="U21" s="20"/>
      <c r="V21" s="20"/>
      <c r="W21" s="20"/>
      <c r="X21" s="20"/>
      <c r="Y21" s="20"/>
    </row>
    <row r="22" spans="2:25">
      <c r="B22" s="54" t="s">
        <v>196</v>
      </c>
      <c r="C22" s="53">
        <v>54517.979999999996</v>
      </c>
      <c r="D22" s="53">
        <v>23887.480000000003</v>
      </c>
      <c r="E22" s="53">
        <v>90763</v>
      </c>
      <c r="F22" s="53">
        <v>18426.900000000001</v>
      </c>
      <c r="G22" s="53">
        <v>92237.84</v>
      </c>
      <c r="H22" s="53" t="s">
        <v>240</v>
      </c>
      <c r="I22" s="53">
        <v>170637</v>
      </c>
      <c r="J22" s="53">
        <v>369923.04</v>
      </c>
      <c r="K22" s="53">
        <v>126094.50999999998</v>
      </c>
      <c r="L22" s="53">
        <v>473725.56000000006</v>
      </c>
      <c r="M22" s="53">
        <v>6265.4400000000005</v>
      </c>
      <c r="P22" s="20"/>
      <c r="Q22" s="20"/>
      <c r="R22" s="20"/>
      <c r="S22" s="20"/>
      <c r="T22" s="20"/>
      <c r="U22" s="20"/>
      <c r="V22" s="20"/>
      <c r="W22" s="20"/>
      <c r="X22" s="20"/>
      <c r="Y22" s="20"/>
    </row>
    <row r="23" spans="2:25">
      <c r="B23" s="54" t="s">
        <v>216</v>
      </c>
      <c r="C23" s="53">
        <v>60645.8</v>
      </c>
      <c r="D23" s="53">
        <v>10162.5</v>
      </c>
      <c r="E23" s="53">
        <v>60586.400000000001</v>
      </c>
      <c r="F23" s="53">
        <v>10505</v>
      </c>
      <c r="G23" s="53">
        <v>73415.3</v>
      </c>
      <c r="H23" s="53">
        <v>62576.1</v>
      </c>
      <c r="I23" s="53">
        <v>76334.600000000006</v>
      </c>
      <c r="J23" s="53">
        <v>396541.3</v>
      </c>
      <c r="K23" s="53">
        <v>142018.29999999999</v>
      </c>
      <c r="L23" s="53">
        <v>284305.90000000002</v>
      </c>
      <c r="M23" s="53">
        <v>6265.4</v>
      </c>
      <c r="P23" s="20"/>
      <c r="Q23" s="20"/>
      <c r="R23" s="20"/>
      <c r="S23" s="20"/>
      <c r="T23" s="20"/>
      <c r="U23" s="20"/>
      <c r="V23" s="20"/>
      <c r="W23" s="20"/>
      <c r="X23" s="20"/>
      <c r="Y23" s="20"/>
    </row>
    <row r="24" spans="2:25">
      <c r="B24" s="54" t="s">
        <v>256</v>
      </c>
      <c r="C24" s="53">
        <v>57868.1</v>
      </c>
      <c r="D24" s="53">
        <v>14750.5</v>
      </c>
      <c r="E24" s="53">
        <v>79162.100000000006</v>
      </c>
      <c r="F24" s="53">
        <v>18393</v>
      </c>
      <c r="G24" s="53">
        <v>114912.5</v>
      </c>
      <c r="H24" s="53">
        <v>70799.3</v>
      </c>
      <c r="I24" s="53">
        <v>48415.8</v>
      </c>
      <c r="J24" s="53">
        <v>259521.5</v>
      </c>
      <c r="K24" s="53">
        <v>113194.8</v>
      </c>
      <c r="L24" s="53">
        <v>379285</v>
      </c>
      <c r="M24" s="53">
        <v>6265.4</v>
      </c>
      <c r="O24" s="45"/>
      <c r="P24" s="20"/>
      <c r="Q24" s="20"/>
      <c r="R24" s="20"/>
      <c r="S24" s="20"/>
      <c r="T24" s="20"/>
      <c r="U24" s="20"/>
      <c r="V24" s="20"/>
      <c r="W24" s="20"/>
      <c r="X24" s="20"/>
      <c r="Y24" s="20"/>
    </row>
    <row r="25" spans="2:25" ht="13">
      <c r="B25" s="350" t="s">
        <v>227</v>
      </c>
      <c r="C25" s="351"/>
      <c r="D25" s="351"/>
      <c r="E25" s="351"/>
      <c r="F25" s="351"/>
      <c r="G25" s="351"/>
      <c r="H25" s="352"/>
      <c r="I25" s="351"/>
      <c r="J25" s="351"/>
      <c r="K25" s="351"/>
      <c r="L25" s="351"/>
      <c r="M25" s="351"/>
      <c r="P25" s="20"/>
      <c r="Q25" s="20"/>
      <c r="R25" s="20"/>
      <c r="S25" s="20"/>
      <c r="T25" s="20"/>
      <c r="U25" s="20"/>
      <c r="V25" s="20"/>
      <c r="W25" s="20"/>
      <c r="X25" s="20"/>
      <c r="Y25" s="20"/>
    </row>
    <row r="26" spans="2:25">
      <c r="B26" s="97"/>
      <c r="C26" s="97"/>
      <c r="D26" s="97"/>
      <c r="E26" s="97"/>
      <c r="F26" s="97"/>
      <c r="G26" s="97"/>
      <c r="H26" s="97"/>
      <c r="I26" s="97"/>
      <c r="J26" s="97"/>
      <c r="K26" s="97"/>
      <c r="L26" s="97"/>
      <c r="M26" s="97"/>
    </row>
    <row r="27" spans="2:25">
      <c r="B27" s="177"/>
      <c r="C27" s="178"/>
      <c r="D27" s="178"/>
      <c r="E27" s="178"/>
      <c r="F27" s="178"/>
      <c r="G27" s="178"/>
      <c r="H27" s="178"/>
      <c r="I27" s="178"/>
      <c r="J27" s="178"/>
      <c r="K27" s="178"/>
      <c r="L27" s="178"/>
      <c r="M27" s="178"/>
    </row>
    <row r="28" spans="2:25">
      <c r="B28" s="177"/>
      <c r="C28" s="178"/>
      <c r="D28" s="178"/>
      <c r="E28" s="178"/>
      <c r="F28" s="178"/>
      <c r="G28" s="178"/>
      <c r="H28" s="178"/>
      <c r="I28" s="178"/>
      <c r="J28" s="178"/>
      <c r="K28" s="178"/>
      <c r="L28" s="178"/>
      <c r="M28" s="178"/>
    </row>
    <row r="29" spans="2:25">
      <c r="B29" s="177"/>
      <c r="C29" s="178"/>
      <c r="D29" s="178"/>
      <c r="E29" s="178"/>
      <c r="F29" s="178"/>
      <c r="G29" s="178"/>
      <c r="H29" s="178"/>
      <c r="I29" s="178"/>
      <c r="J29" s="178"/>
      <c r="K29" s="178"/>
      <c r="L29" s="178"/>
      <c r="M29" s="178"/>
    </row>
    <row r="30" spans="2:25">
      <c r="B30" s="177"/>
      <c r="C30" s="179"/>
      <c r="D30" s="179"/>
      <c r="E30" s="179"/>
      <c r="F30" s="179"/>
      <c r="G30" s="179"/>
      <c r="H30" s="179"/>
      <c r="I30" s="179"/>
      <c r="J30" s="179"/>
      <c r="K30" s="179"/>
      <c r="L30" s="179"/>
      <c r="M30" s="179"/>
    </row>
    <row r="31" spans="2:25">
      <c r="B31" s="97"/>
      <c r="C31" s="97"/>
      <c r="D31" s="97"/>
      <c r="E31" s="97"/>
      <c r="F31" s="97"/>
      <c r="G31" s="97"/>
      <c r="H31" s="97"/>
      <c r="I31" s="97"/>
      <c r="J31" s="97"/>
      <c r="K31" s="97"/>
      <c r="L31" s="97"/>
      <c r="M31" s="97"/>
    </row>
    <row r="32" spans="2:25">
      <c r="B32" s="97"/>
      <c r="C32" s="97"/>
      <c r="D32" s="97"/>
      <c r="E32" s="97"/>
      <c r="F32" s="97"/>
      <c r="G32" s="97"/>
      <c r="H32" s="97"/>
      <c r="I32" s="97"/>
      <c r="J32" s="97"/>
      <c r="K32" s="97"/>
      <c r="L32" s="97"/>
      <c r="M32" s="97"/>
    </row>
    <row r="33" spans="2:13">
      <c r="B33" s="97"/>
      <c r="C33" s="97"/>
      <c r="D33" s="97"/>
      <c r="E33" s="97"/>
      <c r="F33" s="97"/>
      <c r="G33" s="97"/>
      <c r="H33" s="97"/>
      <c r="I33" s="97"/>
      <c r="J33" s="97"/>
      <c r="K33" s="97"/>
      <c r="L33" s="97"/>
      <c r="M33" s="97"/>
    </row>
    <row r="34" spans="2:13">
      <c r="B34" s="97"/>
      <c r="C34" s="97"/>
      <c r="D34" s="97"/>
      <c r="E34" s="97"/>
      <c r="F34" s="97"/>
      <c r="G34" s="97"/>
      <c r="H34" s="97"/>
      <c r="I34" s="97"/>
      <c r="J34" s="97"/>
      <c r="K34" s="97"/>
      <c r="L34" s="97"/>
      <c r="M34" s="97"/>
    </row>
    <row r="35" spans="2:13">
      <c r="B35" s="97"/>
      <c r="C35" s="97"/>
      <c r="D35" s="97"/>
      <c r="E35" s="97"/>
      <c r="F35" s="97"/>
      <c r="G35" s="97"/>
      <c r="H35" s="97"/>
      <c r="I35" s="97"/>
      <c r="J35" s="97"/>
      <c r="K35" s="97"/>
      <c r="L35" s="97"/>
      <c r="M35" s="97"/>
    </row>
    <row r="36" spans="2:13">
      <c r="B36" s="97"/>
      <c r="C36" s="97"/>
      <c r="D36" s="97"/>
      <c r="E36" s="97"/>
      <c r="F36" s="97"/>
      <c r="G36" s="97"/>
      <c r="H36" s="97"/>
      <c r="I36" s="97"/>
      <c r="J36" s="97"/>
      <c r="K36" s="97"/>
      <c r="L36" s="97"/>
      <c r="M36" s="97"/>
    </row>
    <row r="37" spans="2:13">
      <c r="B37" s="97"/>
      <c r="C37" s="97"/>
      <c r="D37" s="97"/>
      <c r="E37" s="97"/>
      <c r="F37" s="97"/>
      <c r="G37" s="97"/>
      <c r="H37" s="97"/>
      <c r="I37" s="97"/>
      <c r="J37" s="97"/>
      <c r="K37" s="97"/>
      <c r="L37" s="97"/>
      <c r="M37" s="97"/>
    </row>
    <row r="38" spans="2:13">
      <c r="B38" s="97"/>
      <c r="C38" s="97"/>
      <c r="D38" s="97"/>
      <c r="E38" s="97"/>
      <c r="F38" s="97"/>
      <c r="G38" s="97"/>
      <c r="H38" s="97"/>
      <c r="I38" s="97"/>
      <c r="J38" s="97"/>
      <c r="K38" s="97"/>
      <c r="L38" s="97"/>
      <c r="M38" s="97"/>
    </row>
    <row r="39" spans="2:13">
      <c r="B39" s="97"/>
      <c r="C39" s="97"/>
      <c r="D39" s="97"/>
      <c r="E39" s="97"/>
      <c r="F39" s="97"/>
      <c r="G39" s="97"/>
      <c r="H39" s="97"/>
      <c r="I39" s="97"/>
      <c r="J39" s="97"/>
      <c r="K39" s="97"/>
      <c r="L39" s="97"/>
      <c r="M39" s="97"/>
    </row>
    <row r="40" spans="2:13">
      <c r="B40" s="97"/>
      <c r="C40" s="97"/>
      <c r="D40" s="97"/>
      <c r="E40" s="97"/>
      <c r="F40" s="97"/>
      <c r="G40" s="97"/>
      <c r="H40" s="97"/>
      <c r="I40" s="97"/>
      <c r="J40" s="97"/>
      <c r="K40" s="97"/>
      <c r="L40" s="97"/>
      <c r="M40" s="97"/>
    </row>
    <row r="41" spans="2:13">
      <c r="B41" s="97"/>
      <c r="C41" s="97"/>
      <c r="D41" s="97"/>
      <c r="E41" s="97"/>
      <c r="F41" s="97"/>
      <c r="G41" s="97"/>
      <c r="H41" s="97"/>
      <c r="I41" s="97"/>
      <c r="J41" s="97"/>
      <c r="K41" s="97"/>
      <c r="L41" s="97"/>
      <c r="M41" s="97"/>
    </row>
    <row r="42" spans="2:13">
      <c r="B42" s="97"/>
      <c r="C42" s="97"/>
      <c r="D42" s="97"/>
      <c r="E42" s="97"/>
      <c r="F42" s="97"/>
      <c r="G42" s="97"/>
      <c r="H42" s="97"/>
      <c r="I42" s="97"/>
      <c r="J42" s="97"/>
      <c r="K42" s="97"/>
      <c r="L42" s="97"/>
      <c r="M42" s="97"/>
    </row>
    <row r="43" spans="2:13">
      <c r="B43" s="97"/>
      <c r="C43" s="97"/>
      <c r="D43" s="97"/>
      <c r="E43" s="97"/>
      <c r="F43" s="97"/>
      <c r="G43" s="97"/>
      <c r="H43" s="97"/>
      <c r="I43" s="97"/>
      <c r="J43" s="97"/>
      <c r="K43" s="97"/>
      <c r="L43" s="97"/>
      <c r="M43" s="97"/>
    </row>
    <row r="44" spans="2:13">
      <c r="B44" s="97"/>
      <c r="C44" s="97"/>
      <c r="D44" s="97"/>
      <c r="E44" s="97"/>
      <c r="F44" s="97"/>
      <c r="G44" s="97"/>
      <c r="H44" s="97"/>
      <c r="I44" s="97"/>
      <c r="J44" s="97"/>
      <c r="K44" s="97"/>
      <c r="L44" s="97"/>
      <c r="M44" s="97"/>
    </row>
    <row r="45" spans="2:13">
      <c r="B45" s="97"/>
      <c r="C45" s="97"/>
      <c r="D45" s="97"/>
      <c r="E45" s="97"/>
      <c r="F45" s="97"/>
      <c r="G45" s="97"/>
      <c r="H45" s="97"/>
      <c r="I45" s="97"/>
      <c r="J45" s="97"/>
      <c r="K45" s="97"/>
      <c r="L45" s="97"/>
      <c r="M45" s="97"/>
    </row>
    <row r="46" spans="2:13">
      <c r="B46" s="97"/>
      <c r="C46" s="97"/>
      <c r="D46" s="97"/>
      <c r="E46" s="97"/>
      <c r="F46" s="97"/>
      <c r="G46" s="97"/>
      <c r="H46" s="97"/>
      <c r="I46" s="97"/>
      <c r="J46" s="97"/>
      <c r="K46" s="97"/>
      <c r="L46" s="97"/>
      <c r="M46" s="97"/>
    </row>
    <row r="47" spans="2:13">
      <c r="B47" s="97"/>
      <c r="C47" s="97"/>
      <c r="D47" s="97"/>
      <c r="E47" s="97"/>
      <c r="F47" s="97"/>
      <c r="G47" s="97"/>
      <c r="H47" s="97"/>
      <c r="I47" s="97"/>
      <c r="J47" s="97"/>
      <c r="K47" s="97"/>
      <c r="L47" s="97"/>
      <c r="M47" s="97"/>
    </row>
    <row r="48" spans="2:13">
      <c r="C48" s="97"/>
      <c r="D48" s="97"/>
      <c r="E48" s="97"/>
      <c r="F48" s="97"/>
      <c r="G48" s="97"/>
      <c r="H48" s="97"/>
      <c r="I48" s="97"/>
      <c r="J48" s="97"/>
      <c r="K48" s="97"/>
      <c r="L48" s="97"/>
      <c r="M48" s="97"/>
    </row>
    <row r="49" spans="2:13">
      <c r="B49" s="97"/>
      <c r="C49" s="97"/>
      <c r="D49" s="97"/>
      <c r="E49" s="97"/>
      <c r="F49" s="97"/>
      <c r="G49" s="97"/>
      <c r="H49" s="97"/>
      <c r="I49" s="97"/>
      <c r="J49" s="97"/>
      <c r="K49" s="97"/>
      <c r="L49" s="97"/>
      <c r="M49" s="97"/>
    </row>
  </sheetData>
  <mergeCells count="5">
    <mergeCell ref="B6:B7"/>
    <mergeCell ref="B2:M2"/>
    <mergeCell ref="B3:M3"/>
    <mergeCell ref="B4:M4"/>
    <mergeCell ref="B25:M25"/>
  </mergeCells>
  <hyperlinks>
    <hyperlink ref="O2" location="Índice!A1" display="Volver al índice" xr:uid="{00000000-0004-0000-0C00-000000000000}"/>
  </hyperlinks>
  <printOptions horizontalCentered="1"/>
  <pageMargins left="0.70866141732283472" right="0.70866141732283472" top="1.299212598425197" bottom="0.74803149606299213" header="0.31496062992125984" footer="0.31496062992125984"/>
  <pageSetup paperSize="122" scale="76" orientation="landscape"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pageSetUpPr fitToPage="1"/>
  </sheetPr>
  <dimension ref="B1:Z50"/>
  <sheetViews>
    <sheetView view="pageBreakPreview" zoomScaleNormal="80" zoomScaleSheetLayoutView="100" zoomScalePageLayoutView="80" workbookViewId="0"/>
  </sheetViews>
  <sheetFormatPr baseColWidth="10" defaultColWidth="10.81640625" defaultRowHeight="12.5"/>
  <cols>
    <col min="1" max="1" width="1.453125" style="20" customWidth="1"/>
    <col min="2" max="2" width="11.453125" style="20" customWidth="1"/>
    <col min="3" max="4" width="12" style="20" customWidth="1"/>
    <col min="5" max="5" width="14.81640625" style="20" customWidth="1"/>
    <col min="6" max="9" width="12" style="20" customWidth="1"/>
    <col min="10" max="10" width="13.7265625" style="20" customWidth="1"/>
    <col min="11" max="12" width="12" style="20" customWidth="1"/>
    <col min="13" max="13" width="10.81640625" style="20"/>
    <col min="14" max="14" width="1.26953125" style="20" customWidth="1"/>
    <col min="15" max="15" width="10.81640625" style="20"/>
    <col min="16" max="16" width="10.81640625" style="109"/>
    <col min="17" max="25" width="10.81640625" style="104" hidden="1" customWidth="1"/>
    <col min="26" max="26" width="10.81640625" style="109"/>
    <col min="27" max="16384" width="10.81640625" style="20"/>
  </cols>
  <sheetData>
    <row r="1" spans="2:26" ht="6.75" customHeight="1"/>
    <row r="2" spans="2:26" ht="13">
      <c r="B2" s="322" t="s">
        <v>127</v>
      </c>
      <c r="C2" s="322"/>
      <c r="D2" s="322"/>
      <c r="E2" s="322"/>
      <c r="F2" s="322"/>
      <c r="G2" s="322"/>
      <c r="H2" s="322"/>
      <c r="I2" s="322"/>
      <c r="J2" s="322"/>
      <c r="K2" s="322"/>
      <c r="L2" s="322"/>
      <c r="M2" s="322"/>
      <c r="N2" s="166"/>
      <c r="O2" s="40" t="s">
        <v>134</v>
      </c>
      <c r="P2" s="163"/>
      <c r="Q2" s="222"/>
    </row>
    <row r="3" spans="2:26" ht="13">
      <c r="B3" s="322" t="s">
        <v>45</v>
      </c>
      <c r="C3" s="322"/>
      <c r="D3" s="322"/>
      <c r="E3" s="322"/>
      <c r="F3" s="322"/>
      <c r="G3" s="322"/>
      <c r="H3" s="322"/>
      <c r="I3" s="322"/>
      <c r="J3" s="322"/>
      <c r="K3" s="322"/>
      <c r="L3" s="322"/>
      <c r="M3" s="322"/>
      <c r="N3" s="166"/>
      <c r="O3" s="166"/>
      <c r="P3" s="163"/>
      <c r="Q3" s="222"/>
    </row>
    <row r="4" spans="2:26" ht="15" customHeight="1">
      <c r="B4" s="322" t="s">
        <v>27</v>
      </c>
      <c r="C4" s="322"/>
      <c r="D4" s="322"/>
      <c r="E4" s="322"/>
      <c r="F4" s="322"/>
      <c r="G4" s="322"/>
      <c r="H4" s="322"/>
      <c r="I4" s="322"/>
      <c r="J4" s="322"/>
      <c r="K4" s="322"/>
      <c r="L4" s="322"/>
      <c r="M4" s="322"/>
      <c r="N4" s="166"/>
      <c r="O4" s="166"/>
      <c r="P4" s="163"/>
      <c r="Q4" s="222"/>
    </row>
    <row r="5" spans="2:26">
      <c r="B5" s="2"/>
      <c r="C5" s="2"/>
      <c r="D5" s="2"/>
      <c r="E5" s="2"/>
      <c r="F5" s="2"/>
      <c r="G5" s="2"/>
      <c r="H5" s="2"/>
      <c r="I5" s="2"/>
      <c r="J5" s="2"/>
      <c r="K5" s="2"/>
      <c r="L5" s="2"/>
      <c r="M5" s="2"/>
      <c r="N5" s="2"/>
      <c r="O5" s="2"/>
      <c r="P5" s="182"/>
      <c r="Q5" s="223"/>
    </row>
    <row r="6" spans="2:26" ht="15" customHeight="1">
      <c r="B6" s="347" t="s">
        <v>11</v>
      </c>
      <c r="C6" s="167" t="s">
        <v>22</v>
      </c>
      <c r="D6" s="167" t="s">
        <v>22</v>
      </c>
      <c r="E6" s="167" t="s">
        <v>24</v>
      </c>
      <c r="F6" s="167" t="s">
        <v>22</v>
      </c>
      <c r="G6" s="167" t="s">
        <v>23</v>
      </c>
      <c r="H6" s="257" t="s">
        <v>22</v>
      </c>
      <c r="I6" s="167" t="s">
        <v>23</v>
      </c>
      <c r="J6" s="167" t="s">
        <v>22</v>
      </c>
      <c r="K6" s="167" t="s">
        <v>22</v>
      </c>
      <c r="L6" s="167" t="s">
        <v>22</v>
      </c>
      <c r="M6" s="167" t="s">
        <v>138</v>
      </c>
      <c r="N6" s="1"/>
      <c r="O6" s="1"/>
      <c r="P6" s="183"/>
      <c r="Q6" s="224"/>
    </row>
    <row r="7" spans="2:26" ht="15" customHeight="1">
      <c r="B7" s="348"/>
      <c r="C7" s="168" t="s">
        <v>21</v>
      </c>
      <c r="D7" s="168" t="s">
        <v>20</v>
      </c>
      <c r="E7" s="168" t="s">
        <v>19</v>
      </c>
      <c r="F7" s="168" t="s">
        <v>18</v>
      </c>
      <c r="G7" s="168" t="s">
        <v>17</v>
      </c>
      <c r="H7" s="256" t="s">
        <v>249</v>
      </c>
      <c r="I7" s="168" t="s">
        <v>16</v>
      </c>
      <c r="J7" s="168" t="s">
        <v>15</v>
      </c>
      <c r="K7" s="168" t="s">
        <v>14</v>
      </c>
      <c r="L7" s="168" t="s">
        <v>13</v>
      </c>
      <c r="M7" s="168" t="s">
        <v>139</v>
      </c>
      <c r="N7" s="1"/>
      <c r="O7" s="1"/>
      <c r="P7" s="183"/>
      <c r="Q7" s="221" t="str">
        <f>+C7</f>
        <v>Coquimbo</v>
      </c>
      <c r="R7" s="221" t="str">
        <f>+D7</f>
        <v>Valparaíso</v>
      </c>
      <c r="S7" s="221" t="str">
        <f>+E7</f>
        <v>Metropolitana</v>
      </c>
      <c r="T7" s="221" t="str">
        <f>+F7</f>
        <v>O´Higgins</v>
      </c>
      <c r="U7" s="221" t="str">
        <f>+G7</f>
        <v>Maule</v>
      </c>
      <c r="V7" s="221" t="str">
        <f t="shared" ref="V7:W7" si="0">+I7</f>
        <v>Bío Bío</v>
      </c>
      <c r="W7" s="221" t="str">
        <f t="shared" si="0"/>
        <v>La Araucanía</v>
      </c>
      <c r="X7" s="221" t="str">
        <f>+K7</f>
        <v>Los Ríos</v>
      </c>
      <c r="Y7" s="221" t="str">
        <f>+L7</f>
        <v>Los Lagos</v>
      </c>
      <c r="Z7" s="183"/>
    </row>
    <row r="8" spans="2:26" ht="12.75" customHeight="1">
      <c r="B8" s="54" t="s">
        <v>10</v>
      </c>
      <c r="C8" s="67">
        <v>20.42828413284133</v>
      </c>
      <c r="D8" s="68">
        <v>12.118067226890757</v>
      </c>
      <c r="E8" s="68">
        <v>15.59320293398533</v>
      </c>
      <c r="F8" s="68">
        <v>18.212324840764332</v>
      </c>
      <c r="G8" s="68">
        <v>14.861480519480519</v>
      </c>
      <c r="H8" s="53" t="s">
        <v>240</v>
      </c>
      <c r="I8" s="68">
        <v>19.893708260105448</v>
      </c>
      <c r="J8" s="68">
        <v>19.841906666666667</v>
      </c>
      <c r="K8" s="54" t="s">
        <v>240</v>
      </c>
      <c r="L8" s="68">
        <v>22.540594727161249</v>
      </c>
      <c r="M8" s="68">
        <v>9.1190839694656489</v>
      </c>
      <c r="N8" s="68"/>
      <c r="O8" s="41"/>
      <c r="P8" s="184"/>
      <c r="Z8" s="184"/>
    </row>
    <row r="9" spans="2:26" ht="12.75" customHeight="1">
      <c r="B9" s="54" t="s">
        <v>9</v>
      </c>
      <c r="C9" s="68">
        <v>20.3</v>
      </c>
      <c r="D9" s="68">
        <v>12.5</v>
      </c>
      <c r="E9" s="68">
        <v>15.84</v>
      </c>
      <c r="F9" s="68">
        <v>19</v>
      </c>
      <c r="G9" s="68">
        <v>15.05</v>
      </c>
      <c r="H9" s="53" t="s">
        <v>240</v>
      </c>
      <c r="I9" s="68">
        <v>20.05</v>
      </c>
      <c r="J9" s="68">
        <v>18</v>
      </c>
      <c r="K9" s="54" t="s">
        <v>240</v>
      </c>
      <c r="L9" s="68">
        <v>22.72</v>
      </c>
      <c r="M9" s="68">
        <v>9.1190839694656489</v>
      </c>
      <c r="N9" s="68"/>
      <c r="O9" s="41"/>
      <c r="P9" s="184"/>
      <c r="Q9" s="220">
        <f t="shared" ref="Q9:Q23" si="1">+C9/C8-1</f>
        <v>-6.2797311809019707E-3</v>
      </c>
      <c r="R9" s="220">
        <f t="shared" ref="R9:R23" si="2">+D9/D8-1</f>
        <v>3.1517631150098868E-2</v>
      </c>
      <c r="S9" s="220">
        <f t="shared" ref="S9:S23" si="3">+E9/E8-1</f>
        <v>1.5827220812779652E-2</v>
      </c>
      <c r="T9" s="220">
        <f t="shared" ref="T9:T23" si="4">+F9/F8-1</f>
        <v>4.3249566769895775E-2</v>
      </c>
      <c r="U9" s="220">
        <f t="shared" ref="U9:U23" si="5">+G9/G8-1</f>
        <v>1.2685107669613949E-2</v>
      </c>
      <c r="V9" s="220">
        <f t="shared" ref="V9:Y21" si="6">+I9/I8-1</f>
        <v>7.8563401981710523E-3</v>
      </c>
      <c r="W9" s="220">
        <f t="shared" si="6"/>
        <v>-9.2829116556675029E-2</v>
      </c>
      <c r="X9" s="220" t="e">
        <f t="shared" si="6"/>
        <v>#VALUE!</v>
      </c>
      <c r="Y9" s="220">
        <f t="shared" si="6"/>
        <v>7.959207599015361E-3</v>
      </c>
      <c r="Z9" s="184"/>
    </row>
    <row r="10" spans="2:26" ht="12.75" customHeight="1">
      <c r="B10" s="54" t="s">
        <v>8</v>
      </c>
      <c r="C10" s="68">
        <v>21.48</v>
      </c>
      <c r="D10" s="68">
        <v>16.5</v>
      </c>
      <c r="E10" s="68">
        <v>13.26</v>
      </c>
      <c r="F10" s="68">
        <v>20.04</v>
      </c>
      <c r="G10" s="68">
        <v>15.16</v>
      </c>
      <c r="H10" s="53" t="s">
        <v>240</v>
      </c>
      <c r="I10" s="68">
        <v>20.27</v>
      </c>
      <c r="J10" s="68">
        <v>20.57</v>
      </c>
      <c r="K10" s="54" t="s">
        <v>240</v>
      </c>
      <c r="L10" s="68">
        <v>22.380000000000003</v>
      </c>
      <c r="M10" s="68">
        <v>9.1190839694656489</v>
      </c>
      <c r="N10" s="68"/>
      <c r="O10" s="41"/>
      <c r="P10" s="184"/>
      <c r="Q10" s="220">
        <f t="shared" si="1"/>
        <v>5.8128078817734075E-2</v>
      </c>
      <c r="R10" s="220">
        <f t="shared" si="2"/>
        <v>0.32000000000000006</v>
      </c>
      <c r="S10" s="220">
        <f t="shared" si="3"/>
        <v>-0.16287878787878785</v>
      </c>
      <c r="T10" s="220">
        <f t="shared" si="4"/>
        <v>5.4736842105263195E-2</v>
      </c>
      <c r="U10" s="220">
        <f t="shared" si="5"/>
        <v>7.3089700996677998E-3</v>
      </c>
      <c r="V10" s="220">
        <f t="shared" si="6"/>
        <v>1.0972568578553554E-2</v>
      </c>
      <c r="W10" s="220">
        <f t="shared" si="6"/>
        <v>0.14277777777777789</v>
      </c>
      <c r="X10" s="220" t="e">
        <f t="shared" si="6"/>
        <v>#VALUE!</v>
      </c>
      <c r="Y10" s="220">
        <f t="shared" si="6"/>
        <v>-1.4964788732394152E-2</v>
      </c>
      <c r="Z10" s="184"/>
    </row>
    <row r="11" spans="2:26" ht="12.75" customHeight="1">
      <c r="B11" s="54" t="s">
        <v>7</v>
      </c>
      <c r="C11" s="68">
        <v>21.55</v>
      </c>
      <c r="D11" s="68">
        <v>16.75</v>
      </c>
      <c r="E11" s="68">
        <v>14.86</v>
      </c>
      <c r="F11" s="68">
        <v>12.98</v>
      </c>
      <c r="G11" s="68">
        <v>16.940000000000001</v>
      </c>
      <c r="H11" s="53" t="s">
        <v>240</v>
      </c>
      <c r="I11" s="68">
        <v>19.95</v>
      </c>
      <c r="J11" s="68">
        <v>24.81</v>
      </c>
      <c r="K11" s="54" t="s">
        <v>240</v>
      </c>
      <c r="L11" s="68">
        <v>25.82</v>
      </c>
      <c r="M11" s="68">
        <v>9.4073842480743544</v>
      </c>
      <c r="N11" s="68"/>
      <c r="O11" s="41"/>
      <c r="P11" s="184"/>
      <c r="Q11" s="220">
        <f t="shared" si="1"/>
        <v>3.2588454376163423E-3</v>
      </c>
      <c r="R11" s="220">
        <f t="shared" si="2"/>
        <v>1.5151515151515138E-2</v>
      </c>
      <c r="S11" s="220">
        <f t="shared" si="3"/>
        <v>0.1206636500754148</v>
      </c>
      <c r="T11" s="220">
        <f t="shared" si="4"/>
        <v>-0.35229540918163671</v>
      </c>
      <c r="U11" s="220">
        <f t="shared" si="5"/>
        <v>0.11741424802110823</v>
      </c>
      <c r="V11" s="220">
        <f t="shared" si="6"/>
        <v>-1.5786877158362134E-2</v>
      </c>
      <c r="W11" s="220">
        <f t="shared" si="6"/>
        <v>0.20612542537676215</v>
      </c>
      <c r="X11" s="220" t="e">
        <f t="shared" si="6"/>
        <v>#VALUE!</v>
      </c>
      <c r="Y11" s="220">
        <f t="shared" si="6"/>
        <v>0.15370866845397657</v>
      </c>
      <c r="Z11" s="184"/>
    </row>
    <row r="12" spans="2:26" ht="12.75" customHeight="1">
      <c r="B12" s="54" t="s">
        <v>6</v>
      </c>
      <c r="C12" s="68">
        <v>17.426408798813643</v>
      </c>
      <c r="D12" s="68">
        <v>9.3375088133761874</v>
      </c>
      <c r="E12" s="68">
        <v>16.623426967364942</v>
      </c>
      <c r="F12" s="68">
        <v>13.281982350534744</v>
      </c>
      <c r="G12" s="68">
        <v>13.350154657230894</v>
      </c>
      <c r="H12" s="53" t="s">
        <v>240</v>
      </c>
      <c r="I12" s="68">
        <v>11.576870309860222</v>
      </c>
      <c r="J12" s="68">
        <v>15.118167139676645</v>
      </c>
      <c r="K12" s="54">
        <v>18.236673129705636</v>
      </c>
      <c r="L12" s="68">
        <v>19.057086368736975</v>
      </c>
      <c r="M12" s="68">
        <v>9.1190793201133147</v>
      </c>
      <c r="N12" s="68"/>
      <c r="O12" s="41"/>
      <c r="P12" s="184"/>
      <c r="Q12" s="220">
        <f t="shared" si="1"/>
        <v>-0.1913499397302254</v>
      </c>
      <c r="R12" s="220">
        <f t="shared" si="2"/>
        <v>-0.44253678726112311</v>
      </c>
      <c r="S12" s="220">
        <f t="shared" si="3"/>
        <v>0.11866937869212268</v>
      </c>
      <c r="T12" s="220">
        <f t="shared" si="4"/>
        <v>2.3265204201444067E-2</v>
      </c>
      <c r="U12" s="220">
        <f t="shared" si="5"/>
        <v>-0.21191530949050219</v>
      </c>
      <c r="V12" s="220">
        <f t="shared" si="6"/>
        <v>-0.41970574887918688</v>
      </c>
      <c r="W12" s="220">
        <f t="shared" si="6"/>
        <v>-0.39064219509566123</v>
      </c>
      <c r="X12" s="220" t="e">
        <f t="shared" si="6"/>
        <v>#VALUE!</v>
      </c>
      <c r="Y12" s="220">
        <f t="shared" si="6"/>
        <v>-0.26192539238044243</v>
      </c>
      <c r="Z12" s="184"/>
    </row>
    <row r="13" spans="2:26" ht="12.75" customHeight="1">
      <c r="B13" s="54" t="s">
        <v>5</v>
      </c>
      <c r="C13" s="68">
        <v>19</v>
      </c>
      <c r="D13" s="68">
        <v>13.6</v>
      </c>
      <c r="E13" s="68">
        <v>15.330000000000002</v>
      </c>
      <c r="F13" s="68">
        <v>17</v>
      </c>
      <c r="G13" s="68">
        <v>17.07</v>
      </c>
      <c r="H13" s="53" t="s">
        <v>240</v>
      </c>
      <c r="I13" s="68">
        <v>16.7</v>
      </c>
      <c r="J13" s="68">
        <v>14.88</v>
      </c>
      <c r="K13" s="68">
        <v>20.43</v>
      </c>
      <c r="L13" s="68">
        <v>21.03</v>
      </c>
      <c r="M13" s="68">
        <v>9.1100436681222714</v>
      </c>
      <c r="N13" s="68"/>
      <c r="O13" s="41"/>
      <c r="P13" s="184"/>
      <c r="Q13" s="220">
        <f t="shared" si="1"/>
        <v>9.0299224547830237E-2</v>
      </c>
      <c r="R13" s="220">
        <f t="shared" si="2"/>
        <v>0.456491262478671</v>
      </c>
      <c r="S13" s="220">
        <f t="shared" si="3"/>
        <v>-7.7807480365161275E-2</v>
      </c>
      <c r="T13" s="220">
        <f t="shared" si="4"/>
        <v>0.2799294225319886</v>
      </c>
      <c r="U13" s="220">
        <f t="shared" si="5"/>
        <v>0.27863687262636416</v>
      </c>
      <c r="V13" s="220">
        <f t="shared" si="6"/>
        <v>0.44253149193321439</v>
      </c>
      <c r="W13" s="220">
        <f t="shared" si="6"/>
        <v>-1.5753704630741217E-2</v>
      </c>
      <c r="X13" s="220">
        <f t="shared" si="6"/>
        <v>0.12027012025135564</v>
      </c>
      <c r="Y13" s="220">
        <f t="shared" si="6"/>
        <v>0.10352650940909713</v>
      </c>
      <c r="Z13" s="184"/>
    </row>
    <row r="14" spans="2:26" ht="12.75" customHeight="1">
      <c r="B14" s="54" t="s">
        <v>4</v>
      </c>
      <c r="C14" s="68">
        <v>17.22</v>
      </c>
      <c r="D14" s="68">
        <v>13.780000000000001</v>
      </c>
      <c r="E14" s="68">
        <v>19.23</v>
      </c>
      <c r="F14" s="68">
        <v>14.49</v>
      </c>
      <c r="G14" s="68">
        <v>14.62</v>
      </c>
      <c r="H14" s="53" t="s">
        <v>240</v>
      </c>
      <c r="I14" s="68">
        <v>15.63</v>
      </c>
      <c r="J14" s="68">
        <v>19.71</v>
      </c>
      <c r="K14" s="68">
        <v>26.630000000000003</v>
      </c>
      <c r="L14" s="68">
        <v>25.910000000000004</v>
      </c>
      <c r="M14" s="68">
        <v>9.1206695778748177</v>
      </c>
      <c r="N14" s="68"/>
      <c r="O14" s="41"/>
      <c r="P14" s="184"/>
      <c r="Q14" s="220">
        <f t="shared" si="1"/>
        <v>-9.3684210526315814E-2</v>
      </c>
      <c r="R14" s="220">
        <f t="shared" si="2"/>
        <v>1.3235294117647234E-2</v>
      </c>
      <c r="S14" s="220">
        <f t="shared" si="3"/>
        <v>0.25440313111545976</v>
      </c>
      <c r="T14" s="220">
        <f t="shared" si="4"/>
        <v>-0.14764705882352935</v>
      </c>
      <c r="U14" s="220">
        <f t="shared" si="5"/>
        <v>-0.14352665495020511</v>
      </c>
      <c r="V14" s="220">
        <f t="shared" si="6"/>
        <v>-6.4071856287425066E-2</v>
      </c>
      <c r="W14" s="220">
        <f t="shared" si="6"/>
        <v>0.32459677419354827</v>
      </c>
      <c r="X14" s="220">
        <f t="shared" si="6"/>
        <v>0.30347528144884994</v>
      </c>
      <c r="Y14" s="220">
        <f t="shared" si="6"/>
        <v>0.23204945316214931</v>
      </c>
      <c r="Z14" s="184"/>
    </row>
    <row r="15" spans="2:26" ht="12.75" customHeight="1">
      <c r="B15" s="54" t="s">
        <v>3</v>
      </c>
      <c r="C15" s="68">
        <v>22.94</v>
      </c>
      <c r="D15" s="68">
        <v>26.330000000000002</v>
      </c>
      <c r="E15" s="68">
        <v>24.669999999999998</v>
      </c>
      <c r="F15" s="68">
        <v>19.36</v>
      </c>
      <c r="G15" s="68">
        <v>12.52</v>
      </c>
      <c r="H15" s="53" t="s">
        <v>240</v>
      </c>
      <c r="I15" s="68">
        <v>18.490000000000002</v>
      </c>
      <c r="J15" s="68">
        <v>18.830000000000002</v>
      </c>
      <c r="K15" s="68">
        <v>33.1</v>
      </c>
      <c r="L15" s="68">
        <v>29.53</v>
      </c>
      <c r="M15" s="68">
        <v>9.1206695778748177</v>
      </c>
      <c r="N15" s="68"/>
      <c r="O15" s="41"/>
      <c r="P15" s="184"/>
      <c r="Q15" s="220">
        <f t="shared" si="1"/>
        <v>0.33217189314750306</v>
      </c>
      <c r="R15" s="220">
        <f t="shared" si="2"/>
        <v>0.91074020319303339</v>
      </c>
      <c r="S15" s="220">
        <f t="shared" si="3"/>
        <v>0.28289131565262604</v>
      </c>
      <c r="T15" s="220">
        <f t="shared" si="4"/>
        <v>0.33609385783298817</v>
      </c>
      <c r="U15" s="220">
        <f t="shared" si="5"/>
        <v>-0.14363885088919282</v>
      </c>
      <c r="V15" s="220">
        <f t="shared" si="6"/>
        <v>0.18298144593730004</v>
      </c>
      <c r="W15" s="220">
        <f t="shared" si="6"/>
        <v>-4.4647387113140535E-2</v>
      </c>
      <c r="X15" s="220">
        <f t="shared" si="6"/>
        <v>0.24295906871948914</v>
      </c>
      <c r="Y15" s="220">
        <f t="shared" si="6"/>
        <v>0.13971439598610558</v>
      </c>
      <c r="Z15" s="184"/>
    </row>
    <row r="16" spans="2:26" ht="12.75" customHeight="1">
      <c r="B16" s="54" t="s">
        <v>2</v>
      </c>
      <c r="C16" s="68">
        <v>23.54</v>
      </c>
      <c r="D16" s="68">
        <v>20.52</v>
      </c>
      <c r="E16" s="68">
        <v>21.1</v>
      </c>
      <c r="F16" s="68">
        <v>17.82</v>
      </c>
      <c r="G16" s="68">
        <v>24.35</v>
      </c>
      <c r="H16" s="53" t="s">
        <v>240</v>
      </c>
      <c r="I16" s="68">
        <v>27.26</v>
      </c>
      <c r="J16" s="68">
        <v>34.69</v>
      </c>
      <c r="K16" s="68">
        <v>37.019999999999996</v>
      </c>
      <c r="L16" s="68">
        <v>42.55</v>
      </c>
      <c r="M16" s="68">
        <v>9.1206695778748177</v>
      </c>
      <c r="N16" s="68"/>
      <c r="O16" s="41"/>
      <c r="P16" s="184"/>
      <c r="Q16" s="220">
        <f t="shared" si="1"/>
        <v>2.6155187445509931E-2</v>
      </c>
      <c r="R16" s="220">
        <f t="shared" si="2"/>
        <v>-0.22066084314470191</v>
      </c>
      <c r="S16" s="220">
        <f t="shared" si="3"/>
        <v>-0.14471017430077004</v>
      </c>
      <c r="T16" s="220">
        <f t="shared" si="4"/>
        <v>-7.9545454545454475E-2</v>
      </c>
      <c r="U16" s="220">
        <f t="shared" si="5"/>
        <v>0.94488817891373822</v>
      </c>
      <c r="V16" s="220">
        <f t="shared" si="6"/>
        <v>0.4743104380746348</v>
      </c>
      <c r="W16" s="220">
        <f t="shared" si="6"/>
        <v>0.84227296866702051</v>
      </c>
      <c r="X16" s="220">
        <f t="shared" si="6"/>
        <v>0.11842900302114789</v>
      </c>
      <c r="Y16" s="220">
        <f t="shared" si="6"/>
        <v>0.44090755164239748</v>
      </c>
      <c r="Z16" s="184"/>
    </row>
    <row r="17" spans="2:26" ht="12.75" customHeight="1">
      <c r="B17" s="54" t="s">
        <v>111</v>
      </c>
      <c r="C17" s="68">
        <v>22.02</v>
      </c>
      <c r="D17" s="68">
        <v>11.26</v>
      </c>
      <c r="E17" s="68">
        <v>24.48</v>
      </c>
      <c r="F17" s="68">
        <v>15.260000000000002</v>
      </c>
      <c r="G17" s="68">
        <v>16.580000000000002</v>
      </c>
      <c r="H17" s="53" t="s">
        <v>240</v>
      </c>
      <c r="I17" s="68">
        <v>16.84</v>
      </c>
      <c r="J17" s="68">
        <v>26.2</v>
      </c>
      <c r="K17" s="68">
        <v>36.230000000000004</v>
      </c>
      <c r="L17" s="68">
        <v>37.019999999999996</v>
      </c>
      <c r="M17" s="68">
        <v>9.2662299854439585</v>
      </c>
      <c r="N17" s="68"/>
      <c r="O17" s="41"/>
      <c r="P17" s="184"/>
      <c r="Q17" s="220">
        <f t="shared" si="1"/>
        <v>-6.457094307561595E-2</v>
      </c>
      <c r="R17" s="220">
        <f t="shared" si="2"/>
        <v>-0.45126705653021437</v>
      </c>
      <c r="S17" s="220">
        <f t="shared" si="3"/>
        <v>0.16018957345971563</v>
      </c>
      <c r="T17" s="220">
        <f t="shared" si="4"/>
        <v>-0.14365881032547689</v>
      </c>
      <c r="U17" s="220">
        <f t="shared" si="5"/>
        <v>-0.31909650924024635</v>
      </c>
      <c r="V17" s="220">
        <f t="shared" si="6"/>
        <v>-0.38224504768892154</v>
      </c>
      <c r="W17" s="220">
        <f t="shared" si="6"/>
        <v>-0.24473911790141245</v>
      </c>
      <c r="X17" s="220">
        <f t="shared" si="6"/>
        <v>-2.1339816315504967E-2</v>
      </c>
      <c r="Y17" s="220">
        <f t="shared" si="6"/>
        <v>-0.12996474735605179</v>
      </c>
      <c r="Z17" s="184"/>
    </row>
    <row r="18" spans="2:26" ht="12.75" customHeight="1">
      <c r="B18" s="54" t="s">
        <v>120</v>
      </c>
      <c r="C18" s="68">
        <v>20.370432012241562</v>
      </c>
      <c r="D18" s="68">
        <v>14.861034346434494</v>
      </c>
      <c r="E18" s="68">
        <v>22.069840622540045</v>
      </c>
      <c r="F18" s="68">
        <v>20.403633040912361</v>
      </c>
      <c r="G18" s="68">
        <v>22.892935432721355</v>
      </c>
      <c r="H18" s="53" t="s">
        <v>240</v>
      </c>
      <c r="I18" s="68">
        <v>18.231266095438755</v>
      </c>
      <c r="J18" s="68">
        <v>21.756812355395361</v>
      </c>
      <c r="K18" s="68">
        <v>22.805810423147129</v>
      </c>
      <c r="L18" s="68">
        <v>33.981243498108171</v>
      </c>
      <c r="M18" s="68">
        <v>9.1199999999999992</v>
      </c>
      <c r="N18" s="68"/>
      <c r="O18" s="41"/>
      <c r="P18" s="184"/>
      <c r="Q18" s="220">
        <f t="shared" si="1"/>
        <v>-7.4912261024452254E-2</v>
      </c>
      <c r="R18" s="220">
        <f t="shared" si="2"/>
        <v>0.31980766842224639</v>
      </c>
      <c r="S18" s="220">
        <f t="shared" si="3"/>
        <v>-9.8454222935455693E-2</v>
      </c>
      <c r="T18" s="220">
        <f t="shared" si="4"/>
        <v>0.3370663853808884</v>
      </c>
      <c r="U18" s="220">
        <f t="shared" si="5"/>
        <v>0.38075605746208407</v>
      </c>
      <c r="V18" s="220">
        <f t="shared" si="6"/>
        <v>8.2616751510614872E-2</v>
      </c>
      <c r="W18" s="220">
        <f t="shared" si="6"/>
        <v>-0.16958731467956634</v>
      </c>
      <c r="X18" s="220">
        <f t="shared" si="6"/>
        <v>-0.3705268997199247</v>
      </c>
      <c r="Y18" s="220">
        <f t="shared" si="6"/>
        <v>-8.2084184275846184E-2</v>
      </c>
      <c r="Z18" s="184"/>
    </row>
    <row r="19" spans="2:26" ht="12.75" customHeight="1">
      <c r="B19" s="54" t="s">
        <v>129</v>
      </c>
      <c r="C19" s="68">
        <v>21.5</v>
      </c>
      <c r="D19" s="68">
        <v>12.209999999999999</v>
      </c>
      <c r="E19" s="68">
        <v>23.61</v>
      </c>
      <c r="F19" s="68">
        <v>12.64</v>
      </c>
      <c r="G19" s="68">
        <v>12.79</v>
      </c>
      <c r="H19" s="53" t="s">
        <v>240</v>
      </c>
      <c r="I19" s="68">
        <v>15.45</v>
      </c>
      <c r="J19" s="68">
        <v>20.84</v>
      </c>
      <c r="K19" s="68">
        <v>25.14</v>
      </c>
      <c r="L19" s="68">
        <v>31.990000000000002</v>
      </c>
      <c r="M19" s="68">
        <v>9.1206695778748177</v>
      </c>
      <c r="N19" s="68"/>
      <c r="O19" s="41"/>
      <c r="P19" s="184"/>
      <c r="Q19" s="220">
        <f t="shared" si="1"/>
        <v>5.545135160018333E-2</v>
      </c>
      <c r="R19" s="220">
        <f t="shared" si="2"/>
        <v>-0.17838827935086088</v>
      </c>
      <c r="S19" s="220">
        <f t="shared" si="3"/>
        <v>6.9785704564036655E-2</v>
      </c>
      <c r="T19" s="220">
        <f t="shared" si="4"/>
        <v>-0.38050248332466607</v>
      </c>
      <c r="U19" s="220">
        <f t="shared" si="5"/>
        <v>-0.44131236303934263</v>
      </c>
      <c r="V19" s="220">
        <f t="shared" si="6"/>
        <v>-0.15255474199537877</v>
      </c>
      <c r="W19" s="220">
        <f t="shared" si="6"/>
        <v>-4.2139093743114753E-2</v>
      </c>
      <c r="X19" s="220">
        <f t="shared" si="6"/>
        <v>0.10235065246722153</v>
      </c>
      <c r="Y19" s="220">
        <f t="shared" si="6"/>
        <v>-5.8598311689771698E-2</v>
      </c>
      <c r="Z19" s="184"/>
    </row>
    <row r="20" spans="2:26" ht="12.75" customHeight="1">
      <c r="B20" s="54" t="s">
        <v>156</v>
      </c>
      <c r="C20" s="68">
        <v>23.15</v>
      </c>
      <c r="D20" s="68">
        <v>15.08</v>
      </c>
      <c r="E20" s="68">
        <v>22.86</v>
      </c>
      <c r="F20" s="68">
        <v>16.309999999999999</v>
      </c>
      <c r="G20" s="68">
        <v>16.440000000000001</v>
      </c>
      <c r="H20" s="53" t="s">
        <v>240</v>
      </c>
      <c r="I20" s="68">
        <v>15.78</v>
      </c>
      <c r="J20" s="68">
        <v>18.21</v>
      </c>
      <c r="K20" s="68">
        <v>17.8</v>
      </c>
      <c r="L20" s="68">
        <v>25.64</v>
      </c>
      <c r="M20" s="68">
        <v>9.1199999999999992</v>
      </c>
      <c r="N20" s="68"/>
      <c r="O20" s="41"/>
      <c r="P20" s="184"/>
      <c r="Q20" s="220">
        <f t="shared" si="1"/>
        <v>7.6744186046511453E-2</v>
      </c>
      <c r="R20" s="220">
        <f t="shared" si="2"/>
        <v>0.23505323505323505</v>
      </c>
      <c r="S20" s="220">
        <f t="shared" si="3"/>
        <v>-3.1766200762388785E-2</v>
      </c>
      <c r="T20" s="220">
        <f t="shared" si="4"/>
        <v>0.29034810126582267</v>
      </c>
      <c r="U20" s="220">
        <f t="shared" si="5"/>
        <v>0.28537920250195481</v>
      </c>
      <c r="V20" s="220">
        <f t="shared" si="6"/>
        <v>2.1359223300970953E-2</v>
      </c>
      <c r="W20" s="220">
        <f t="shared" si="6"/>
        <v>-0.1261996161228407</v>
      </c>
      <c r="X20" s="220">
        <f t="shared" si="6"/>
        <v>-0.29196499602227521</v>
      </c>
      <c r="Y20" s="220">
        <f t="shared" si="6"/>
        <v>-0.19849953110346985</v>
      </c>
      <c r="Z20" s="184"/>
    </row>
    <row r="21" spans="2:26" ht="12.75" customHeight="1">
      <c r="B21" s="54" t="s">
        <v>165</v>
      </c>
      <c r="C21" s="68">
        <v>24.23</v>
      </c>
      <c r="D21" s="68">
        <v>17.809999999999999</v>
      </c>
      <c r="E21" s="68">
        <v>17.2</v>
      </c>
      <c r="F21" s="68">
        <v>13.73</v>
      </c>
      <c r="G21" s="68">
        <v>16.919999999999998</v>
      </c>
      <c r="H21" s="53" t="s">
        <v>240</v>
      </c>
      <c r="I21" s="68">
        <v>14.809999999999999</v>
      </c>
      <c r="J21" s="68">
        <v>22.619999999999997</v>
      </c>
      <c r="K21" s="68">
        <v>22</v>
      </c>
      <c r="L21" s="68">
        <v>33.200000000000003</v>
      </c>
      <c r="M21" s="68">
        <v>9.120000000000001</v>
      </c>
      <c r="N21" s="68"/>
      <c r="O21" s="41"/>
      <c r="P21" s="184"/>
      <c r="Q21" s="220">
        <f t="shared" si="1"/>
        <v>4.6652267818574567E-2</v>
      </c>
      <c r="R21" s="220">
        <f t="shared" si="2"/>
        <v>0.18103448275862055</v>
      </c>
      <c r="S21" s="220">
        <f t="shared" si="3"/>
        <v>-0.24759405074365703</v>
      </c>
      <c r="T21" s="220">
        <f t="shared" si="4"/>
        <v>-0.15818516247700787</v>
      </c>
      <c r="U21" s="220">
        <f t="shared" si="5"/>
        <v>2.9197080291970545E-2</v>
      </c>
      <c r="V21" s="220">
        <f t="shared" si="6"/>
        <v>-6.1470215462610889E-2</v>
      </c>
      <c r="W21" s="220">
        <f t="shared" si="6"/>
        <v>0.24217462932454681</v>
      </c>
      <c r="X21" s="220">
        <f t="shared" si="6"/>
        <v>0.23595505617977519</v>
      </c>
      <c r="Y21" s="220">
        <f t="shared" si="6"/>
        <v>0.29485179407176298</v>
      </c>
      <c r="Z21" s="184"/>
    </row>
    <row r="22" spans="2:26" ht="12.75" customHeight="1">
      <c r="B22" s="54" t="s">
        <v>196</v>
      </c>
      <c r="C22" s="68">
        <v>24.86</v>
      </c>
      <c r="D22" s="68">
        <v>13.88</v>
      </c>
      <c r="E22" s="68">
        <v>17</v>
      </c>
      <c r="F22" s="68">
        <v>15.419999999999998</v>
      </c>
      <c r="G22" s="68">
        <v>22.130000000000003</v>
      </c>
      <c r="H22" s="53" t="s">
        <v>240</v>
      </c>
      <c r="I22" s="68">
        <v>17.25</v>
      </c>
      <c r="J22" s="68">
        <v>26.639999999999997</v>
      </c>
      <c r="K22" s="68">
        <v>31.689999999999998</v>
      </c>
      <c r="L22" s="68">
        <v>42.980000000000004</v>
      </c>
      <c r="M22" s="68">
        <v>9.120000000000001</v>
      </c>
      <c r="N22" s="68"/>
      <c r="O22" s="41"/>
      <c r="P22" s="184"/>
      <c r="Q22" s="220">
        <f t="shared" si="1"/>
        <v>2.6000825423029283E-2</v>
      </c>
      <c r="R22" s="220">
        <f t="shared" si="2"/>
        <v>-0.22066254912970229</v>
      </c>
      <c r="S22" s="220">
        <f t="shared" si="3"/>
        <v>-1.1627906976744096E-2</v>
      </c>
      <c r="T22" s="220">
        <f t="shared" si="4"/>
        <v>0.12308812818645287</v>
      </c>
      <c r="U22" s="220">
        <f t="shared" si="5"/>
        <v>0.30791962174940934</v>
      </c>
      <c r="V22" s="220">
        <f t="shared" ref="V22:Y22" si="7">+I22/I21-1</f>
        <v>0.16475354490209337</v>
      </c>
      <c r="W22" s="220">
        <f t="shared" si="7"/>
        <v>0.17771883289124668</v>
      </c>
      <c r="X22" s="220">
        <f t="shared" si="7"/>
        <v>0.44045454545454543</v>
      </c>
      <c r="Y22" s="220">
        <f t="shared" si="7"/>
        <v>0.29457831325301198</v>
      </c>
      <c r="Z22" s="184"/>
    </row>
    <row r="23" spans="2:26" ht="12.75" customHeight="1">
      <c r="B23" s="54" t="s">
        <v>216</v>
      </c>
      <c r="C23" s="68">
        <v>28.378922166817894</v>
      </c>
      <c r="D23" s="68">
        <v>16.260056952992556</v>
      </c>
      <c r="E23" s="68">
        <v>18.951020851994503</v>
      </c>
      <c r="F23" s="68">
        <v>14.489636066017113</v>
      </c>
      <c r="G23" s="68">
        <v>18.728394313163221</v>
      </c>
      <c r="H23" s="53">
        <v>20.754925615331164</v>
      </c>
      <c r="I23" s="68">
        <v>17.313359038330688</v>
      </c>
      <c r="J23" s="68">
        <v>31.758873628341366</v>
      </c>
      <c r="K23" s="68">
        <v>48.387835356389296</v>
      </c>
      <c r="L23" s="68">
        <v>39.863420959984026</v>
      </c>
      <c r="M23" s="68">
        <v>9.120000000000001</v>
      </c>
      <c r="N23" s="68"/>
      <c r="O23" s="41"/>
      <c r="P23" s="184"/>
      <c r="Q23" s="220">
        <f t="shared" si="1"/>
        <v>0.14154956423241738</v>
      </c>
      <c r="R23" s="220">
        <f t="shared" si="2"/>
        <v>0.17147384387554432</v>
      </c>
      <c r="S23" s="220">
        <f t="shared" si="3"/>
        <v>0.11476593247026479</v>
      </c>
      <c r="T23" s="220">
        <f t="shared" si="4"/>
        <v>-6.0334885472301258E-2</v>
      </c>
      <c r="U23" s="220">
        <f t="shared" si="5"/>
        <v>-0.15371015304278268</v>
      </c>
      <c r="V23" s="220">
        <f t="shared" ref="V23:Y23" si="8">+I23/I22-1</f>
        <v>3.6729877293153468E-3</v>
      </c>
      <c r="W23" s="220">
        <f t="shared" si="8"/>
        <v>0.19214991097377521</v>
      </c>
      <c r="X23" s="220">
        <f t="shared" si="8"/>
        <v>0.52691181307634261</v>
      </c>
      <c r="Y23" s="220">
        <f t="shared" si="8"/>
        <v>-7.2512308981293128E-2</v>
      </c>
      <c r="Z23" s="184"/>
    </row>
    <row r="24" spans="2:26" ht="12.75" customHeight="1">
      <c r="B24" s="54" t="s">
        <v>256</v>
      </c>
      <c r="C24" s="68">
        <v>29.921458117890381</v>
      </c>
      <c r="D24" s="68">
        <v>17.272248243559719</v>
      </c>
      <c r="E24" s="68">
        <v>23.065879953379955</v>
      </c>
      <c r="F24" s="68">
        <v>10.95473496128648</v>
      </c>
      <c r="G24" s="68">
        <v>24.970121686223383</v>
      </c>
      <c r="H24" s="68">
        <v>28.285777067518978</v>
      </c>
      <c r="I24" s="68">
        <v>11.349226441631505</v>
      </c>
      <c r="J24" s="68">
        <v>24.713979620988475</v>
      </c>
      <c r="K24" s="68">
        <v>42.458664666166541</v>
      </c>
      <c r="L24" s="68">
        <v>43.661217911822263</v>
      </c>
      <c r="M24" s="68">
        <v>9.1199417758369723</v>
      </c>
      <c r="N24" s="68"/>
      <c r="O24" s="41"/>
      <c r="P24" s="184"/>
      <c r="Q24" s="220"/>
      <c r="R24" s="220"/>
      <c r="S24" s="220"/>
      <c r="T24" s="220"/>
      <c r="U24" s="220"/>
      <c r="V24" s="220"/>
      <c r="W24" s="220"/>
      <c r="X24" s="220"/>
      <c r="Y24" s="220"/>
      <c r="Z24" s="184"/>
    </row>
    <row r="25" spans="2:26" ht="13">
      <c r="B25" s="344" t="s">
        <v>227</v>
      </c>
      <c r="C25" s="345"/>
      <c r="D25" s="345"/>
      <c r="E25" s="345"/>
      <c r="F25" s="345"/>
      <c r="G25" s="345"/>
      <c r="H25" s="346"/>
      <c r="I25" s="345"/>
      <c r="J25" s="345"/>
      <c r="K25" s="345"/>
      <c r="L25" s="345"/>
      <c r="M25" s="345"/>
    </row>
    <row r="26" spans="2:26" ht="12.75" customHeight="1">
      <c r="B26" s="180"/>
      <c r="C26" s="181"/>
      <c r="D26" s="181"/>
      <c r="E26" s="181"/>
      <c r="F26" s="181"/>
      <c r="G26" s="181"/>
      <c r="H26" s="181"/>
      <c r="I26" s="42"/>
      <c r="J26" s="42"/>
      <c r="K26" s="42"/>
      <c r="L26" s="42"/>
    </row>
    <row r="27" spans="2:26">
      <c r="B27" s="2"/>
      <c r="C27" s="2"/>
      <c r="D27" s="2"/>
      <c r="E27" s="2"/>
      <c r="F27" s="2"/>
      <c r="G27" s="2"/>
      <c r="H27" s="2"/>
      <c r="I27" s="2"/>
      <c r="J27" s="2"/>
      <c r="K27" s="2"/>
      <c r="L27" s="2"/>
    </row>
    <row r="32" spans="2:26">
      <c r="Q32" s="223"/>
    </row>
    <row r="47" spans="15:15">
      <c r="O47" s="2"/>
    </row>
    <row r="49" spans="3:13">
      <c r="C49" s="103"/>
      <c r="D49" s="103"/>
      <c r="E49" s="103"/>
      <c r="F49" s="103"/>
      <c r="G49" s="103"/>
      <c r="H49" s="103"/>
      <c r="I49" s="103"/>
      <c r="J49" s="103"/>
      <c r="K49" s="103"/>
      <c r="L49" s="103"/>
      <c r="M49" s="103"/>
    </row>
    <row r="50" spans="3:13">
      <c r="C50" s="68"/>
      <c r="D50" s="68"/>
      <c r="E50" s="68"/>
      <c r="F50" s="68"/>
      <c r="G50" s="68"/>
      <c r="H50" s="68"/>
      <c r="I50" s="68"/>
      <c r="J50" s="68"/>
      <c r="K50" s="68"/>
      <c r="L50" s="68"/>
      <c r="M50" s="68"/>
    </row>
  </sheetData>
  <mergeCells count="5">
    <mergeCell ref="B6:B7"/>
    <mergeCell ref="B3:M3"/>
    <mergeCell ref="B2:M2"/>
    <mergeCell ref="B4:M4"/>
    <mergeCell ref="B25:M25"/>
  </mergeCells>
  <hyperlinks>
    <hyperlink ref="O2" location="Índice!A1" display="Volver al índice" xr:uid="{00000000-0004-0000-0D00-000000000000}"/>
  </hyperlinks>
  <printOptions horizontalCentered="1"/>
  <pageMargins left="0.70866141732283472" right="0.70866141732283472" top="1.299212598425197" bottom="0.74803149606299213" header="0.31496062992125984" footer="0.31496062992125984"/>
  <pageSetup paperSize="122" scale="78" orientation="landscape"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I34"/>
  <sheetViews>
    <sheetView view="pageBreakPreview" zoomScaleNormal="80" zoomScaleSheetLayoutView="100" zoomScalePageLayoutView="80" workbookViewId="0"/>
  </sheetViews>
  <sheetFormatPr baseColWidth="10" defaultColWidth="10.81640625" defaultRowHeight="12.5"/>
  <cols>
    <col min="1" max="1" width="1.1796875" style="33" customWidth="1"/>
    <col min="2" max="2" width="41" style="33" customWidth="1"/>
    <col min="3" max="3" width="26.26953125" style="33" customWidth="1"/>
    <col min="4" max="4" width="26.1796875" style="33" customWidth="1"/>
    <col min="5" max="5" width="22.26953125" style="33" customWidth="1"/>
    <col min="6" max="6" width="4" style="33" customWidth="1"/>
    <col min="7" max="7" width="14.453125" style="33" customWidth="1"/>
    <col min="8" max="16384" width="10.81640625" style="33"/>
  </cols>
  <sheetData>
    <row r="1" spans="2:9" ht="6.75" customHeight="1"/>
    <row r="2" spans="2:9" ht="13">
      <c r="B2" s="358" t="s">
        <v>191</v>
      </c>
      <c r="C2" s="358"/>
      <c r="D2" s="358"/>
      <c r="E2" s="358"/>
      <c r="G2" s="40" t="s">
        <v>134</v>
      </c>
    </row>
    <row r="3" spans="2:9" ht="13">
      <c r="B3" s="358" t="s">
        <v>192</v>
      </c>
      <c r="C3" s="358"/>
      <c r="D3" s="358"/>
      <c r="E3" s="358"/>
      <c r="G3" s="40"/>
    </row>
    <row r="4" spans="2:9" ht="13">
      <c r="B4" s="358" t="s">
        <v>235</v>
      </c>
      <c r="C4" s="358"/>
      <c r="D4" s="358"/>
      <c r="E4" s="358"/>
    </row>
    <row r="6" spans="2:9" ht="38">
      <c r="C6" s="131" t="s">
        <v>207</v>
      </c>
      <c r="D6" s="131" t="s">
        <v>236</v>
      </c>
      <c r="E6" s="131" t="s">
        <v>204</v>
      </c>
    </row>
    <row r="7" spans="2:9" ht="13">
      <c r="B7" s="132" t="s">
        <v>137</v>
      </c>
      <c r="C7" s="133">
        <v>26</v>
      </c>
      <c r="D7" s="133">
        <v>30</v>
      </c>
      <c r="E7" s="133">
        <v>30</v>
      </c>
      <c r="G7" s="261"/>
      <c r="H7" s="261"/>
      <c r="I7" s="261"/>
    </row>
    <row r="8" spans="2:9" ht="13">
      <c r="B8" s="132" t="s">
        <v>168</v>
      </c>
      <c r="C8" s="134">
        <v>998000</v>
      </c>
      <c r="D8" s="134">
        <v>648000</v>
      </c>
      <c r="E8" s="134">
        <v>1538000</v>
      </c>
      <c r="G8" s="39"/>
      <c r="H8" s="39"/>
      <c r="I8" s="39"/>
    </row>
    <row r="9" spans="2:9" ht="13">
      <c r="B9" s="132" t="s">
        <v>169</v>
      </c>
      <c r="C9" s="134">
        <v>612000</v>
      </c>
      <c r="D9" s="134">
        <v>651000</v>
      </c>
      <c r="E9" s="134">
        <v>622000</v>
      </c>
      <c r="G9" s="39"/>
      <c r="H9" s="39"/>
      <c r="I9" s="39"/>
    </row>
    <row r="10" spans="2:9" ht="13">
      <c r="B10" s="132" t="s">
        <v>170</v>
      </c>
      <c r="C10" s="134">
        <v>1718582</v>
      </c>
      <c r="D10" s="134">
        <v>2349219</v>
      </c>
      <c r="E10" s="134">
        <v>1816105</v>
      </c>
      <c r="G10" s="39"/>
      <c r="H10" s="39"/>
      <c r="I10" s="39"/>
    </row>
    <row r="11" spans="2:9" ht="15">
      <c r="B11" s="135" t="s">
        <v>199</v>
      </c>
      <c r="C11" s="134">
        <f>124821.825+166429.1</f>
        <v>291250.92499999999</v>
      </c>
      <c r="D11" s="134">
        <v>346581</v>
      </c>
      <c r="E11" s="134">
        <f>198805+178925</f>
        <v>377730</v>
      </c>
      <c r="G11" s="39"/>
      <c r="H11" s="39"/>
      <c r="I11" s="39"/>
    </row>
    <row r="12" spans="2:9" ht="13">
      <c r="B12" s="136" t="s">
        <v>171</v>
      </c>
      <c r="C12" s="137">
        <f>SUM(C8:C11)</f>
        <v>3619832.9249999998</v>
      </c>
      <c r="D12" s="137">
        <f>SUM(D8:D11)</f>
        <v>3994800</v>
      </c>
      <c r="E12" s="137">
        <f>SUM(E8:E11)</f>
        <v>4353835</v>
      </c>
      <c r="G12" s="39"/>
      <c r="H12" s="39"/>
      <c r="I12" s="39"/>
    </row>
    <row r="13" spans="2:9" ht="15">
      <c r="B13" s="132" t="s">
        <v>232</v>
      </c>
      <c r="C13" s="225">
        <f>6846/1.19</f>
        <v>5752.9411764705883</v>
      </c>
      <c r="D13" s="153">
        <f>6947/1.19</f>
        <v>5837.8151260504201</v>
      </c>
      <c r="E13" s="153">
        <f>C13</f>
        <v>5752.9411764705883</v>
      </c>
      <c r="H13" s="251"/>
      <c r="I13" s="251"/>
    </row>
    <row r="14" spans="2:9" ht="13">
      <c r="B14" s="138" t="s">
        <v>172</v>
      </c>
      <c r="C14" s="137">
        <f>(C13/25)*C7*1000</f>
        <v>5983058.823529412</v>
      </c>
      <c r="D14" s="137">
        <f>(D13/25)*D7*1000</f>
        <v>7005378.1512605045</v>
      </c>
      <c r="E14" s="137">
        <f t="shared" ref="E14" si="0">(E13/25)*E7*1000</f>
        <v>6903529.4117647065</v>
      </c>
      <c r="G14" s="39"/>
    </row>
    <row r="15" spans="2:9" ht="13">
      <c r="B15" s="138" t="s">
        <v>173</v>
      </c>
      <c r="C15" s="217">
        <f>C14-C12</f>
        <v>2363225.8985294122</v>
      </c>
      <c r="D15" s="217">
        <f>D14-D12</f>
        <v>3010578.1512605045</v>
      </c>
      <c r="E15" s="217">
        <f>E14-E12</f>
        <v>2549694.4117647065</v>
      </c>
      <c r="G15" s="39"/>
    </row>
    <row r="16" spans="2:9" ht="13">
      <c r="B16" s="139"/>
      <c r="C16" s="140"/>
      <c r="D16" s="140"/>
      <c r="E16" s="140"/>
    </row>
    <row r="17" spans="2:5" ht="26.25" customHeight="1">
      <c r="B17" s="355" t="s">
        <v>233</v>
      </c>
      <c r="C17" s="356"/>
      <c r="D17" s="356"/>
      <c r="E17" s="357"/>
    </row>
    <row r="18" spans="2:5" ht="13">
      <c r="B18" s="353" t="s">
        <v>174</v>
      </c>
      <c r="C18" s="359" t="s">
        <v>234</v>
      </c>
      <c r="D18" s="360"/>
      <c r="E18" s="361"/>
    </row>
    <row r="19" spans="2:5" ht="13">
      <c r="B19" s="354"/>
      <c r="C19" s="252">
        <v>4000</v>
      </c>
      <c r="D19" s="252">
        <v>5000</v>
      </c>
      <c r="E19" s="252">
        <v>6000</v>
      </c>
    </row>
    <row r="20" spans="2:5" ht="13">
      <c r="B20" s="141">
        <v>25000</v>
      </c>
      <c r="C20" s="186">
        <f t="shared" ref="C20:E22" si="1">+$B20*(C$19/25)-$D$12</f>
        <v>5200</v>
      </c>
      <c r="D20" s="186">
        <f t="shared" si="1"/>
        <v>1005200</v>
      </c>
      <c r="E20" s="186">
        <f t="shared" si="1"/>
        <v>2005200</v>
      </c>
    </row>
    <row r="21" spans="2:5" ht="13">
      <c r="B21" s="141">
        <v>30000</v>
      </c>
      <c r="C21" s="186">
        <f t="shared" si="1"/>
        <v>805200</v>
      </c>
      <c r="D21" s="186">
        <f t="shared" si="1"/>
        <v>2005200</v>
      </c>
      <c r="E21" s="186">
        <f t="shared" si="1"/>
        <v>3205200</v>
      </c>
    </row>
    <row r="22" spans="2:5" ht="13">
      <c r="B22" s="141">
        <v>35000</v>
      </c>
      <c r="C22" s="186">
        <f t="shared" si="1"/>
        <v>1605200</v>
      </c>
      <c r="D22" s="186">
        <f t="shared" si="1"/>
        <v>3005200</v>
      </c>
      <c r="E22" s="186">
        <f t="shared" si="1"/>
        <v>4405200</v>
      </c>
    </row>
    <row r="23" spans="2:5" ht="13">
      <c r="B23" s="144"/>
      <c r="C23" s="187"/>
      <c r="D23" s="187"/>
      <c r="E23" s="187"/>
    </row>
    <row r="24" spans="2:5" ht="15" customHeight="1">
      <c r="B24" s="355" t="s">
        <v>237</v>
      </c>
      <c r="C24" s="356"/>
      <c r="D24" s="356"/>
      <c r="E24" s="357"/>
    </row>
    <row r="25" spans="2:5" ht="13">
      <c r="B25" s="161" t="s">
        <v>181</v>
      </c>
      <c r="C25" s="162">
        <f>+B20</f>
        <v>25000</v>
      </c>
      <c r="D25" s="162">
        <f>+B21</f>
        <v>30000</v>
      </c>
      <c r="E25" s="162">
        <f>+B22</f>
        <v>35000</v>
      </c>
    </row>
    <row r="26" spans="2:5" ht="13">
      <c r="B26" s="146" t="s">
        <v>231</v>
      </c>
      <c r="C26" s="145">
        <f>($D12/C25)*25</f>
        <v>3994.8</v>
      </c>
      <c r="D26" s="145">
        <f>($D12/D25)*25</f>
        <v>3329</v>
      </c>
      <c r="E26" s="145">
        <f>($D12/E25)*25</f>
        <v>2853.4285714285716</v>
      </c>
    </row>
    <row r="27" spans="2:5" ht="13">
      <c r="B27" s="142" t="s">
        <v>180</v>
      </c>
      <c r="C27" s="142"/>
      <c r="D27" s="142"/>
      <c r="E27" s="142"/>
    </row>
    <row r="28" spans="2:5">
      <c r="B28" s="143" t="s">
        <v>175</v>
      </c>
      <c r="C28" s="143"/>
      <c r="D28" s="143"/>
      <c r="E28" s="143"/>
    </row>
    <row r="29" spans="2:5">
      <c r="B29" s="362" t="s">
        <v>185</v>
      </c>
      <c r="C29" s="362"/>
      <c r="D29" s="362"/>
      <c r="E29" s="362"/>
    </row>
    <row r="30" spans="2:5" ht="26.25" customHeight="1">
      <c r="B30" s="363" t="s">
        <v>193</v>
      </c>
      <c r="C30" s="363"/>
      <c r="D30" s="363"/>
      <c r="E30" s="363"/>
    </row>
    <row r="31" spans="2:5">
      <c r="B31" s="364" t="s">
        <v>262</v>
      </c>
      <c r="C31" s="364"/>
      <c r="D31" s="364"/>
      <c r="E31" s="364"/>
    </row>
    <row r="32" spans="2:5">
      <c r="B32" s="362" t="s">
        <v>186</v>
      </c>
      <c r="C32" s="362"/>
      <c r="D32" s="362"/>
      <c r="E32" s="362"/>
    </row>
    <row r="33" spans="2:5">
      <c r="B33" s="362" t="s">
        <v>176</v>
      </c>
      <c r="C33" s="362"/>
      <c r="D33" s="362"/>
      <c r="E33" s="362"/>
    </row>
    <row r="34" spans="2:5">
      <c r="B34" s="362" t="s">
        <v>182</v>
      </c>
      <c r="C34" s="362"/>
      <c r="D34" s="362"/>
      <c r="E34" s="362"/>
    </row>
  </sheetData>
  <mergeCells count="13">
    <mergeCell ref="B33:E33"/>
    <mergeCell ref="B34:E34"/>
    <mergeCell ref="B24:E24"/>
    <mergeCell ref="B29:E29"/>
    <mergeCell ref="B30:E30"/>
    <mergeCell ref="B31:E31"/>
    <mergeCell ref="B32:E32"/>
    <mergeCell ref="B18:B19"/>
    <mergeCell ref="B17:E17"/>
    <mergeCell ref="B2:E2"/>
    <mergeCell ref="B3:E3"/>
    <mergeCell ref="B4:E4"/>
    <mergeCell ref="C18:E18"/>
  </mergeCells>
  <hyperlinks>
    <hyperlink ref="G2" location="Índice!A1" display="Volver al índice" xr:uid="{00000000-0004-0000-0E00-000000000000}"/>
  </hyperlinks>
  <printOptions horizontalCentered="1"/>
  <pageMargins left="0.70866141732283472" right="0.70866141732283472" top="0.74803149606299213" bottom="0.74803149606299213" header="0.31496062992125984" footer="0.31496062992125984"/>
  <pageSetup paperSize="122" orientation="landscape"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pageSetUpPr fitToPage="1"/>
  </sheetPr>
  <dimension ref="B2:N34"/>
  <sheetViews>
    <sheetView view="pageBreakPreview" zoomScaleNormal="90" zoomScaleSheetLayoutView="100" workbookViewId="0"/>
  </sheetViews>
  <sheetFormatPr baseColWidth="10" defaultColWidth="10.81640625" defaultRowHeight="12.5"/>
  <cols>
    <col min="1" max="1" width="1.453125" style="33" customWidth="1"/>
    <col min="2" max="2" width="13.81640625" style="33" customWidth="1"/>
    <col min="3" max="3" width="17.54296875" style="33" customWidth="1"/>
    <col min="4" max="4" width="11.7265625" style="33" customWidth="1"/>
    <col min="5" max="6" width="10.1796875" style="33" customWidth="1"/>
    <col min="7" max="7" width="10.453125" style="33" customWidth="1"/>
    <col min="8" max="8" width="11.26953125" style="33" customWidth="1"/>
    <col min="9" max="10" width="10.1796875" style="33" customWidth="1"/>
    <col min="11" max="11" width="10" style="33" customWidth="1"/>
    <col min="12" max="12" width="2.1796875" style="33" customWidth="1"/>
    <col min="13" max="13" width="10.81640625" style="106"/>
    <col min="14" max="16384" width="10.81640625" style="33"/>
  </cols>
  <sheetData>
    <row r="2" spans="2:14" ht="13">
      <c r="B2" s="366" t="s">
        <v>177</v>
      </c>
      <c r="C2" s="366"/>
      <c r="D2" s="366"/>
      <c r="E2" s="366"/>
      <c r="F2" s="366"/>
      <c r="G2" s="366"/>
      <c r="H2" s="366"/>
      <c r="I2" s="366"/>
      <c r="J2" s="366"/>
      <c r="K2" s="366"/>
      <c r="L2" s="91"/>
      <c r="M2" s="219" t="s">
        <v>134</v>
      </c>
    </row>
    <row r="3" spans="2:14" ht="13">
      <c r="B3" s="91"/>
      <c r="C3" s="91"/>
      <c r="D3" s="91"/>
      <c r="E3" s="91"/>
      <c r="F3" s="91"/>
      <c r="G3" s="91"/>
      <c r="H3" s="91"/>
      <c r="I3" s="91"/>
      <c r="J3" s="91"/>
      <c r="K3" s="91"/>
      <c r="L3" s="91"/>
      <c r="M3" s="108"/>
    </row>
    <row r="4" spans="2:14" ht="13">
      <c r="B4" s="370" t="s">
        <v>66</v>
      </c>
      <c r="C4" s="372" t="s">
        <v>67</v>
      </c>
      <c r="D4" s="367" t="s">
        <v>68</v>
      </c>
      <c r="E4" s="368"/>
      <c r="F4" s="368"/>
      <c r="G4" s="369"/>
      <c r="H4" s="367" t="s">
        <v>69</v>
      </c>
      <c r="I4" s="368"/>
      <c r="J4" s="368"/>
      <c r="K4" s="369"/>
      <c r="L4" s="91"/>
    </row>
    <row r="5" spans="2:14" ht="31.5" customHeight="1">
      <c r="B5" s="371"/>
      <c r="C5" s="373"/>
      <c r="D5" s="154" t="s">
        <v>253</v>
      </c>
      <c r="E5" s="155" t="s">
        <v>269</v>
      </c>
      <c r="F5" s="155" t="s">
        <v>270</v>
      </c>
      <c r="G5" s="156" t="s">
        <v>201</v>
      </c>
      <c r="H5" s="154" t="str">
        <f>+D5</f>
        <v>2018</v>
      </c>
      <c r="I5" s="157" t="str">
        <f>+E5</f>
        <v>ene-jul 2018</v>
      </c>
      <c r="J5" s="157" t="str">
        <f>+F5</f>
        <v>ene-jul 2019</v>
      </c>
      <c r="K5" s="158" t="str">
        <f>+G5</f>
        <v>variación (%)</v>
      </c>
      <c r="L5" s="92"/>
      <c r="M5" s="116"/>
    </row>
    <row r="6" spans="2:14" ht="12.4" customHeight="1">
      <c r="B6" s="374" t="s">
        <v>83</v>
      </c>
      <c r="C6" s="262" t="s">
        <v>74</v>
      </c>
      <c r="D6" s="263">
        <v>503759.77</v>
      </c>
      <c r="E6" s="264">
        <v>275217.21999999997</v>
      </c>
      <c r="F6" s="264">
        <v>84517.73</v>
      </c>
      <c r="G6" s="265">
        <v>-69.290537125547587</v>
      </c>
      <c r="H6" s="264">
        <v>2984008.65</v>
      </c>
      <c r="I6" s="264">
        <v>1581990.75</v>
      </c>
      <c r="J6" s="264">
        <v>516825</v>
      </c>
      <c r="K6" s="265">
        <v>-67.330719221967641</v>
      </c>
      <c r="M6" s="39"/>
      <c r="N6" s="39"/>
    </row>
    <row r="7" spans="2:14" ht="14.5">
      <c r="B7" s="375"/>
      <c r="C7" s="266" t="s">
        <v>84</v>
      </c>
      <c r="D7" s="267">
        <v>133415.29</v>
      </c>
      <c r="E7" s="268">
        <v>70510.179999999993</v>
      </c>
      <c r="F7" s="268">
        <v>78070.399999999994</v>
      </c>
      <c r="G7" s="269">
        <v>10.72216806140618</v>
      </c>
      <c r="H7" s="268">
        <v>613535.5</v>
      </c>
      <c r="I7" s="268">
        <v>319910.3</v>
      </c>
      <c r="J7" s="268">
        <v>321232.40000000002</v>
      </c>
      <c r="K7" s="269">
        <v>0.41327209533423837</v>
      </c>
      <c r="M7" s="39"/>
      <c r="N7" s="39"/>
    </row>
    <row r="8" spans="2:14" ht="14.5">
      <c r="B8" s="375"/>
      <c r="C8" s="266" t="s">
        <v>82</v>
      </c>
      <c r="D8" s="267">
        <v>21278.36</v>
      </c>
      <c r="E8" s="268">
        <v>14468.28</v>
      </c>
      <c r="F8" s="268">
        <v>7795.76</v>
      </c>
      <c r="G8" s="269">
        <v>-46.118266995109302</v>
      </c>
      <c r="H8" s="268">
        <v>134826.79999999999</v>
      </c>
      <c r="I8" s="268">
        <v>78767.899999999994</v>
      </c>
      <c r="J8" s="268">
        <v>71912.3</v>
      </c>
      <c r="K8" s="269">
        <v>-8.7035454798210843</v>
      </c>
      <c r="M8" s="39"/>
      <c r="N8" s="39"/>
    </row>
    <row r="9" spans="2:14" ht="14.5">
      <c r="B9" s="375"/>
      <c r="C9" s="266" t="s">
        <v>250</v>
      </c>
      <c r="D9" s="267">
        <v>20691.57</v>
      </c>
      <c r="E9" s="268">
        <v>0</v>
      </c>
      <c r="F9" s="268">
        <v>1500</v>
      </c>
      <c r="G9" s="269" t="s">
        <v>130</v>
      </c>
      <c r="H9" s="268">
        <v>56376.22</v>
      </c>
      <c r="I9" s="268">
        <v>0</v>
      </c>
      <c r="J9" s="268">
        <v>7393.26</v>
      </c>
      <c r="K9" s="269" t="s">
        <v>130</v>
      </c>
      <c r="M9" s="39"/>
      <c r="N9" s="39"/>
    </row>
    <row r="10" spans="2:14" ht="14.5">
      <c r="B10" s="375"/>
      <c r="C10" s="266" t="s">
        <v>72</v>
      </c>
      <c r="D10" s="267">
        <v>4816</v>
      </c>
      <c r="E10" s="268">
        <v>2800</v>
      </c>
      <c r="F10" s="268">
        <v>0</v>
      </c>
      <c r="G10" s="269">
        <v>-100</v>
      </c>
      <c r="H10" s="268">
        <v>40346.199999999997</v>
      </c>
      <c r="I10" s="268">
        <v>19826.2</v>
      </c>
      <c r="J10" s="268">
        <v>0</v>
      </c>
      <c r="K10" s="269">
        <v>-100</v>
      </c>
      <c r="M10" s="39"/>
      <c r="N10" s="39"/>
    </row>
    <row r="11" spans="2:14" ht="14.5">
      <c r="B11" s="375"/>
      <c r="C11" s="266" t="s">
        <v>76</v>
      </c>
      <c r="D11" s="267">
        <v>2553.1999999999998</v>
      </c>
      <c r="E11" s="268">
        <v>2553.1999999999998</v>
      </c>
      <c r="F11" s="268">
        <v>0</v>
      </c>
      <c r="G11" s="269">
        <v>-100</v>
      </c>
      <c r="H11" s="268">
        <v>16450.099999999999</v>
      </c>
      <c r="I11" s="268">
        <v>16450.099999999999</v>
      </c>
      <c r="J11" s="268">
        <v>0</v>
      </c>
      <c r="K11" s="269">
        <v>-100</v>
      </c>
      <c r="M11" s="39"/>
      <c r="N11" s="39"/>
    </row>
    <row r="12" spans="2:14" ht="14.5">
      <c r="B12" s="375"/>
      <c r="C12" s="266" t="s">
        <v>75</v>
      </c>
      <c r="D12" s="267">
        <v>1960</v>
      </c>
      <c r="E12" s="268">
        <v>1960</v>
      </c>
      <c r="F12" s="268">
        <v>0</v>
      </c>
      <c r="G12" s="269">
        <v>-100</v>
      </c>
      <c r="H12" s="268">
        <v>13429.18</v>
      </c>
      <c r="I12" s="268">
        <v>13429.18</v>
      </c>
      <c r="J12" s="268">
        <v>0</v>
      </c>
      <c r="K12" s="269">
        <v>-100</v>
      </c>
      <c r="M12" s="39"/>
      <c r="N12" s="39"/>
    </row>
    <row r="13" spans="2:14" ht="14.5">
      <c r="B13" s="375"/>
      <c r="C13" s="270" t="s">
        <v>116</v>
      </c>
      <c r="D13" s="267">
        <v>1295</v>
      </c>
      <c r="E13" s="268">
        <v>371</v>
      </c>
      <c r="F13" s="268">
        <v>5657.04</v>
      </c>
      <c r="G13" s="269">
        <v>1424.8086253369272</v>
      </c>
      <c r="H13" s="268">
        <v>3165.66</v>
      </c>
      <c r="I13" s="268">
        <v>68.900000000000006</v>
      </c>
      <c r="J13" s="268">
        <v>20005.79</v>
      </c>
      <c r="K13" s="269">
        <v>28935.979680696659</v>
      </c>
      <c r="M13" s="39"/>
      <c r="N13" s="39"/>
    </row>
    <row r="14" spans="2:14" ht="12.4" customHeight="1">
      <c r="B14" s="375"/>
      <c r="C14" s="266" t="s">
        <v>148</v>
      </c>
      <c r="D14" s="267">
        <v>0</v>
      </c>
      <c r="E14" s="268">
        <v>0</v>
      </c>
      <c r="F14" s="268">
        <v>1543.36</v>
      </c>
      <c r="G14" s="269" t="s">
        <v>130</v>
      </c>
      <c r="H14" s="268">
        <v>0</v>
      </c>
      <c r="I14" s="268">
        <v>0</v>
      </c>
      <c r="J14" s="268">
        <v>13832</v>
      </c>
      <c r="K14" s="269" t="s">
        <v>130</v>
      </c>
      <c r="M14" s="39"/>
      <c r="N14" s="39"/>
    </row>
    <row r="15" spans="2:14" ht="14.65" customHeight="1">
      <c r="B15" s="376"/>
      <c r="C15" s="271" t="s">
        <v>73</v>
      </c>
      <c r="D15" s="267">
        <v>0</v>
      </c>
      <c r="E15" s="268">
        <v>0</v>
      </c>
      <c r="F15" s="268">
        <v>10176.799999999999</v>
      </c>
      <c r="G15" s="269" t="s">
        <v>130</v>
      </c>
      <c r="H15" s="268">
        <v>0</v>
      </c>
      <c r="I15" s="268">
        <v>0</v>
      </c>
      <c r="J15" s="268">
        <v>62499.1</v>
      </c>
      <c r="K15" s="269" t="s">
        <v>130</v>
      </c>
      <c r="M15" s="39"/>
      <c r="N15" s="39"/>
    </row>
    <row r="16" spans="2:14" ht="14.5">
      <c r="B16" s="272" t="s">
        <v>105</v>
      </c>
      <c r="C16" s="273"/>
      <c r="D16" s="274">
        <v>689769.19</v>
      </c>
      <c r="E16" s="275">
        <v>367879.88</v>
      </c>
      <c r="F16" s="275">
        <v>189261.09</v>
      </c>
      <c r="G16" s="276">
        <v>-48.553563190245683</v>
      </c>
      <c r="H16" s="275">
        <v>3862138.3100000005</v>
      </c>
      <c r="I16" s="275">
        <v>2030443.3299999998</v>
      </c>
      <c r="J16" s="275">
        <v>1013699.8500000001</v>
      </c>
      <c r="K16" s="276">
        <v>-50.074949887914364</v>
      </c>
      <c r="M16" s="39"/>
      <c r="N16" s="39"/>
    </row>
    <row r="17" spans="2:14" ht="14.5">
      <c r="B17" s="271" t="s">
        <v>242</v>
      </c>
      <c r="C17" s="271" t="s">
        <v>71</v>
      </c>
      <c r="D17" s="277">
        <v>300000</v>
      </c>
      <c r="E17" s="278">
        <v>175000</v>
      </c>
      <c r="F17" s="278">
        <v>560250</v>
      </c>
      <c r="G17" s="279">
        <v>220.14285714285714</v>
      </c>
      <c r="H17" s="278">
        <v>236606</v>
      </c>
      <c r="I17" s="278">
        <v>115606</v>
      </c>
      <c r="J17" s="278">
        <v>632660</v>
      </c>
      <c r="K17" s="279">
        <v>447.25533276819539</v>
      </c>
      <c r="M17" s="39"/>
      <c r="N17" s="39"/>
    </row>
    <row r="18" spans="2:14" ht="14.65" customHeight="1">
      <c r="B18" s="272" t="s">
        <v>244</v>
      </c>
      <c r="C18" s="273"/>
      <c r="D18" s="274">
        <v>300000</v>
      </c>
      <c r="E18" s="275">
        <v>175000</v>
      </c>
      <c r="F18" s="275">
        <v>560250</v>
      </c>
      <c r="G18" s="276">
        <v>220.14285714285714</v>
      </c>
      <c r="H18" s="275">
        <v>236606</v>
      </c>
      <c r="I18" s="275">
        <v>115606</v>
      </c>
      <c r="J18" s="275">
        <v>632660</v>
      </c>
      <c r="K18" s="276">
        <v>447.25533276819539</v>
      </c>
      <c r="M18" s="39"/>
      <c r="N18" s="39"/>
    </row>
    <row r="19" spans="2:14" ht="14.5">
      <c r="B19" s="374" t="s">
        <v>79</v>
      </c>
      <c r="C19" s="262" t="s">
        <v>74</v>
      </c>
      <c r="D19" s="277">
        <v>225200</v>
      </c>
      <c r="E19" s="278">
        <v>197200</v>
      </c>
      <c r="F19" s="278">
        <v>28000</v>
      </c>
      <c r="G19" s="279">
        <v>-85.801217038539562</v>
      </c>
      <c r="H19" s="278">
        <v>83800</v>
      </c>
      <c r="I19" s="278">
        <v>69100</v>
      </c>
      <c r="J19" s="278">
        <v>7700</v>
      </c>
      <c r="K19" s="279">
        <v>-88.856729377713464</v>
      </c>
      <c r="M19" s="39"/>
      <c r="N19" s="39"/>
    </row>
    <row r="20" spans="2:14" ht="14.5">
      <c r="B20" s="376"/>
      <c r="C20" s="270" t="s">
        <v>71</v>
      </c>
      <c r="D20" s="267">
        <v>0</v>
      </c>
      <c r="E20" s="268">
        <v>0</v>
      </c>
      <c r="F20" s="268">
        <v>706500</v>
      </c>
      <c r="G20" s="269" t="s">
        <v>130</v>
      </c>
      <c r="H20" s="268">
        <v>0</v>
      </c>
      <c r="I20" s="268">
        <v>0</v>
      </c>
      <c r="J20" s="268">
        <v>270370</v>
      </c>
      <c r="K20" s="269" t="s">
        <v>130</v>
      </c>
      <c r="M20" s="39"/>
      <c r="N20" s="39"/>
    </row>
    <row r="21" spans="2:14" ht="14.5">
      <c r="B21" s="272" t="s">
        <v>108</v>
      </c>
      <c r="C21" s="273"/>
      <c r="D21" s="274">
        <v>225200</v>
      </c>
      <c r="E21" s="275">
        <v>197200</v>
      </c>
      <c r="F21" s="275">
        <v>734500</v>
      </c>
      <c r="G21" s="276">
        <v>272.46450304259633</v>
      </c>
      <c r="H21" s="275">
        <v>83800</v>
      </c>
      <c r="I21" s="275">
        <v>69100</v>
      </c>
      <c r="J21" s="275">
        <v>278070</v>
      </c>
      <c r="K21" s="276">
        <v>302.4167872648336</v>
      </c>
      <c r="M21" s="39"/>
      <c r="N21" s="39"/>
    </row>
    <row r="22" spans="2:14" ht="14.5">
      <c r="B22" s="374" t="s">
        <v>70</v>
      </c>
      <c r="C22" s="262" t="s">
        <v>75</v>
      </c>
      <c r="D22" s="277">
        <v>22400.87</v>
      </c>
      <c r="E22" s="278">
        <v>12462.87</v>
      </c>
      <c r="F22" s="278">
        <v>9700</v>
      </c>
      <c r="G22" s="279">
        <v>-22.168810233918833</v>
      </c>
      <c r="H22" s="278">
        <v>65389.08</v>
      </c>
      <c r="I22" s="278">
        <v>28535.5</v>
      </c>
      <c r="J22" s="278">
        <v>29245.48</v>
      </c>
      <c r="K22" s="279">
        <v>2.4880587338578231</v>
      </c>
      <c r="M22" s="39"/>
      <c r="N22" s="39"/>
    </row>
    <row r="23" spans="2:14" ht="14.5">
      <c r="B23" s="375"/>
      <c r="C23" s="266" t="s">
        <v>81</v>
      </c>
      <c r="D23" s="267">
        <v>5040</v>
      </c>
      <c r="E23" s="268">
        <v>5040</v>
      </c>
      <c r="F23" s="268">
        <v>0</v>
      </c>
      <c r="G23" s="269">
        <v>-100</v>
      </c>
      <c r="H23" s="268">
        <v>8754.7900000000009</v>
      </c>
      <c r="I23" s="268">
        <v>8754.7900000000009</v>
      </c>
      <c r="J23" s="268">
        <v>0</v>
      </c>
      <c r="K23" s="269">
        <v>-100</v>
      </c>
      <c r="M23" s="39"/>
      <c r="N23" s="39"/>
    </row>
    <row r="24" spans="2:14" s="160" customFormat="1" ht="14.5">
      <c r="B24" s="376"/>
      <c r="C24" s="270" t="s">
        <v>78</v>
      </c>
      <c r="D24" s="267">
        <v>129</v>
      </c>
      <c r="E24" s="268">
        <v>75</v>
      </c>
      <c r="F24" s="268">
        <v>0</v>
      </c>
      <c r="G24" s="269">
        <v>-100</v>
      </c>
      <c r="H24" s="268">
        <v>702.36</v>
      </c>
      <c r="I24" s="268">
        <v>411.6</v>
      </c>
      <c r="J24" s="268">
        <v>0</v>
      </c>
      <c r="K24" s="269">
        <v>-100</v>
      </c>
      <c r="M24" s="39"/>
      <c r="N24" s="39"/>
    </row>
    <row r="25" spans="2:14" ht="14.5">
      <c r="B25" s="272" t="s">
        <v>106</v>
      </c>
      <c r="C25" s="273"/>
      <c r="D25" s="274">
        <v>27569.87</v>
      </c>
      <c r="E25" s="275">
        <v>17577.870000000003</v>
      </c>
      <c r="F25" s="275">
        <v>9700</v>
      </c>
      <c r="G25" s="276">
        <v>-44.816977256061186</v>
      </c>
      <c r="H25" s="275">
        <v>74846.23</v>
      </c>
      <c r="I25" s="275">
        <v>37701.89</v>
      </c>
      <c r="J25" s="275">
        <v>29245.48</v>
      </c>
      <c r="K25" s="276">
        <v>-22.429671297645825</v>
      </c>
      <c r="M25" s="39"/>
      <c r="N25" s="39"/>
    </row>
    <row r="26" spans="2:14" s="160" customFormat="1" ht="14.5">
      <c r="B26" s="271" t="s">
        <v>77</v>
      </c>
      <c r="C26" s="271" t="s">
        <v>72</v>
      </c>
      <c r="D26" s="277">
        <v>350</v>
      </c>
      <c r="E26" s="278">
        <v>350</v>
      </c>
      <c r="F26" s="278">
        <v>0</v>
      </c>
      <c r="G26" s="279">
        <v>-100</v>
      </c>
      <c r="H26" s="278">
        <v>798.93</v>
      </c>
      <c r="I26" s="278">
        <v>798.93</v>
      </c>
      <c r="J26" s="278">
        <v>0</v>
      </c>
      <c r="K26" s="279">
        <v>-100</v>
      </c>
      <c r="M26" s="39"/>
      <c r="N26" s="39"/>
    </row>
    <row r="27" spans="2:14" s="160" customFormat="1" ht="14.5">
      <c r="B27" s="272" t="s">
        <v>107</v>
      </c>
      <c r="C27" s="273"/>
      <c r="D27" s="274">
        <v>350</v>
      </c>
      <c r="E27" s="275">
        <v>350</v>
      </c>
      <c r="F27" s="275">
        <v>0</v>
      </c>
      <c r="G27" s="276">
        <v>-100</v>
      </c>
      <c r="H27" s="275">
        <v>798.93</v>
      </c>
      <c r="I27" s="275">
        <v>798.93</v>
      </c>
      <c r="J27" s="275">
        <v>0</v>
      </c>
      <c r="K27" s="276">
        <v>-100</v>
      </c>
      <c r="M27" s="39"/>
      <c r="N27" s="39"/>
    </row>
    <row r="28" spans="2:14" ht="14.5">
      <c r="B28" s="374" t="s">
        <v>218</v>
      </c>
      <c r="C28" s="262" t="s">
        <v>75</v>
      </c>
      <c r="D28" s="277">
        <v>255</v>
      </c>
      <c r="E28" s="278">
        <v>0</v>
      </c>
      <c r="F28" s="278">
        <v>0</v>
      </c>
      <c r="G28" s="279" t="s">
        <v>130</v>
      </c>
      <c r="H28" s="278">
        <v>170</v>
      </c>
      <c r="I28" s="278">
        <v>0</v>
      </c>
      <c r="J28" s="278">
        <v>0</v>
      </c>
      <c r="K28" s="279" t="s">
        <v>130</v>
      </c>
      <c r="M28" s="39"/>
      <c r="N28" s="39"/>
    </row>
    <row r="29" spans="2:14" s="160" customFormat="1" ht="14.5">
      <c r="B29" s="376"/>
      <c r="C29" s="270" t="s">
        <v>78</v>
      </c>
      <c r="D29" s="267">
        <v>0</v>
      </c>
      <c r="E29" s="268">
        <v>0</v>
      </c>
      <c r="F29" s="268">
        <v>33.75</v>
      </c>
      <c r="G29" s="269" t="s">
        <v>130</v>
      </c>
      <c r="H29" s="268">
        <v>0</v>
      </c>
      <c r="I29" s="268">
        <v>0</v>
      </c>
      <c r="J29" s="268">
        <v>181.65</v>
      </c>
      <c r="K29" s="269" t="s">
        <v>130</v>
      </c>
      <c r="M29" s="39"/>
      <c r="N29" s="39"/>
    </row>
    <row r="30" spans="2:14" s="160" customFormat="1" ht="14.5">
      <c r="B30" s="272" t="s">
        <v>219</v>
      </c>
      <c r="C30" s="273"/>
      <c r="D30" s="274">
        <v>255</v>
      </c>
      <c r="E30" s="275">
        <v>0</v>
      </c>
      <c r="F30" s="275">
        <v>33.75</v>
      </c>
      <c r="G30" s="276" t="s">
        <v>130</v>
      </c>
      <c r="H30" s="275">
        <v>170</v>
      </c>
      <c r="I30" s="275">
        <v>0</v>
      </c>
      <c r="J30" s="275">
        <v>181.65</v>
      </c>
      <c r="K30" s="276" t="s">
        <v>130</v>
      </c>
      <c r="M30" s="39"/>
      <c r="N30" s="39"/>
    </row>
    <row r="31" spans="2:14" s="160" customFormat="1" ht="29">
      <c r="B31" s="280" t="s">
        <v>217</v>
      </c>
      <c r="C31" s="271" t="s">
        <v>259</v>
      </c>
      <c r="D31" s="277">
        <v>0</v>
      </c>
      <c r="E31" s="278">
        <v>0</v>
      </c>
      <c r="F31" s="278">
        <v>99725</v>
      </c>
      <c r="G31" s="279" t="s">
        <v>130</v>
      </c>
      <c r="H31" s="278">
        <v>0</v>
      </c>
      <c r="I31" s="278">
        <v>0</v>
      </c>
      <c r="J31" s="278">
        <v>113806</v>
      </c>
      <c r="K31" s="279" t="s">
        <v>130</v>
      </c>
      <c r="M31" s="39"/>
      <c r="N31" s="39"/>
    </row>
    <row r="32" spans="2:14" ht="14.5">
      <c r="B32" s="272" t="s">
        <v>205</v>
      </c>
      <c r="C32" s="273"/>
      <c r="D32" s="274">
        <v>0</v>
      </c>
      <c r="E32" s="275">
        <v>0</v>
      </c>
      <c r="F32" s="275">
        <v>99725</v>
      </c>
      <c r="G32" s="276" t="s">
        <v>130</v>
      </c>
      <c r="H32" s="275">
        <v>0</v>
      </c>
      <c r="I32" s="275">
        <v>0</v>
      </c>
      <c r="J32" s="275">
        <v>113806</v>
      </c>
      <c r="K32" s="276" t="s">
        <v>130</v>
      </c>
    </row>
    <row r="33" spans="2:11" ht="14.5">
      <c r="B33" s="272" t="s">
        <v>252</v>
      </c>
      <c r="C33" s="273"/>
      <c r="D33" s="281">
        <v>1243144.0600000003</v>
      </c>
      <c r="E33" s="282">
        <v>758007.75</v>
      </c>
      <c r="F33" s="282">
        <v>1593469.84</v>
      </c>
      <c r="G33" s="283">
        <v>110.21814618650008</v>
      </c>
      <c r="H33" s="282">
        <v>4258359.47</v>
      </c>
      <c r="I33" s="282">
        <v>2253650.15</v>
      </c>
      <c r="J33" s="282">
        <v>2067662.9800000002</v>
      </c>
      <c r="K33" s="283">
        <v>-8.2527081676807548</v>
      </c>
    </row>
    <row r="34" spans="2:11" ht="13">
      <c r="B34" s="365" t="s">
        <v>229</v>
      </c>
      <c r="C34" s="365"/>
      <c r="D34" s="365"/>
      <c r="E34" s="365"/>
      <c r="F34" s="365"/>
      <c r="G34" s="365"/>
      <c r="H34" s="365"/>
      <c r="I34" s="365"/>
      <c r="J34" s="365"/>
      <c r="K34" s="365"/>
    </row>
  </sheetData>
  <mergeCells count="10">
    <mergeCell ref="B34:K34"/>
    <mergeCell ref="B2:K2"/>
    <mergeCell ref="D4:G4"/>
    <mergeCell ref="H4:K4"/>
    <mergeCell ref="B4:B5"/>
    <mergeCell ref="C4:C5"/>
    <mergeCell ref="B6:B15"/>
    <mergeCell ref="B19:B20"/>
    <mergeCell ref="B22:B24"/>
    <mergeCell ref="B28:B29"/>
  </mergeCells>
  <hyperlinks>
    <hyperlink ref="M2" location="Índice!A1" display="Volver al índice" xr:uid="{00000000-0004-0000-0F00-000000000000}"/>
  </hyperlinks>
  <printOptions horizontalCentered="1"/>
  <pageMargins left="0.70866141732283472" right="0.70866141732283472" top="0.74803149606299213" bottom="0.74803149606299213" header="0.31496062992125984" footer="0.31496062992125984"/>
  <pageSetup paperSize="122" scale="78" orientation="portrait" r:id="rId1"/>
  <headerFooter differentFirst="1">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pageSetUpPr fitToPage="1"/>
  </sheetPr>
  <dimension ref="B2:M102"/>
  <sheetViews>
    <sheetView view="pageBreakPreview" zoomScaleNormal="90" zoomScaleSheetLayoutView="100" workbookViewId="0">
      <selection activeCell="M2" sqref="M2"/>
    </sheetView>
  </sheetViews>
  <sheetFormatPr baseColWidth="10" defaultColWidth="10.81640625" defaultRowHeight="12.5"/>
  <cols>
    <col min="1" max="1" width="1.453125" style="33" customWidth="1"/>
    <col min="2" max="2" width="18" style="33" customWidth="1"/>
    <col min="3" max="3" width="17.453125" style="33" customWidth="1"/>
    <col min="4" max="11" width="11.1796875" style="33" customWidth="1"/>
    <col min="12" max="12" width="2.81640625" style="33" customWidth="1"/>
    <col min="13" max="13" width="13.453125" style="33" bestFit="1" customWidth="1"/>
    <col min="14" max="16384" width="10.81640625" style="33"/>
  </cols>
  <sheetData>
    <row r="2" spans="2:13" ht="13">
      <c r="B2" s="366" t="s">
        <v>178</v>
      </c>
      <c r="C2" s="366"/>
      <c r="D2" s="366"/>
      <c r="E2" s="366"/>
      <c r="F2" s="366"/>
      <c r="G2" s="366"/>
      <c r="H2" s="366"/>
      <c r="I2" s="366"/>
      <c r="J2" s="366"/>
      <c r="K2" s="366"/>
      <c r="L2" s="91"/>
      <c r="M2" s="40" t="s">
        <v>134</v>
      </c>
    </row>
    <row r="3" spans="2:13" ht="13">
      <c r="B3" s="91"/>
      <c r="C3" s="91"/>
      <c r="D3" s="91"/>
      <c r="E3" s="91"/>
      <c r="F3" s="91"/>
      <c r="G3" s="91"/>
      <c r="H3" s="91"/>
      <c r="I3" s="91"/>
      <c r="J3" s="91"/>
      <c r="K3" s="91"/>
      <c r="L3" s="91"/>
      <c r="M3" s="40"/>
    </row>
    <row r="4" spans="2:13" ht="13">
      <c r="B4" s="380" t="s">
        <v>66</v>
      </c>
      <c r="C4" s="380" t="s">
        <v>67</v>
      </c>
      <c r="D4" s="367" t="s">
        <v>68</v>
      </c>
      <c r="E4" s="368"/>
      <c r="F4" s="368"/>
      <c r="G4" s="369"/>
      <c r="H4" s="367" t="s">
        <v>86</v>
      </c>
      <c r="I4" s="368"/>
      <c r="J4" s="368"/>
      <c r="K4" s="369"/>
      <c r="L4" s="91"/>
    </row>
    <row r="5" spans="2:13" ht="26">
      <c r="B5" s="381"/>
      <c r="C5" s="381"/>
      <c r="D5" s="34" t="str">
        <f>+export!D5</f>
        <v>2018</v>
      </c>
      <c r="E5" s="35" t="str">
        <f>+export!E5</f>
        <v>ene-jul 2018</v>
      </c>
      <c r="F5" s="35" t="str">
        <f>+export!F5</f>
        <v>ene-jul 2019</v>
      </c>
      <c r="G5" s="36" t="str">
        <f>+export!G5</f>
        <v>variación (%)</v>
      </c>
      <c r="H5" s="34" t="str">
        <f>+export!H5</f>
        <v>2018</v>
      </c>
      <c r="I5" s="37" t="str">
        <f>+export!I5</f>
        <v>ene-jul 2018</v>
      </c>
      <c r="J5" s="37" t="str">
        <f>+export!J5</f>
        <v>ene-jul 2019</v>
      </c>
      <c r="K5" s="38" t="str">
        <f>+export!K5</f>
        <v>variación (%)</v>
      </c>
      <c r="L5" s="92"/>
    </row>
    <row r="6" spans="2:13" ht="15" customHeight="1">
      <c r="B6" s="374" t="s">
        <v>80</v>
      </c>
      <c r="C6" s="284" t="s">
        <v>88</v>
      </c>
      <c r="D6" s="263">
        <v>59177295.520000003</v>
      </c>
      <c r="E6" s="264">
        <v>34066358.520000003</v>
      </c>
      <c r="F6" s="264">
        <v>37660371.351999998</v>
      </c>
      <c r="G6" s="265">
        <v>10.550035249262081</v>
      </c>
      <c r="H6" s="264">
        <v>47929670.280000001</v>
      </c>
      <c r="I6" s="264">
        <v>27611301.32</v>
      </c>
      <c r="J6" s="264">
        <v>32019676.73</v>
      </c>
      <c r="K6" s="265">
        <v>15.965837172646523</v>
      </c>
      <c r="M6" s="255"/>
    </row>
    <row r="7" spans="2:13" ht="14.5">
      <c r="B7" s="375"/>
      <c r="C7" s="285" t="s">
        <v>118</v>
      </c>
      <c r="D7" s="267">
        <v>29046808.524599999</v>
      </c>
      <c r="E7" s="268">
        <v>16219236.74</v>
      </c>
      <c r="F7" s="268">
        <v>15522411.008099999</v>
      </c>
      <c r="G7" s="269">
        <v>-4.296291761877324</v>
      </c>
      <c r="H7" s="268">
        <v>23938156.09</v>
      </c>
      <c r="I7" s="268">
        <v>13290395.77</v>
      </c>
      <c r="J7" s="268">
        <v>13566259.710000001</v>
      </c>
      <c r="K7" s="269">
        <v>2.0756638460887711</v>
      </c>
    </row>
    <row r="8" spans="2:13" ht="14.5">
      <c r="B8" s="375"/>
      <c r="C8" s="285" t="s">
        <v>74</v>
      </c>
      <c r="D8" s="267">
        <v>8564694.3169</v>
      </c>
      <c r="E8" s="268">
        <v>4473673.72</v>
      </c>
      <c r="F8" s="268">
        <v>7232372.0922999997</v>
      </c>
      <c r="G8" s="269">
        <v>61.665167040836401</v>
      </c>
      <c r="H8" s="268">
        <v>9890904.3900000006</v>
      </c>
      <c r="I8" s="268">
        <v>5532376.5</v>
      </c>
      <c r="J8" s="268">
        <v>7778546.8300000001</v>
      </c>
      <c r="K8" s="269">
        <v>40.600460398890071</v>
      </c>
    </row>
    <row r="9" spans="2:13" ht="14.5">
      <c r="B9" s="375"/>
      <c r="C9" s="285" t="s">
        <v>87</v>
      </c>
      <c r="D9" s="267">
        <v>10528492.0615</v>
      </c>
      <c r="E9" s="268">
        <v>7053182.0614999998</v>
      </c>
      <c r="F9" s="268">
        <v>4367573.8600000003</v>
      </c>
      <c r="G9" s="269">
        <v>-38.076547267359942</v>
      </c>
      <c r="H9" s="268">
        <v>8032343.1600000001</v>
      </c>
      <c r="I9" s="268">
        <v>5251498.74</v>
      </c>
      <c r="J9" s="268">
        <v>3966612.74</v>
      </c>
      <c r="K9" s="269">
        <v>-24.46703433846773</v>
      </c>
    </row>
    <row r="10" spans="2:13" ht="14.5">
      <c r="B10" s="375"/>
      <c r="C10" s="285" t="s">
        <v>116</v>
      </c>
      <c r="D10" s="267">
        <v>1704702.3751000001</v>
      </c>
      <c r="E10" s="268">
        <v>462210.32939999999</v>
      </c>
      <c r="F10" s="268">
        <v>502888.67090000003</v>
      </c>
      <c r="G10" s="269">
        <v>8.8008291707381439</v>
      </c>
      <c r="H10" s="268">
        <v>2372193.77</v>
      </c>
      <c r="I10" s="268">
        <v>720257.21</v>
      </c>
      <c r="J10" s="268">
        <v>764617.87</v>
      </c>
      <c r="K10" s="269">
        <v>6.1590025596550468</v>
      </c>
    </row>
    <row r="11" spans="2:13" ht="14.5">
      <c r="B11" s="375"/>
      <c r="C11" s="285" t="s">
        <v>92</v>
      </c>
      <c r="D11" s="267">
        <v>653067.75</v>
      </c>
      <c r="E11" s="268">
        <v>332011.15000000002</v>
      </c>
      <c r="F11" s="268">
        <v>741652</v>
      </c>
      <c r="G11" s="269">
        <v>123.38165450166355</v>
      </c>
      <c r="H11" s="268">
        <v>670297.31000000006</v>
      </c>
      <c r="I11" s="268">
        <v>325854.93</v>
      </c>
      <c r="J11" s="268">
        <v>743490.72</v>
      </c>
      <c r="K11" s="269">
        <v>128.16617198334242</v>
      </c>
    </row>
    <row r="12" spans="2:13" ht="14.5">
      <c r="B12" s="375"/>
      <c r="C12" s="285" t="s">
        <v>78</v>
      </c>
      <c r="D12" s="267">
        <v>33147.06</v>
      </c>
      <c r="E12" s="268">
        <v>33147.06</v>
      </c>
      <c r="F12" s="268">
        <v>16754.169999999998</v>
      </c>
      <c r="G12" s="269">
        <v>-49.455034624488569</v>
      </c>
      <c r="H12" s="268">
        <v>136811.13</v>
      </c>
      <c r="I12" s="268">
        <v>136811.13</v>
      </c>
      <c r="J12" s="268">
        <v>26507.58</v>
      </c>
      <c r="K12" s="269">
        <v>-80.624690403478141</v>
      </c>
    </row>
    <row r="13" spans="2:13" ht="14.5">
      <c r="B13" s="375"/>
      <c r="C13" s="285" t="s">
        <v>93</v>
      </c>
      <c r="D13" s="267">
        <v>140400</v>
      </c>
      <c r="E13" s="268">
        <v>25200</v>
      </c>
      <c r="F13" s="268">
        <v>25200</v>
      </c>
      <c r="G13" s="269">
        <v>0</v>
      </c>
      <c r="H13" s="268">
        <v>119448</v>
      </c>
      <c r="I13" s="268">
        <v>18900</v>
      </c>
      <c r="J13" s="268">
        <v>24948</v>
      </c>
      <c r="K13" s="269">
        <v>32.000000000000007</v>
      </c>
    </row>
    <row r="14" spans="2:13" ht="14.5">
      <c r="B14" s="375"/>
      <c r="C14" s="285" t="s">
        <v>84</v>
      </c>
      <c r="D14" s="267">
        <v>69984</v>
      </c>
      <c r="E14" s="268">
        <v>46656</v>
      </c>
      <c r="F14" s="268">
        <v>46656</v>
      </c>
      <c r="G14" s="269">
        <v>0</v>
      </c>
      <c r="H14" s="268">
        <v>95487.3</v>
      </c>
      <c r="I14" s="268">
        <v>66557.34</v>
      </c>
      <c r="J14" s="268">
        <v>57859.92</v>
      </c>
      <c r="K14" s="269">
        <v>-13.067559490808978</v>
      </c>
    </row>
    <row r="15" spans="2:13" ht="14.5">
      <c r="B15" s="375"/>
      <c r="C15" s="285" t="s">
        <v>71</v>
      </c>
      <c r="D15" s="267">
        <v>23328</v>
      </c>
      <c r="E15" s="268">
        <v>0</v>
      </c>
      <c r="F15" s="268">
        <v>23100</v>
      </c>
      <c r="G15" s="269" t="s">
        <v>130</v>
      </c>
      <c r="H15" s="268">
        <v>28929.96</v>
      </c>
      <c r="I15" s="268">
        <v>0</v>
      </c>
      <c r="J15" s="268">
        <v>21517.4</v>
      </c>
      <c r="K15" s="269" t="s">
        <v>130</v>
      </c>
    </row>
    <row r="16" spans="2:13" ht="14.5">
      <c r="B16" s="375"/>
      <c r="C16" s="285" t="s">
        <v>76</v>
      </c>
      <c r="D16" s="267">
        <v>7421.72</v>
      </c>
      <c r="E16" s="268">
        <v>2592.1999999999998</v>
      </c>
      <c r="F16" s="268">
        <v>0</v>
      </c>
      <c r="G16" s="269">
        <v>-100</v>
      </c>
      <c r="H16" s="268">
        <v>20281.419999999998</v>
      </c>
      <c r="I16" s="268">
        <v>7092.24</v>
      </c>
      <c r="J16" s="268">
        <v>0</v>
      </c>
      <c r="K16" s="269">
        <v>-100</v>
      </c>
    </row>
    <row r="17" spans="2:13" ht="14.5">
      <c r="B17" s="375"/>
      <c r="C17" s="285" t="s">
        <v>72</v>
      </c>
      <c r="D17" s="267">
        <v>9757.5</v>
      </c>
      <c r="E17" s="268">
        <v>3495</v>
      </c>
      <c r="F17" s="268">
        <v>14392.5</v>
      </c>
      <c r="G17" s="269">
        <v>311.80257510729615</v>
      </c>
      <c r="H17" s="268">
        <v>18288.3</v>
      </c>
      <c r="I17" s="268">
        <v>6430.81</v>
      </c>
      <c r="J17" s="268">
        <v>32555.35</v>
      </c>
      <c r="K17" s="269">
        <v>406.24027144325521</v>
      </c>
    </row>
    <row r="18" spans="2:13" ht="14.5">
      <c r="B18" s="375"/>
      <c r="C18" s="285" t="s">
        <v>90</v>
      </c>
      <c r="D18" s="267">
        <v>580.29</v>
      </c>
      <c r="E18" s="268">
        <v>580.29</v>
      </c>
      <c r="F18" s="268">
        <v>861.98540000000003</v>
      </c>
      <c r="G18" s="269">
        <v>48.543900463561343</v>
      </c>
      <c r="H18" s="268">
        <v>2338.7800000000002</v>
      </c>
      <c r="I18" s="268">
        <v>2338.7800000000002</v>
      </c>
      <c r="J18" s="268">
        <v>896.41</v>
      </c>
      <c r="K18" s="269">
        <v>-61.671897313984218</v>
      </c>
    </row>
    <row r="19" spans="2:13" s="160" customFormat="1" ht="14.5">
      <c r="B19" s="375"/>
      <c r="C19" s="285" t="s">
        <v>203</v>
      </c>
      <c r="D19" s="267">
        <v>0</v>
      </c>
      <c r="E19" s="268">
        <v>0</v>
      </c>
      <c r="F19" s="268">
        <v>48000</v>
      </c>
      <c r="G19" s="269" t="s">
        <v>130</v>
      </c>
      <c r="H19" s="268">
        <v>0</v>
      </c>
      <c r="I19" s="268">
        <v>0</v>
      </c>
      <c r="J19" s="268">
        <v>47040</v>
      </c>
      <c r="K19" s="269" t="s">
        <v>130</v>
      </c>
    </row>
    <row r="20" spans="2:13" ht="14.5">
      <c r="B20" s="375"/>
      <c r="C20" s="285" t="s">
        <v>109</v>
      </c>
      <c r="D20" s="267">
        <v>0</v>
      </c>
      <c r="E20" s="268">
        <v>0</v>
      </c>
      <c r="F20" s="268">
        <v>391223.2</v>
      </c>
      <c r="G20" s="269" t="s">
        <v>130</v>
      </c>
      <c r="H20" s="268">
        <v>0</v>
      </c>
      <c r="I20" s="268">
        <v>0</v>
      </c>
      <c r="J20" s="268">
        <v>368072.06</v>
      </c>
      <c r="K20" s="269" t="s">
        <v>130</v>
      </c>
      <c r="M20" s="255"/>
    </row>
    <row r="21" spans="2:13" ht="14.65" customHeight="1">
      <c r="B21" s="376"/>
      <c r="C21" s="285" t="s">
        <v>91</v>
      </c>
      <c r="D21" s="286">
        <v>0</v>
      </c>
      <c r="E21" s="287">
        <v>0</v>
      </c>
      <c r="F21" s="287">
        <v>13200</v>
      </c>
      <c r="G21" s="288" t="s">
        <v>130</v>
      </c>
      <c r="H21" s="287">
        <v>0</v>
      </c>
      <c r="I21" s="287">
        <v>0</v>
      </c>
      <c r="J21" s="287">
        <v>10428</v>
      </c>
      <c r="K21" s="288" t="s">
        <v>130</v>
      </c>
    </row>
    <row r="22" spans="2:13" ht="15" customHeight="1">
      <c r="B22" s="289" t="s">
        <v>104</v>
      </c>
      <c r="C22" s="290"/>
      <c r="D22" s="274">
        <v>109959679.11810002</v>
      </c>
      <c r="E22" s="275">
        <v>62718343.070900016</v>
      </c>
      <c r="F22" s="275">
        <v>66606656.838699996</v>
      </c>
      <c r="G22" s="276">
        <v>6.1996436407837363</v>
      </c>
      <c r="H22" s="275">
        <v>93255149.890000001</v>
      </c>
      <c r="I22" s="275">
        <v>52969814.770000011</v>
      </c>
      <c r="J22" s="275">
        <v>59429029.319999993</v>
      </c>
      <c r="K22" s="291">
        <v>12.194142226183935</v>
      </c>
    </row>
    <row r="23" spans="2:13" ht="14.65" customHeight="1">
      <c r="B23" s="377" t="s">
        <v>83</v>
      </c>
      <c r="C23" s="284" t="s">
        <v>116</v>
      </c>
      <c r="D23" s="277">
        <v>468932.82280000002</v>
      </c>
      <c r="E23" s="278">
        <v>179614.41649999999</v>
      </c>
      <c r="F23" s="278">
        <v>133854.8983</v>
      </c>
      <c r="G23" s="279">
        <v>-25.476528605931804</v>
      </c>
      <c r="H23" s="278">
        <v>2348267.94</v>
      </c>
      <c r="I23" s="278">
        <v>1072080.56</v>
      </c>
      <c r="J23" s="278">
        <v>708834.27</v>
      </c>
      <c r="K23" s="292">
        <v>-33.882368877204527</v>
      </c>
      <c r="M23" s="255"/>
    </row>
    <row r="24" spans="2:13" ht="14.65" customHeight="1">
      <c r="B24" s="379"/>
      <c r="C24" s="285" t="s">
        <v>92</v>
      </c>
      <c r="D24" s="267">
        <v>1565420.2</v>
      </c>
      <c r="E24" s="268">
        <v>1215770.2</v>
      </c>
      <c r="F24" s="268">
        <v>1092000</v>
      </c>
      <c r="G24" s="269">
        <v>-10.180394288328499</v>
      </c>
      <c r="H24" s="293">
        <v>2299380.23</v>
      </c>
      <c r="I24" s="293">
        <v>1798225.88</v>
      </c>
      <c r="J24" s="293">
        <v>1751598.48</v>
      </c>
      <c r="K24" s="294">
        <v>-2.5929667968075276</v>
      </c>
    </row>
    <row r="25" spans="2:13" ht="14.65" customHeight="1">
      <c r="B25" s="379"/>
      <c r="C25" s="285" t="s">
        <v>118</v>
      </c>
      <c r="D25" s="267">
        <v>2049848</v>
      </c>
      <c r="E25" s="268">
        <v>1234900</v>
      </c>
      <c r="F25" s="268">
        <v>1220524.8</v>
      </c>
      <c r="G25" s="269">
        <v>-1.1640780630010505</v>
      </c>
      <c r="H25" s="293">
        <v>2247173.1</v>
      </c>
      <c r="I25" s="293">
        <v>1287588.75</v>
      </c>
      <c r="J25" s="293">
        <v>1297269.81</v>
      </c>
      <c r="K25" s="294">
        <v>0.75187516200339033</v>
      </c>
    </row>
    <row r="26" spans="2:13" ht="14.5">
      <c r="B26" s="379"/>
      <c r="C26" s="285" t="s">
        <v>90</v>
      </c>
      <c r="D26" s="267">
        <v>237263.44570000001</v>
      </c>
      <c r="E26" s="268">
        <v>120991.06329999999</v>
      </c>
      <c r="F26" s="268">
        <v>241765.5238</v>
      </c>
      <c r="G26" s="269">
        <v>99.820976199322331</v>
      </c>
      <c r="H26" s="293">
        <v>1109511.6599999999</v>
      </c>
      <c r="I26" s="293">
        <v>554757.04</v>
      </c>
      <c r="J26" s="293">
        <v>1177491.43</v>
      </c>
      <c r="K26" s="294">
        <v>112.25353534945674</v>
      </c>
    </row>
    <row r="27" spans="2:13" ht="14.5">
      <c r="B27" s="379"/>
      <c r="C27" s="285" t="s">
        <v>78</v>
      </c>
      <c r="D27" s="267">
        <v>179431.68090000001</v>
      </c>
      <c r="E27" s="268">
        <v>54986.688499999997</v>
      </c>
      <c r="F27" s="268">
        <v>86038.153999999995</v>
      </c>
      <c r="G27" s="269">
        <v>56.47087749246802</v>
      </c>
      <c r="H27" s="293">
        <v>929228.88</v>
      </c>
      <c r="I27" s="293">
        <v>303327.21000000002</v>
      </c>
      <c r="J27" s="293">
        <v>443952.32</v>
      </c>
      <c r="K27" s="294">
        <v>46.360862251691827</v>
      </c>
    </row>
    <row r="28" spans="2:13" ht="14.5">
      <c r="B28" s="379"/>
      <c r="C28" s="285" t="s">
        <v>109</v>
      </c>
      <c r="D28" s="267">
        <v>55229.53</v>
      </c>
      <c r="E28" s="268">
        <v>40320.410000000003</v>
      </c>
      <c r="F28" s="268">
        <v>12637.31</v>
      </c>
      <c r="G28" s="269">
        <v>-68.657783985827535</v>
      </c>
      <c r="H28" s="293">
        <v>253534.7</v>
      </c>
      <c r="I28" s="293">
        <v>193583.7</v>
      </c>
      <c r="J28" s="293">
        <v>63265.05</v>
      </c>
      <c r="K28" s="294">
        <v>-67.319020144774584</v>
      </c>
    </row>
    <row r="29" spans="2:13" ht="14.5">
      <c r="B29" s="379"/>
      <c r="C29" s="285" t="s">
        <v>88</v>
      </c>
      <c r="D29" s="267">
        <v>25292.799999999999</v>
      </c>
      <c r="E29" s="268">
        <v>12646.4</v>
      </c>
      <c r="F29" s="268">
        <v>75600</v>
      </c>
      <c r="G29" s="269">
        <v>497.79858299595151</v>
      </c>
      <c r="H29" s="293">
        <v>157100.82999999999</v>
      </c>
      <c r="I29" s="293">
        <v>78632.81</v>
      </c>
      <c r="J29" s="293">
        <v>62612.55</v>
      </c>
      <c r="K29" s="294">
        <v>-20.373505665128832</v>
      </c>
    </row>
    <row r="30" spans="2:13" ht="14.5">
      <c r="B30" s="379"/>
      <c r="C30" s="285" t="s">
        <v>73</v>
      </c>
      <c r="D30" s="267">
        <v>8118.0378000000001</v>
      </c>
      <c r="E30" s="268">
        <v>5352</v>
      </c>
      <c r="F30" s="268">
        <v>4705.0321999999996</v>
      </c>
      <c r="G30" s="269">
        <v>-12.088337070254118</v>
      </c>
      <c r="H30" s="293">
        <v>58454.97</v>
      </c>
      <c r="I30" s="293">
        <v>40396.42</v>
      </c>
      <c r="J30" s="293">
        <v>29279.95</v>
      </c>
      <c r="K30" s="294">
        <v>-27.518453367897443</v>
      </c>
    </row>
    <row r="31" spans="2:13" ht="14.5">
      <c r="B31" s="379"/>
      <c r="C31" s="285" t="s">
        <v>76</v>
      </c>
      <c r="D31" s="267">
        <v>7869.5846000000001</v>
      </c>
      <c r="E31" s="268">
        <v>3414.4</v>
      </c>
      <c r="F31" s="268">
        <v>8001.6184999999996</v>
      </c>
      <c r="G31" s="269">
        <v>134.34918287253984</v>
      </c>
      <c r="H31" s="293">
        <v>45992.55</v>
      </c>
      <c r="I31" s="293">
        <v>20772.740000000002</v>
      </c>
      <c r="J31" s="293">
        <v>36485.730000000003</v>
      </c>
      <c r="K31" s="294">
        <v>75.642356280394395</v>
      </c>
    </row>
    <row r="32" spans="2:13" ht="14.5">
      <c r="B32" s="379"/>
      <c r="C32" s="285" t="s">
        <v>87</v>
      </c>
      <c r="D32" s="267">
        <v>12495</v>
      </c>
      <c r="E32" s="268">
        <v>7344</v>
      </c>
      <c r="F32" s="268">
        <v>0</v>
      </c>
      <c r="G32" s="269">
        <v>-100</v>
      </c>
      <c r="H32" s="293">
        <v>27781.73</v>
      </c>
      <c r="I32" s="293">
        <v>15727.35</v>
      </c>
      <c r="J32" s="293">
        <v>0</v>
      </c>
      <c r="K32" s="294">
        <v>-100</v>
      </c>
    </row>
    <row r="33" spans="2:11" ht="14.5">
      <c r="B33" s="379"/>
      <c r="C33" s="285" t="s">
        <v>248</v>
      </c>
      <c r="D33" s="267">
        <v>4280.32</v>
      </c>
      <c r="E33" s="268">
        <v>0</v>
      </c>
      <c r="F33" s="268">
        <v>0</v>
      </c>
      <c r="G33" s="269" t="s">
        <v>130</v>
      </c>
      <c r="H33" s="293">
        <v>26525.11</v>
      </c>
      <c r="I33" s="293">
        <v>0</v>
      </c>
      <c r="J33" s="293">
        <v>0</v>
      </c>
      <c r="K33" s="294" t="s">
        <v>130</v>
      </c>
    </row>
    <row r="34" spans="2:11" ht="14.5">
      <c r="B34" s="379"/>
      <c r="C34" s="285" t="s">
        <v>72</v>
      </c>
      <c r="D34" s="267">
        <v>38687.746299999999</v>
      </c>
      <c r="E34" s="268">
        <v>37329.050000000003</v>
      </c>
      <c r="F34" s="268">
        <v>5128.1899999999996</v>
      </c>
      <c r="G34" s="269">
        <v>-86.262200618553123</v>
      </c>
      <c r="H34" s="293">
        <v>21125.9</v>
      </c>
      <c r="I34" s="293">
        <v>13018.05</v>
      </c>
      <c r="J34" s="293">
        <v>7110.97</v>
      </c>
      <c r="K34" s="294">
        <v>-45.376073989576007</v>
      </c>
    </row>
    <row r="35" spans="2:11" ht="14.5">
      <c r="B35" s="379"/>
      <c r="C35" s="285" t="s">
        <v>94</v>
      </c>
      <c r="D35" s="267">
        <v>829.68</v>
      </c>
      <c r="E35" s="268">
        <v>397</v>
      </c>
      <c r="F35" s="268">
        <v>395.72</v>
      </c>
      <c r="G35" s="269">
        <v>-0.32241813602014169</v>
      </c>
      <c r="H35" s="293">
        <v>10475.15</v>
      </c>
      <c r="I35" s="293">
        <v>4803.24</v>
      </c>
      <c r="J35" s="293">
        <v>2553.34</v>
      </c>
      <c r="K35" s="294">
        <v>-46.841298789983419</v>
      </c>
    </row>
    <row r="36" spans="2:11" ht="14.5">
      <c r="B36" s="379"/>
      <c r="C36" s="285" t="s">
        <v>148</v>
      </c>
      <c r="D36" s="267">
        <v>61.02</v>
      </c>
      <c r="E36" s="268">
        <v>61.02</v>
      </c>
      <c r="F36" s="268">
        <v>0</v>
      </c>
      <c r="G36" s="269">
        <v>-100</v>
      </c>
      <c r="H36" s="293">
        <v>519.51</v>
      </c>
      <c r="I36" s="293">
        <v>519.51</v>
      </c>
      <c r="J36" s="293">
        <v>0</v>
      </c>
      <c r="K36" s="294">
        <v>-100</v>
      </c>
    </row>
    <row r="37" spans="2:11" ht="14.5">
      <c r="B37" s="379"/>
      <c r="C37" s="285" t="s">
        <v>75</v>
      </c>
      <c r="D37" s="267">
        <v>1800</v>
      </c>
      <c r="E37" s="268">
        <v>0</v>
      </c>
      <c r="F37" s="268">
        <v>2700</v>
      </c>
      <c r="G37" s="269" t="s">
        <v>130</v>
      </c>
      <c r="H37" s="293">
        <v>490.98</v>
      </c>
      <c r="I37" s="293">
        <v>0</v>
      </c>
      <c r="J37" s="293">
        <v>647.72</v>
      </c>
      <c r="K37" s="294" t="s">
        <v>130</v>
      </c>
    </row>
    <row r="38" spans="2:11" s="160" customFormat="1" ht="14.5">
      <c r="B38" s="379"/>
      <c r="C38" s="285" t="s">
        <v>95</v>
      </c>
      <c r="D38" s="267">
        <v>32.365200000000002</v>
      </c>
      <c r="E38" s="268">
        <v>32.365200000000002</v>
      </c>
      <c r="F38" s="268">
        <v>0</v>
      </c>
      <c r="G38" s="269">
        <v>-100</v>
      </c>
      <c r="H38" s="293">
        <v>448.07</v>
      </c>
      <c r="I38" s="293">
        <v>448.07</v>
      </c>
      <c r="J38" s="293">
        <v>0</v>
      </c>
      <c r="K38" s="294">
        <v>-100</v>
      </c>
    </row>
    <row r="39" spans="2:11" ht="14.5">
      <c r="B39" s="379"/>
      <c r="C39" s="285" t="s">
        <v>159</v>
      </c>
      <c r="D39" s="267">
        <v>3.4615</v>
      </c>
      <c r="E39" s="268">
        <v>3.4615</v>
      </c>
      <c r="F39" s="268">
        <v>0</v>
      </c>
      <c r="G39" s="269">
        <v>-100</v>
      </c>
      <c r="H39" s="293">
        <v>258.76</v>
      </c>
      <c r="I39" s="293">
        <v>258.76</v>
      </c>
      <c r="J39" s="293">
        <v>0</v>
      </c>
      <c r="K39" s="294">
        <v>-100</v>
      </c>
    </row>
    <row r="40" spans="2:11" ht="14.5">
      <c r="B40" s="379"/>
      <c r="C40" s="285" t="s">
        <v>166</v>
      </c>
      <c r="D40" s="267">
        <v>19.440000000000001</v>
      </c>
      <c r="E40" s="268">
        <v>19.440000000000001</v>
      </c>
      <c r="F40" s="268">
        <v>0</v>
      </c>
      <c r="G40" s="269">
        <v>-100</v>
      </c>
      <c r="H40" s="293">
        <v>189.69</v>
      </c>
      <c r="I40" s="293">
        <v>189.69</v>
      </c>
      <c r="J40" s="293">
        <v>0</v>
      </c>
      <c r="K40" s="294">
        <v>-100</v>
      </c>
    </row>
    <row r="41" spans="2:11" ht="14.5">
      <c r="B41" s="379"/>
      <c r="C41" s="285" t="s">
        <v>89</v>
      </c>
      <c r="D41" s="267">
        <v>12.307700000000001</v>
      </c>
      <c r="E41" s="268">
        <v>0</v>
      </c>
      <c r="F41" s="268">
        <v>0</v>
      </c>
      <c r="G41" s="269" t="s">
        <v>130</v>
      </c>
      <c r="H41" s="293">
        <v>187.4</v>
      </c>
      <c r="I41" s="293">
        <v>0</v>
      </c>
      <c r="J41" s="293">
        <v>0</v>
      </c>
      <c r="K41" s="294" t="s">
        <v>130</v>
      </c>
    </row>
    <row r="42" spans="2:11" ht="14.5">
      <c r="B42" s="379"/>
      <c r="C42" s="285" t="s">
        <v>71</v>
      </c>
      <c r="D42" s="267">
        <v>0.23080000000000001</v>
      </c>
      <c r="E42" s="268">
        <v>0</v>
      </c>
      <c r="F42" s="268">
        <v>0</v>
      </c>
      <c r="G42" s="269" t="s">
        <v>130</v>
      </c>
      <c r="H42" s="293">
        <v>49.06</v>
      </c>
      <c r="I42" s="293">
        <v>0</v>
      </c>
      <c r="J42" s="293">
        <v>0</v>
      </c>
      <c r="K42" s="294" t="s">
        <v>130</v>
      </c>
    </row>
    <row r="43" spans="2:11" ht="14.5">
      <c r="B43" s="379"/>
      <c r="C43" s="285" t="s">
        <v>260</v>
      </c>
      <c r="D43" s="267">
        <v>0</v>
      </c>
      <c r="E43" s="268">
        <v>0</v>
      </c>
      <c r="F43" s="268">
        <v>3.8462000000000001</v>
      </c>
      <c r="G43" s="269" t="s">
        <v>130</v>
      </c>
      <c r="H43" s="293">
        <v>0</v>
      </c>
      <c r="I43" s="293">
        <v>0</v>
      </c>
      <c r="J43" s="293">
        <v>133.15</v>
      </c>
      <c r="K43" s="294" t="s">
        <v>130</v>
      </c>
    </row>
    <row r="44" spans="2:11" ht="14.5">
      <c r="B44" s="379"/>
      <c r="C44" s="285" t="s">
        <v>261</v>
      </c>
      <c r="D44" s="267">
        <v>0</v>
      </c>
      <c r="E44" s="268">
        <v>0</v>
      </c>
      <c r="F44" s="268">
        <v>2872.5</v>
      </c>
      <c r="G44" s="269" t="s">
        <v>130</v>
      </c>
      <c r="H44" s="293">
        <v>0</v>
      </c>
      <c r="I44" s="293">
        <v>0</v>
      </c>
      <c r="J44" s="293">
        <v>13593.57</v>
      </c>
      <c r="K44" s="294" t="s">
        <v>130</v>
      </c>
    </row>
    <row r="45" spans="2:11" ht="14.5">
      <c r="B45" s="379"/>
      <c r="C45" s="285" t="s">
        <v>158</v>
      </c>
      <c r="D45" s="267">
        <v>0</v>
      </c>
      <c r="E45" s="268">
        <v>0</v>
      </c>
      <c r="F45" s="268">
        <v>1.86</v>
      </c>
      <c r="G45" s="269" t="s">
        <v>130</v>
      </c>
      <c r="H45" s="293">
        <v>0</v>
      </c>
      <c r="I45" s="293">
        <v>0</v>
      </c>
      <c r="J45" s="293">
        <v>170.35</v>
      </c>
      <c r="K45" s="294" t="s">
        <v>130</v>
      </c>
    </row>
    <row r="46" spans="2:11" ht="14.5">
      <c r="B46" s="378"/>
      <c r="C46" s="285" t="s">
        <v>257</v>
      </c>
      <c r="D46" s="267">
        <v>0</v>
      </c>
      <c r="E46" s="268">
        <v>0</v>
      </c>
      <c r="F46" s="268">
        <v>119.3</v>
      </c>
      <c r="G46" s="269" t="s">
        <v>130</v>
      </c>
      <c r="H46" s="293">
        <v>0</v>
      </c>
      <c r="I46" s="293">
        <v>0</v>
      </c>
      <c r="J46" s="293">
        <v>894</v>
      </c>
      <c r="K46" s="294" t="s">
        <v>130</v>
      </c>
    </row>
    <row r="47" spans="2:11" s="160" customFormat="1" ht="14.5">
      <c r="B47" s="289" t="s">
        <v>105</v>
      </c>
      <c r="C47" s="290"/>
      <c r="D47" s="274">
        <v>4655627.6732999999</v>
      </c>
      <c r="E47" s="275">
        <v>2913181.9149999996</v>
      </c>
      <c r="F47" s="275">
        <v>2886348.7529999996</v>
      </c>
      <c r="G47" s="276">
        <v>-0.92109462378012763</v>
      </c>
      <c r="H47" s="275">
        <v>9536696.2200000007</v>
      </c>
      <c r="I47" s="275">
        <v>5384329.7800000003</v>
      </c>
      <c r="J47" s="275">
        <v>5595892.6900000004</v>
      </c>
      <c r="K47" s="291">
        <v>3.9292338813615491</v>
      </c>
    </row>
    <row r="48" spans="2:11" s="160" customFormat="1" ht="14.5">
      <c r="B48" s="377" t="s">
        <v>70</v>
      </c>
      <c r="C48" s="284" t="s">
        <v>118</v>
      </c>
      <c r="D48" s="277">
        <v>3078945</v>
      </c>
      <c r="E48" s="278">
        <v>1719145</v>
      </c>
      <c r="F48" s="278">
        <v>1375181</v>
      </c>
      <c r="G48" s="279">
        <v>-20.007852740751943</v>
      </c>
      <c r="H48" s="278">
        <v>3969836.03</v>
      </c>
      <c r="I48" s="278">
        <v>2248519.4500000002</v>
      </c>
      <c r="J48" s="278">
        <v>1864511.24</v>
      </c>
      <c r="K48" s="292">
        <v>-17.078269436361794</v>
      </c>
    </row>
    <row r="49" spans="2:11" s="160" customFormat="1" ht="14.5">
      <c r="B49" s="379"/>
      <c r="C49" s="285" t="s">
        <v>87</v>
      </c>
      <c r="D49" s="267">
        <v>2619530.8199999998</v>
      </c>
      <c r="E49" s="268">
        <v>1664951.34</v>
      </c>
      <c r="F49" s="268">
        <v>1466445</v>
      </c>
      <c r="G49" s="269">
        <v>-11.922651144867702</v>
      </c>
      <c r="H49" s="293">
        <v>3451132.14</v>
      </c>
      <c r="I49" s="293">
        <v>2186871.98</v>
      </c>
      <c r="J49" s="293">
        <v>2568905.61</v>
      </c>
      <c r="K49" s="294">
        <v>17.469409892023037</v>
      </c>
    </row>
    <row r="50" spans="2:11" ht="14.5">
      <c r="B50" s="379"/>
      <c r="C50" s="285" t="s">
        <v>159</v>
      </c>
      <c r="D50" s="267">
        <v>907143</v>
      </c>
      <c r="E50" s="268">
        <v>410533</v>
      </c>
      <c r="F50" s="268">
        <v>469978</v>
      </c>
      <c r="G50" s="269">
        <v>14.479956544297302</v>
      </c>
      <c r="H50" s="293">
        <v>1093615.1200000001</v>
      </c>
      <c r="I50" s="293">
        <v>483802.47</v>
      </c>
      <c r="J50" s="293">
        <v>635347.88</v>
      </c>
      <c r="K50" s="294">
        <v>31.323818995798014</v>
      </c>
    </row>
    <row r="51" spans="2:11" ht="12.75" customHeight="1">
      <c r="B51" s="379"/>
      <c r="C51" s="285" t="s">
        <v>116</v>
      </c>
      <c r="D51" s="267">
        <v>514497.32539999997</v>
      </c>
      <c r="E51" s="268">
        <v>363995.64539999998</v>
      </c>
      <c r="F51" s="268">
        <v>485535.84</v>
      </c>
      <c r="G51" s="269">
        <v>33.390562809189042</v>
      </c>
      <c r="H51" s="293">
        <v>766998.92</v>
      </c>
      <c r="I51" s="293">
        <v>541220.75</v>
      </c>
      <c r="J51" s="293">
        <v>809690.13</v>
      </c>
      <c r="K51" s="294">
        <v>49.604413725822603</v>
      </c>
    </row>
    <row r="52" spans="2:11" ht="14.5">
      <c r="B52" s="379"/>
      <c r="C52" s="285" t="s">
        <v>88</v>
      </c>
      <c r="D52" s="267">
        <v>139971</v>
      </c>
      <c r="E52" s="268">
        <v>107139</v>
      </c>
      <c r="F52" s="268">
        <v>112899.6</v>
      </c>
      <c r="G52" s="269">
        <v>5.3767535631282781</v>
      </c>
      <c r="H52" s="293">
        <v>200279.81</v>
      </c>
      <c r="I52" s="293">
        <v>148512.95000000001</v>
      </c>
      <c r="J52" s="293">
        <v>224697.18</v>
      </c>
      <c r="K52" s="294">
        <v>51.298038319217262</v>
      </c>
    </row>
    <row r="53" spans="2:11" ht="14.5">
      <c r="B53" s="379"/>
      <c r="C53" s="285" t="s">
        <v>241</v>
      </c>
      <c r="D53" s="267">
        <v>132000</v>
      </c>
      <c r="E53" s="268">
        <v>132000</v>
      </c>
      <c r="F53" s="268">
        <v>0</v>
      </c>
      <c r="G53" s="269">
        <v>-100</v>
      </c>
      <c r="H53" s="293">
        <v>169620.01</v>
      </c>
      <c r="I53" s="293">
        <v>169620.01</v>
      </c>
      <c r="J53" s="293">
        <v>0</v>
      </c>
      <c r="K53" s="294">
        <v>-100</v>
      </c>
    </row>
    <row r="54" spans="2:11" ht="14.5">
      <c r="B54" s="379"/>
      <c r="C54" s="285" t="s">
        <v>251</v>
      </c>
      <c r="D54" s="267">
        <v>60380</v>
      </c>
      <c r="E54" s="268">
        <v>0</v>
      </c>
      <c r="F54" s="268">
        <v>141120</v>
      </c>
      <c r="G54" s="269" t="s">
        <v>130</v>
      </c>
      <c r="H54" s="293">
        <v>74676.149999999994</v>
      </c>
      <c r="I54" s="293">
        <v>0</v>
      </c>
      <c r="J54" s="293">
        <v>260177.27</v>
      </c>
      <c r="K54" s="294" t="s">
        <v>130</v>
      </c>
    </row>
    <row r="55" spans="2:11" ht="14.5">
      <c r="B55" s="379"/>
      <c r="C55" s="285" t="s">
        <v>93</v>
      </c>
      <c r="D55" s="267">
        <v>18150</v>
      </c>
      <c r="E55" s="268">
        <v>18150</v>
      </c>
      <c r="F55" s="268">
        <v>0</v>
      </c>
      <c r="G55" s="269">
        <v>-100</v>
      </c>
      <c r="H55" s="293">
        <v>27129.77</v>
      </c>
      <c r="I55" s="293">
        <v>27129.77</v>
      </c>
      <c r="J55" s="293">
        <v>0</v>
      </c>
      <c r="K55" s="294">
        <v>-100</v>
      </c>
    </row>
    <row r="56" spans="2:11" ht="14.5">
      <c r="B56" s="379"/>
      <c r="C56" s="285" t="s">
        <v>89</v>
      </c>
      <c r="D56" s="267">
        <v>392</v>
      </c>
      <c r="E56" s="268">
        <v>0</v>
      </c>
      <c r="F56" s="268">
        <v>14400</v>
      </c>
      <c r="G56" s="269" t="s">
        <v>130</v>
      </c>
      <c r="H56" s="293">
        <v>2222.6999999999998</v>
      </c>
      <c r="I56" s="293">
        <v>0</v>
      </c>
      <c r="J56" s="293">
        <v>39365.25</v>
      </c>
      <c r="K56" s="294" t="s">
        <v>130</v>
      </c>
    </row>
    <row r="57" spans="2:11" ht="14.5">
      <c r="B57" s="379"/>
      <c r="C57" s="285" t="s">
        <v>158</v>
      </c>
      <c r="D57" s="267">
        <v>3.9</v>
      </c>
      <c r="E57" s="268">
        <v>3.9</v>
      </c>
      <c r="F57" s="268">
        <v>0</v>
      </c>
      <c r="G57" s="269">
        <v>-100</v>
      </c>
      <c r="H57" s="293">
        <v>122.65</v>
      </c>
      <c r="I57" s="293">
        <v>122.65</v>
      </c>
      <c r="J57" s="293">
        <v>0</v>
      </c>
      <c r="K57" s="294">
        <v>-100</v>
      </c>
    </row>
    <row r="58" spans="2:11" ht="14.5">
      <c r="B58" s="378"/>
      <c r="C58" s="285" t="s">
        <v>90</v>
      </c>
      <c r="D58" s="267">
        <v>0</v>
      </c>
      <c r="E58" s="268">
        <v>0</v>
      </c>
      <c r="F58" s="268">
        <v>1</v>
      </c>
      <c r="G58" s="269" t="s">
        <v>130</v>
      </c>
      <c r="H58" s="293">
        <v>0</v>
      </c>
      <c r="I58" s="293">
        <v>0</v>
      </c>
      <c r="J58" s="293">
        <v>35.36</v>
      </c>
      <c r="K58" s="294" t="s">
        <v>130</v>
      </c>
    </row>
    <row r="59" spans="2:11" ht="14.5">
      <c r="B59" s="289" t="s">
        <v>106</v>
      </c>
      <c r="C59" s="290"/>
      <c r="D59" s="274">
        <v>7471013.0454000011</v>
      </c>
      <c r="E59" s="275">
        <v>4415917.8853999991</v>
      </c>
      <c r="F59" s="275">
        <v>4065560.44</v>
      </c>
      <c r="G59" s="276">
        <v>-7.9339664933163352</v>
      </c>
      <c r="H59" s="275">
        <v>9755633.3000000007</v>
      </c>
      <c r="I59" s="275">
        <v>5805800.0300000003</v>
      </c>
      <c r="J59" s="275">
        <v>6402729.919999999</v>
      </c>
      <c r="K59" s="291">
        <v>10.281612989002632</v>
      </c>
    </row>
    <row r="60" spans="2:11" ht="14.5">
      <c r="B60" s="377" t="s">
        <v>77</v>
      </c>
      <c r="C60" s="284" t="s">
        <v>118</v>
      </c>
      <c r="D60" s="277">
        <v>751050.5</v>
      </c>
      <c r="E60" s="278">
        <v>433550</v>
      </c>
      <c r="F60" s="278">
        <v>210160</v>
      </c>
      <c r="G60" s="279">
        <v>-51.525775573751588</v>
      </c>
      <c r="H60" s="278">
        <v>786660.27</v>
      </c>
      <c r="I60" s="278">
        <v>483296.99</v>
      </c>
      <c r="J60" s="278">
        <v>244854.61</v>
      </c>
      <c r="K60" s="292">
        <v>-49.336615980165746</v>
      </c>
    </row>
    <row r="61" spans="2:11" ht="14.5">
      <c r="B61" s="379"/>
      <c r="C61" s="285" t="s">
        <v>87</v>
      </c>
      <c r="D61" s="267">
        <v>530350</v>
      </c>
      <c r="E61" s="268">
        <v>348925</v>
      </c>
      <c r="F61" s="268">
        <v>80000</v>
      </c>
      <c r="G61" s="269">
        <v>-77.072436770079534</v>
      </c>
      <c r="H61" s="293">
        <v>426286.91</v>
      </c>
      <c r="I61" s="293">
        <v>262700.14</v>
      </c>
      <c r="J61" s="293">
        <v>76000</v>
      </c>
      <c r="K61" s="294">
        <v>-71.069676628265228</v>
      </c>
    </row>
    <row r="62" spans="2:11" ht="14.5">
      <c r="B62" s="379"/>
      <c r="C62" s="285" t="s">
        <v>93</v>
      </c>
      <c r="D62" s="267">
        <v>264500</v>
      </c>
      <c r="E62" s="268">
        <v>201000</v>
      </c>
      <c r="F62" s="268">
        <v>103250</v>
      </c>
      <c r="G62" s="269">
        <v>-48.631840796019901</v>
      </c>
      <c r="H62" s="293">
        <v>197112.49</v>
      </c>
      <c r="I62" s="293">
        <v>148512.5</v>
      </c>
      <c r="J62" s="293">
        <v>101893.74</v>
      </c>
      <c r="K62" s="294">
        <v>-31.390462082316294</v>
      </c>
    </row>
    <row r="63" spans="2:11" ht="14.5">
      <c r="B63" s="379"/>
      <c r="C63" s="285" t="s">
        <v>91</v>
      </c>
      <c r="D63" s="267">
        <v>206021</v>
      </c>
      <c r="E63" s="268">
        <v>84000</v>
      </c>
      <c r="F63" s="268">
        <v>210000</v>
      </c>
      <c r="G63" s="269">
        <v>150</v>
      </c>
      <c r="H63" s="293">
        <v>184175.96</v>
      </c>
      <c r="I63" s="293">
        <v>65520</v>
      </c>
      <c r="J63" s="293">
        <v>219345</v>
      </c>
      <c r="K63" s="294">
        <v>234.77564102564102</v>
      </c>
    </row>
    <row r="64" spans="2:11" ht="14.5">
      <c r="B64" s="379"/>
      <c r="C64" s="285" t="s">
        <v>89</v>
      </c>
      <c r="D64" s="267">
        <v>114500</v>
      </c>
      <c r="E64" s="268">
        <v>47000</v>
      </c>
      <c r="F64" s="268">
        <v>44000</v>
      </c>
      <c r="G64" s="269">
        <v>-6.3829787234042534</v>
      </c>
      <c r="H64" s="293">
        <v>76167.5</v>
      </c>
      <c r="I64" s="293">
        <v>27260</v>
      </c>
      <c r="J64" s="293">
        <v>34760</v>
      </c>
      <c r="K64" s="294">
        <v>27.512839325018334</v>
      </c>
    </row>
    <row r="65" spans="2:11" s="160" customFormat="1" ht="14.5">
      <c r="B65" s="379"/>
      <c r="C65" s="285" t="s">
        <v>92</v>
      </c>
      <c r="D65" s="267">
        <v>22500</v>
      </c>
      <c r="E65" s="268">
        <v>4000</v>
      </c>
      <c r="F65" s="268">
        <v>21375</v>
      </c>
      <c r="G65" s="269">
        <v>434.375</v>
      </c>
      <c r="H65" s="293">
        <v>19305</v>
      </c>
      <c r="I65" s="293">
        <v>5800</v>
      </c>
      <c r="J65" s="293">
        <v>18988.14</v>
      </c>
      <c r="K65" s="294">
        <v>227.381724137931</v>
      </c>
    </row>
    <row r="66" spans="2:11" ht="14.5">
      <c r="B66" s="379"/>
      <c r="C66" s="285" t="s">
        <v>101</v>
      </c>
      <c r="D66" s="267">
        <v>17500</v>
      </c>
      <c r="E66" s="268">
        <v>17500</v>
      </c>
      <c r="F66" s="268">
        <v>0</v>
      </c>
      <c r="G66" s="269">
        <v>-100</v>
      </c>
      <c r="H66" s="293">
        <v>10885</v>
      </c>
      <c r="I66" s="293">
        <v>10885</v>
      </c>
      <c r="J66" s="293">
        <v>0</v>
      </c>
      <c r="K66" s="294">
        <v>-100</v>
      </c>
    </row>
    <row r="67" spans="2:11" ht="12.75" customHeight="1">
      <c r="B67" s="379"/>
      <c r="C67" s="285" t="s">
        <v>94</v>
      </c>
      <c r="D67" s="267">
        <v>3298.0657999999999</v>
      </c>
      <c r="E67" s="268">
        <v>3298.0657999999999</v>
      </c>
      <c r="F67" s="268">
        <v>0</v>
      </c>
      <c r="G67" s="269">
        <v>-100</v>
      </c>
      <c r="H67" s="293">
        <v>5252.94</v>
      </c>
      <c r="I67" s="293">
        <v>5252.94</v>
      </c>
      <c r="J67" s="293">
        <v>0</v>
      </c>
      <c r="K67" s="294">
        <v>-100</v>
      </c>
    </row>
    <row r="68" spans="2:11" ht="14.5">
      <c r="B68" s="379"/>
      <c r="C68" s="285" t="s">
        <v>90</v>
      </c>
      <c r="D68" s="267">
        <v>881.6</v>
      </c>
      <c r="E68" s="268">
        <v>0</v>
      </c>
      <c r="F68" s="268">
        <v>15.52</v>
      </c>
      <c r="G68" s="269" t="s">
        <v>130</v>
      </c>
      <c r="H68" s="293">
        <v>683.79</v>
      </c>
      <c r="I68" s="293">
        <v>0</v>
      </c>
      <c r="J68" s="293">
        <v>28.16</v>
      </c>
      <c r="K68" s="294" t="s">
        <v>130</v>
      </c>
    </row>
    <row r="69" spans="2:11" s="160" customFormat="1" ht="14.5">
      <c r="B69" s="379"/>
      <c r="C69" s="285" t="s">
        <v>78</v>
      </c>
      <c r="D69" s="267">
        <v>19.2</v>
      </c>
      <c r="E69" s="268">
        <v>19.2</v>
      </c>
      <c r="F69" s="268">
        <v>0</v>
      </c>
      <c r="G69" s="269">
        <v>-100</v>
      </c>
      <c r="H69" s="293">
        <v>254.18</v>
      </c>
      <c r="I69" s="293">
        <v>254.18</v>
      </c>
      <c r="J69" s="293">
        <v>0</v>
      </c>
      <c r="K69" s="294">
        <v>-100</v>
      </c>
    </row>
    <row r="70" spans="2:11" ht="14.5">
      <c r="B70" s="379"/>
      <c r="C70" s="285" t="s">
        <v>72</v>
      </c>
      <c r="D70" s="267">
        <v>2719.4077000000002</v>
      </c>
      <c r="E70" s="268">
        <v>0</v>
      </c>
      <c r="F70" s="268">
        <v>0</v>
      </c>
      <c r="G70" s="269" t="s">
        <v>130</v>
      </c>
      <c r="H70" s="293">
        <v>252.16</v>
      </c>
      <c r="I70" s="293">
        <v>0</v>
      </c>
      <c r="J70" s="293">
        <v>0</v>
      </c>
      <c r="K70" s="294" t="s">
        <v>130</v>
      </c>
    </row>
    <row r="71" spans="2:11" s="160" customFormat="1" ht="14.5">
      <c r="B71" s="379"/>
      <c r="C71" s="285" t="s">
        <v>148</v>
      </c>
      <c r="D71" s="267">
        <v>40</v>
      </c>
      <c r="E71" s="268">
        <v>40</v>
      </c>
      <c r="F71" s="268">
        <v>0</v>
      </c>
      <c r="G71" s="269">
        <v>-100</v>
      </c>
      <c r="H71" s="293">
        <v>73.760000000000005</v>
      </c>
      <c r="I71" s="293">
        <v>73.760000000000005</v>
      </c>
      <c r="J71" s="293">
        <v>0</v>
      </c>
      <c r="K71" s="294">
        <v>-100</v>
      </c>
    </row>
    <row r="72" spans="2:11" ht="14.5">
      <c r="B72" s="379"/>
      <c r="C72" s="285" t="s">
        <v>206</v>
      </c>
      <c r="D72" s="267">
        <v>13.5846</v>
      </c>
      <c r="E72" s="268">
        <v>13.5846</v>
      </c>
      <c r="F72" s="268">
        <v>0</v>
      </c>
      <c r="G72" s="269">
        <v>-100</v>
      </c>
      <c r="H72" s="293">
        <v>67.81</v>
      </c>
      <c r="I72" s="293">
        <v>67.81</v>
      </c>
      <c r="J72" s="293">
        <v>0</v>
      </c>
      <c r="K72" s="294">
        <v>-100</v>
      </c>
    </row>
    <row r="73" spans="2:11" ht="12.4" customHeight="1">
      <c r="B73" s="379"/>
      <c r="C73" s="285" t="s">
        <v>243</v>
      </c>
      <c r="D73" s="267">
        <v>0.5</v>
      </c>
      <c r="E73" s="268">
        <v>0</v>
      </c>
      <c r="F73" s="268">
        <v>0.5</v>
      </c>
      <c r="G73" s="269" t="s">
        <v>130</v>
      </c>
      <c r="H73" s="293">
        <v>63.42</v>
      </c>
      <c r="I73" s="293">
        <v>0</v>
      </c>
      <c r="J73" s="293">
        <v>65.83</v>
      </c>
      <c r="K73" s="294" t="s">
        <v>130</v>
      </c>
    </row>
    <row r="74" spans="2:11" s="160" customFormat="1" ht="14.65" customHeight="1">
      <c r="B74" s="379"/>
      <c r="C74" s="285" t="s">
        <v>248</v>
      </c>
      <c r="D74" s="267">
        <v>0</v>
      </c>
      <c r="E74" s="268">
        <v>0</v>
      </c>
      <c r="F74" s="268">
        <v>0.5</v>
      </c>
      <c r="G74" s="269" t="s">
        <v>130</v>
      </c>
      <c r="H74" s="293">
        <v>0</v>
      </c>
      <c r="I74" s="293">
        <v>0</v>
      </c>
      <c r="J74" s="293">
        <v>61.74</v>
      </c>
      <c r="K74" s="294" t="s">
        <v>130</v>
      </c>
    </row>
    <row r="75" spans="2:11" ht="14.5">
      <c r="B75" s="379"/>
      <c r="C75" s="285" t="s">
        <v>263</v>
      </c>
      <c r="D75" s="267">
        <v>0</v>
      </c>
      <c r="E75" s="268">
        <v>0</v>
      </c>
      <c r="F75" s="268">
        <v>3</v>
      </c>
      <c r="G75" s="269" t="s">
        <v>130</v>
      </c>
      <c r="H75" s="293">
        <v>0</v>
      </c>
      <c r="I75" s="293">
        <v>0</v>
      </c>
      <c r="J75" s="293">
        <v>129.66</v>
      </c>
      <c r="K75" s="294" t="s">
        <v>130</v>
      </c>
    </row>
    <row r="76" spans="2:11" ht="14.5">
      <c r="B76" s="378"/>
      <c r="C76" s="285" t="s">
        <v>95</v>
      </c>
      <c r="D76" s="267">
        <v>0</v>
      </c>
      <c r="E76" s="268">
        <v>0</v>
      </c>
      <c r="F76" s="268">
        <v>1.5</v>
      </c>
      <c r="G76" s="269" t="s">
        <v>130</v>
      </c>
      <c r="H76" s="293">
        <v>0</v>
      </c>
      <c r="I76" s="293">
        <v>0</v>
      </c>
      <c r="J76" s="293">
        <v>78.58</v>
      </c>
      <c r="K76" s="294" t="s">
        <v>130</v>
      </c>
    </row>
    <row r="77" spans="2:11" ht="14.5">
      <c r="B77" s="289" t="s">
        <v>107</v>
      </c>
      <c r="C77" s="290"/>
      <c r="D77" s="274">
        <v>1913393.8580999998</v>
      </c>
      <c r="E77" s="275">
        <v>1139345.8503999999</v>
      </c>
      <c r="F77" s="275">
        <v>668806.02</v>
      </c>
      <c r="G77" s="276">
        <v>-41.299121792983527</v>
      </c>
      <c r="H77" s="275">
        <v>1707241.1899999997</v>
      </c>
      <c r="I77" s="275">
        <v>1009623.3200000001</v>
      </c>
      <c r="J77" s="275">
        <v>696205.46</v>
      </c>
      <c r="K77" s="291">
        <v>-31.043048807549344</v>
      </c>
    </row>
    <row r="78" spans="2:11" ht="14.5">
      <c r="B78" s="382" t="s">
        <v>218</v>
      </c>
      <c r="C78" s="284" t="s">
        <v>90</v>
      </c>
      <c r="D78" s="277">
        <v>1067.3</v>
      </c>
      <c r="E78" s="278">
        <v>1067.3</v>
      </c>
      <c r="F78" s="278">
        <v>470</v>
      </c>
      <c r="G78" s="279">
        <v>-55.963646584840255</v>
      </c>
      <c r="H78" s="278">
        <v>888.57</v>
      </c>
      <c r="I78" s="278">
        <v>888.57</v>
      </c>
      <c r="J78" s="278">
        <v>371.17</v>
      </c>
      <c r="K78" s="292">
        <v>-58.228389434709705</v>
      </c>
    </row>
    <row r="79" spans="2:11" ht="14.5">
      <c r="B79" s="383"/>
      <c r="C79" s="285" t="s">
        <v>94</v>
      </c>
      <c r="D79" s="267">
        <v>183.25290000000001</v>
      </c>
      <c r="E79" s="268">
        <v>183.25290000000001</v>
      </c>
      <c r="F79" s="268">
        <v>4000</v>
      </c>
      <c r="G79" s="269">
        <v>2082.775825102904</v>
      </c>
      <c r="H79" s="293">
        <v>844.47</v>
      </c>
      <c r="I79" s="293">
        <v>844.47</v>
      </c>
      <c r="J79" s="293">
        <v>2744.45</v>
      </c>
      <c r="K79" s="294">
        <v>224.99082264615674</v>
      </c>
    </row>
    <row r="80" spans="2:11" ht="14.5">
      <c r="B80" s="383"/>
      <c r="C80" s="285" t="s">
        <v>88</v>
      </c>
      <c r="D80" s="267">
        <v>88.230800000000002</v>
      </c>
      <c r="E80" s="268">
        <v>0</v>
      </c>
      <c r="F80" s="268">
        <v>25</v>
      </c>
      <c r="G80" s="269" t="s">
        <v>130</v>
      </c>
      <c r="H80" s="293">
        <v>96.37</v>
      </c>
      <c r="I80" s="293">
        <v>0</v>
      </c>
      <c r="J80" s="293">
        <v>892.71</v>
      </c>
      <c r="K80" s="294" t="s">
        <v>130</v>
      </c>
    </row>
    <row r="81" spans="2:11" s="160" customFormat="1" ht="14.5">
      <c r="B81" s="384"/>
      <c r="C81" s="285" t="s">
        <v>255</v>
      </c>
      <c r="D81" s="267">
        <v>0</v>
      </c>
      <c r="E81" s="268">
        <v>0</v>
      </c>
      <c r="F81" s="268">
        <v>0.84619999999999995</v>
      </c>
      <c r="G81" s="269" t="s">
        <v>130</v>
      </c>
      <c r="H81" s="293">
        <v>0</v>
      </c>
      <c r="I81" s="293">
        <v>0</v>
      </c>
      <c r="J81" s="293">
        <v>150.69999999999999</v>
      </c>
      <c r="K81" s="294" t="s">
        <v>130</v>
      </c>
    </row>
    <row r="82" spans="2:11" ht="14.5">
      <c r="B82" s="289" t="s">
        <v>219</v>
      </c>
      <c r="C82" s="290"/>
      <c r="D82" s="274">
        <v>1338.7837</v>
      </c>
      <c r="E82" s="275">
        <v>1250.5528999999999</v>
      </c>
      <c r="F82" s="275">
        <v>4495.8462</v>
      </c>
      <c r="G82" s="276">
        <v>259.50867812149335</v>
      </c>
      <c r="H82" s="275">
        <v>1829.41</v>
      </c>
      <c r="I82" s="275">
        <v>1733.04</v>
      </c>
      <c r="J82" s="275">
        <v>4159.03</v>
      </c>
      <c r="K82" s="291">
        <v>139.98465124867283</v>
      </c>
    </row>
    <row r="83" spans="2:11" s="160" customFormat="1" ht="14.5">
      <c r="B83" s="377" t="s">
        <v>79</v>
      </c>
      <c r="C83" s="284" t="s">
        <v>74</v>
      </c>
      <c r="D83" s="277">
        <v>1670875</v>
      </c>
      <c r="E83" s="278">
        <v>85500</v>
      </c>
      <c r="F83" s="278">
        <v>0</v>
      </c>
      <c r="G83" s="279">
        <v>-100</v>
      </c>
      <c r="H83" s="278">
        <v>353436.8</v>
      </c>
      <c r="I83" s="278">
        <v>18553.599999999999</v>
      </c>
      <c r="J83" s="278">
        <v>0</v>
      </c>
      <c r="K83" s="292">
        <v>-100</v>
      </c>
    </row>
    <row r="84" spans="2:11" s="160" customFormat="1" ht="14.65" customHeight="1">
      <c r="B84" s="378"/>
      <c r="C84" s="285" t="s">
        <v>72</v>
      </c>
      <c r="D84" s="267">
        <v>74399</v>
      </c>
      <c r="E84" s="268">
        <v>66651</v>
      </c>
      <c r="F84" s="268">
        <v>4500</v>
      </c>
      <c r="G84" s="269">
        <v>-93.248413377143621</v>
      </c>
      <c r="H84" s="293">
        <v>8113.03</v>
      </c>
      <c r="I84" s="293">
        <v>7216.87</v>
      </c>
      <c r="J84" s="293">
        <v>444.25</v>
      </c>
      <c r="K84" s="294">
        <v>-93.84428429499215</v>
      </c>
    </row>
    <row r="85" spans="2:11" s="160" customFormat="1" ht="14.65" customHeight="1">
      <c r="B85" s="289" t="s">
        <v>108</v>
      </c>
      <c r="C85" s="290"/>
      <c r="D85" s="274">
        <v>1745274</v>
      </c>
      <c r="E85" s="275">
        <v>152151</v>
      </c>
      <c r="F85" s="275">
        <v>4500</v>
      </c>
      <c r="G85" s="276">
        <v>-97.042411814578927</v>
      </c>
      <c r="H85" s="275">
        <v>361549.83</v>
      </c>
      <c r="I85" s="275">
        <v>25770.469999999998</v>
      </c>
      <c r="J85" s="275">
        <v>444.25</v>
      </c>
      <c r="K85" s="291">
        <v>-98.276127676367565</v>
      </c>
    </row>
    <row r="86" spans="2:11" s="160" customFormat="1" ht="14.65" customHeight="1">
      <c r="B86" s="377" t="s">
        <v>114</v>
      </c>
      <c r="C86" s="284" t="s">
        <v>88</v>
      </c>
      <c r="D86" s="277">
        <v>249828</v>
      </c>
      <c r="E86" s="278">
        <v>132836</v>
      </c>
      <c r="F86" s="278">
        <v>54722</v>
      </c>
      <c r="G86" s="279">
        <v>-58.804842060887111</v>
      </c>
      <c r="H86" s="278">
        <v>206841.47</v>
      </c>
      <c r="I86" s="278">
        <v>111737.13</v>
      </c>
      <c r="J86" s="278">
        <v>47404.87</v>
      </c>
      <c r="K86" s="292">
        <v>-57.574648641861479</v>
      </c>
    </row>
    <row r="87" spans="2:11" s="160" customFormat="1" ht="14.65" customHeight="1">
      <c r="B87" s="379"/>
      <c r="C87" s="285" t="s">
        <v>72</v>
      </c>
      <c r="D87" s="267">
        <v>22507.37</v>
      </c>
      <c r="E87" s="268">
        <v>5167.8999999999996</v>
      </c>
      <c r="F87" s="268">
        <v>12212</v>
      </c>
      <c r="G87" s="269">
        <v>136.30488206041142</v>
      </c>
      <c r="H87" s="293">
        <v>33402.239999999998</v>
      </c>
      <c r="I87" s="293">
        <v>1481.34</v>
      </c>
      <c r="J87" s="293">
        <v>28505.23</v>
      </c>
      <c r="K87" s="294">
        <v>1824.2867943888641</v>
      </c>
    </row>
    <row r="88" spans="2:11" s="160" customFormat="1" ht="14.65" customHeight="1">
      <c r="B88" s="379"/>
      <c r="C88" s="285" t="s">
        <v>90</v>
      </c>
      <c r="D88" s="267">
        <v>22800</v>
      </c>
      <c r="E88" s="268">
        <v>15600</v>
      </c>
      <c r="F88" s="268">
        <v>55200</v>
      </c>
      <c r="G88" s="269">
        <v>253.84615384615384</v>
      </c>
      <c r="H88" s="293">
        <v>21660</v>
      </c>
      <c r="I88" s="293">
        <v>14820</v>
      </c>
      <c r="J88" s="293">
        <v>50040</v>
      </c>
      <c r="K88" s="294">
        <v>237.65182186234819</v>
      </c>
    </row>
    <row r="89" spans="2:11" s="160" customFormat="1" ht="14.5">
      <c r="B89" s="379"/>
      <c r="C89" s="285" t="s">
        <v>116</v>
      </c>
      <c r="D89" s="267">
        <v>2448.98</v>
      </c>
      <c r="E89" s="268">
        <v>0</v>
      </c>
      <c r="F89" s="268">
        <v>4353.79</v>
      </c>
      <c r="G89" s="269" t="s">
        <v>130</v>
      </c>
      <c r="H89" s="293">
        <v>4479.92</v>
      </c>
      <c r="I89" s="293">
        <v>0</v>
      </c>
      <c r="J89" s="293">
        <v>19254.93</v>
      </c>
      <c r="K89" s="294" t="s">
        <v>130</v>
      </c>
    </row>
    <row r="90" spans="2:11" ht="14.5">
      <c r="B90" s="379"/>
      <c r="C90" s="285" t="s">
        <v>73</v>
      </c>
      <c r="D90" s="267">
        <v>16</v>
      </c>
      <c r="E90" s="268">
        <v>16</v>
      </c>
      <c r="F90" s="268">
        <v>0</v>
      </c>
      <c r="G90" s="269">
        <v>-100</v>
      </c>
      <c r="H90" s="293">
        <v>34.75</v>
      </c>
      <c r="I90" s="293">
        <v>34.75</v>
      </c>
      <c r="J90" s="293">
        <v>0</v>
      </c>
      <c r="K90" s="294">
        <v>-100</v>
      </c>
    </row>
    <row r="91" spans="2:11" ht="14.5">
      <c r="B91" s="379"/>
      <c r="C91" s="285" t="s">
        <v>91</v>
      </c>
      <c r="D91" s="267">
        <v>10</v>
      </c>
      <c r="E91" s="268">
        <v>0</v>
      </c>
      <c r="F91" s="268">
        <v>0</v>
      </c>
      <c r="G91" s="269" t="s">
        <v>130</v>
      </c>
      <c r="H91" s="293">
        <v>8.89</v>
      </c>
      <c r="I91" s="293">
        <v>0</v>
      </c>
      <c r="J91" s="293">
        <v>0</v>
      </c>
      <c r="K91" s="294" t="s">
        <v>130</v>
      </c>
    </row>
    <row r="92" spans="2:11" ht="14.5">
      <c r="B92" s="379"/>
      <c r="C92" s="285" t="s">
        <v>76</v>
      </c>
      <c r="D92" s="267">
        <v>0</v>
      </c>
      <c r="E92" s="268">
        <v>0</v>
      </c>
      <c r="F92" s="268">
        <v>2935.44</v>
      </c>
      <c r="G92" s="269" t="s">
        <v>130</v>
      </c>
      <c r="H92" s="293">
        <v>0</v>
      </c>
      <c r="I92" s="293">
        <v>0</v>
      </c>
      <c r="J92" s="293">
        <v>8024.9</v>
      </c>
      <c r="K92" s="294" t="s">
        <v>130</v>
      </c>
    </row>
    <row r="93" spans="2:11" s="160" customFormat="1" ht="14.65" customHeight="1">
      <c r="B93" s="378"/>
      <c r="C93" s="285" t="s">
        <v>118</v>
      </c>
      <c r="D93" s="267">
        <v>0</v>
      </c>
      <c r="E93" s="268">
        <v>0</v>
      </c>
      <c r="F93" s="268">
        <v>72576</v>
      </c>
      <c r="G93" s="269" t="s">
        <v>130</v>
      </c>
      <c r="H93" s="293">
        <v>0</v>
      </c>
      <c r="I93" s="293">
        <v>0</v>
      </c>
      <c r="J93" s="293">
        <v>60342.41</v>
      </c>
      <c r="K93" s="294" t="s">
        <v>130</v>
      </c>
    </row>
    <row r="94" spans="2:11" s="160" customFormat="1" ht="14.65" customHeight="1">
      <c r="B94" s="289" t="s">
        <v>115</v>
      </c>
      <c r="C94" s="290"/>
      <c r="D94" s="274">
        <v>297610.34999999998</v>
      </c>
      <c r="E94" s="275">
        <v>153619.9</v>
      </c>
      <c r="F94" s="275">
        <v>201999.23</v>
      </c>
      <c r="G94" s="276">
        <v>31.492879503241443</v>
      </c>
      <c r="H94" s="275">
        <v>266427.27</v>
      </c>
      <c r="I94" s="275">
        <v>128073.22</v>
      </c>
      <c r="J94" s="275">
        <v>213572.34</v>
      </c>
      <c r="K94" s="291">
        <v>66.757999837905231</v>
      </c>
    </row>
    <row r="95" spans="2:11" ht="14.5">
      <c r="B95" s="377" t="s">
        <v>217</v>
      </c>
      <c r="C95" s="284" t="s">
        <v>116</v>
      </c>
      <c r="D95" s="277">
        <v>1998.13</v>
      </c>
      <c r="E95" s="278">
        <v>0</v>
      </c>
      <c r="F95" s="278">
        <v>2.7692000000000001</v>
      </c>
      <c r="G95" s="279" t="s">
        <v>130</v>
      </c>
      <c r="H95" s="278">
        <v>217998.76</v>
      </c>
      <c r="I95" s="278">
        <v>0</v>
      </c>
      <c r="J95" s="278">
        <v>136.08000000000001</v>
      </c>
      <c r="K95" s="292" t="s">
        <v>130</v>
      </c>
    </row>
    <row r="96" spans="2:11" ht="14.5">
      <c r="B96" s="379"/>
      <c r="C96" s="285" t="s">
        <v>78</v>
      </c>
      <c r="D96" s="267">
        <v>1.7692000000000001</v>
      </c>
      <c r="E96" s="268">
        <v>1.7692000000000001</v>
      </c>
      <c r="F96" s="268">
        <v>0</v>
      </c>
      <c r="G96" s="269">
        <v>-100</v>
      </c>
      <c r="H96" s="293">
        <v>492.42</v>
      </c>
      <c r="I96" s="293">
        <v>492.42</v>
      </c>
      <c r="J96" s="293">
        <v>0</v>
      </c>
      <c r="K96" s="294">
        <v>-100</v>
      </c>
    </row>
    <row r="97" spans="2:11" ht="14.5">
      <c r="B97" s="378"/>
      <c r="C97" s="285" t="s">
        <v>87</v>
      </c>
      <c r="D97" s="267">
        <v>0</v>
      </c>
      <c r="E97" s="268">
        <v>0</v>
      </c>
      <c r="F97" s="268">
        <v>1.2</v>
      </c>
      <c r="G97" s="269" t="s">
        <v>130</v>
      </c>
      <c r="H97" s="293">
        <v>0</v>
      </c>
      <c r="I97" s="293">
        <v>0</v>
      </c>
      <c r="J97" s="293">
        <v>228.22</v>
      </c>
      <c r="K97" s="294" t="s">
        <v>130</v>
      </c>
    </row>
    <row r="98" spans="2:11" ht="14.5">
      <c r="B98" s="289" t="s">
        <v>205</v>
      </c>
      <c r="C98" s="290"/>
      <c r="D98" s="274">
        <v>1999.8992000000001</v>
      </c>
      <c r="E98" s="275">
        <v>1.7692000000000001</v>
      </c>
      <c r="F98" s="275">
        <v>3.9691999999999998</v>
      </c>
      <c r="G98" s="276">
        <v>124.34998869545555</v>
      </c>
      <c r="H98" s="275">
        <v>218491.18000000002</v>
      </c>
      <c r="I98" s="275">
        <v>492.42</v>
      </c>
      <c r="J98" s="275">
        <v>364.3</v>
      </c>
      <c r="K98" s="291">
        <v>-26.018439543479143</v>
      </c>
    </row>
    <row r="99" spans="2:11" ht="14.5">
      <c r="B99" s="284" t="s">
        <v>242</v>
      </c>
      <c r="C99" s="284" t="s">
        <v>72</v>
      </c>
      <c r="D99" s="277">
        <v>5922</v>
      </c>
      <c r="E99" s="278">
        <v>5922</v>
      </c>
      <c r="F99" s="278">
        <v>0</v>
      </c>
      <c r="G99" s="279">
        <v>-100</v>
      </c>
      <c r="H99" s="278">
        <v>690.58</v>
      </c>
      <c r="I99" s="278">
        <v>690.58</v>
      </c>
      <c r="J99" s="278">
        <v>0</v>
      </c>
      <c r="K99" s="292">
        <v>-100</v>
      </c>
    </row>
    <row r="100" spans="2:11" ht="14.5">
      <c r="B100" s="289" t="s">
        <v>244</v>
      </c>
      <c r="C100" s="290"/>
      <c r="D100" s="274">
        <v>5922</v>
      </c>
      <c r="E100" s="275">
        <v>5922</v>
      </c>
      <c r="F100" s="275">
        <v>0</v>
      </c>
      <c r="G100" s="276">
        <v>-100</v>
      </c>
      <c r="H100" s="275">
        <v>690.58</v>
      </c>
      <c r="I100" s="275">
        <v>690.58</v>
      </c>
      <c r="J100" s="275">
        <v>0</v>
      </c>
      <c r="K100" s="291">
        <v>-100</v>
      </c>
    </row>
    <row r="101" spans="2:11" ht="14.5">
      <c r="B101" s="295" t="s">
        <v>85</v>
      </c>
      <c r="C101" s="296"/>
      <c r="D101" s="281">
        <v>126051858.7278</v>
      </c>
      <c r="E101" s="282">
        <v>71499733.943800017</v>
      </c>
      <c r="F101" s="282">
        <v>74438371.09709999</v>
      </c>
      <c r="G101" s="283">
        <v>4.1099973261575995</v>
      </c>
      <c r="H101" s="297">
        <v>115103708.87000003</v>
      </c>
      <c r="I101" s="297">
        <v>65326327.630000025</v>
      </c>
      <c r="J101" s="297">
        <v>72342397.309999973</v>
      </c>
      <c r="K101" s="298">
        <v>10.740033818735494</v>
      </c>
    </row>
    <row r="102" spans="2:11" ht="13">
      <c r="B102" s="247" t="s">
        <v>229</v>
      </c>
    </row>
  </sheetData>
  <mergeCells count="13">
    <mergeCell ref="B83:B84"/>
    <mergeCell ref="B86:B93"/>
    <mergeCell ref="B95:B97"/>
    <mergeCell ref="B2:K2"/>
    <mergeCell ref="D4:G4"/>
    <mergeCell ref="H4:K4"/>
    <mergeCell ref="B4:B5"/>
    <mergeCell ref="C4:C5"/>
    <mergeCell ref="B6:B21"/>
    <mergeCell ref="B23:B46"/>
    <mergeCell ref="B48:B58"/>
    <mergeCell ref="B60:B76"/>
    <mergeCell ref="B78:B81"/>
  </mergeCells>
  <hyperlinks>
    <hyperlink ref="M2" location="Índice!A1" display="Volver al índice" xr:uid="{00000000-0004-0000-1000-000000000000}"/>
  </hyperlinks>
  <printOptions horizontalCentered="1"/>
  <pageMargins left="0.11811023622047245" right="0.11811023622047245" top="0.31496062992125984" bottom="0.35433070866141736" header="0.31496062992125984" footer="0.31496062992125984"/>
  <pageSetup paperSize="122" scale="50"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2:H26"/>
  <sheetViews>
    <sheetView view="pageBreakPreview" zoomScaleNormal="80" zoomScaleSheetLayoutView="100" zoomScalePageLayoutView="80" workbookViewId="0"/>
  </sheetViews>
  <sheetFormatPr baseColWidth="10" defaultColWidth="10.81640625" defaultRowHeight="14.5"/>
  <cols>
    <col min="1" max="9" width="10.453125" style="83" customWidth="1"/>
    <col min="10" max="22" width="10.81640625" style="83"/>
    <col min="23" max="23" width="10.81640625" style="83" customWidth="1"/>
    <col min="24" max="16384" width="10.81640625" style="83"/>
  </cols>
  <sheetData>
    <row r="2" spans="2:8" ht="15.5">
      <c r="B2" s="57"/>
      <c r="C2" s="57"/>
      <c r="D2" s="58"/>
      <c r="E2" s="147" t="s">
        <v>102</v>
      </c>
      <c r="F2" s="58"/>
      <c r="G2" s="57"/>
      <c r="H2" s="57"/>
    </row>
    <row r="3" spans="2:8" ht="15" customHeight="1">
      <c r="B3" s="57"/>
      <c r="C3" s="57"/>
      <c r="E3" s="100" t="str">
        <f>+Portada!D49</f>
        <v>Agosto 2019</v>
      </c>
      <c r="F3" s="99"/>
      <c r="G3" s="57"/>
      <c r="H3" s="57"/>
    </row>
    <row r="4" spans="2:8">
      <c r="B4" s="57"/>
      <c r="C4" s="57"/>
      <c r="D4" s="58"/>
      <c r="E4" s="85" t="s">
        <v>265</v>
      </c>
      <c r="F4" s="58"/>
      <c r="G4" s="57"/>
      <c r="H4" s="57"/>
    </row>
    <row r="5" spans="2:8">
      <c r="B5" s="57"/>
      <c r="D5" s="86"/>
      <c r="F5" s="86"/>
      <c r="G5" s="86"/>
      <c r="H5" s="57"/>
    </row>
    <row r="6" spans="2:8">
      <c r="B6" s="57"/>
      <c r="C6" s="57"/>
      <c r="D6" s="57"/>
      <c r="E6" s="57"/>
      <c r="F6" s="57"/>
      <c r="G6" s="57"/>
      <c r="H6" s="57"/>
    </row>
    <row r="7" spans="2:8">
      <c r="B7" s="57"/>
      <c r="C7" s="57"/>
      <c r="D7" s="58"/>
      <c r="E7" s="80" t="s">
        <v>220</v>
      </c>
      <c r="F7" s="58"/>
      <c r="G7" s="57"/>
      <c r="H7" s="57"/>
    </row>
    <row r="8" spans="2:8">
      <c r="B8" s="57"/>
      <c r="C8" s="57"/>
      <c r="D8" s="57"/>
      <c r="E8" s="57"/>
      <c r="F8" s="57"/>
      <c r="G8" s="57"/>
      <c r="H8" s="57"/>
    </row>
    <row r="9" spans="2:8">
      <c r="B9" s="57"/>
      <c r="C9" s="57"/>
      <c r="D9" s="57"/>
      <c r="E9" s="57"/>
      <c r="F9" s="57"/>
      <c r="G9" s="57"/>
      <c r="H9" s="57"/>
    </row>
    <row r="10" spans="2:8">
      <c r="B10" s="57"/>
      <c r="C10" s="57"/>
      <c r="D10" s="57"/>
      <c r="E10" s="57"/>
      <c r="F10" s="57"/>
      <c r="G10" s="57"/>
      <c r="H10" s="57"/>
    </row>
    <row r="11" spans="2:8">
      <c r="B11" s="57"/>
      <c r="C11" s="57"/>
      <c r="D11" s="57"/>
      <c r="E11" s="57"/>
      <c r="F11" s="57"/>
      <c r="G11" s="57"/>
      <c r="H11" s="57"/>
    </row>
    <row r="12" spans="2:8">
      <c r="B12" s="57"/>
      <c r="C12" s="57"/>
      <c r="D12" s="57"/>
      <c r="E12" s="57"/>
      <c r="F12" s="57"/>
      <c r="G12" s="57"/>
      <c r="H12" s="57"/>
    </row>
    <row r="13" spans="2:8">
      <c r="B13" s="58"/>
      <c r="D13" s="87"/>
      <c r="E13" s="85" t="s">
        <v>110</v>
      </c>
      <c r="F13" s="87"/>
      <c r="G13" s="87"/>
      <c r="H13" s="58"/>
    </row>
    <row r="14" spans="2:8">
      <c r="B14" s="57"/>
      <c r="D14" s="87"/>
      <c r="E14" s="85" t="s">
        <v>0</v>
      </c>
      <c r="F14" s="87"/>
      <c r="G14" s="87"/>
      <c r="H14" s="57"/>
    </row>
    <row r="15" spans="2:8">
      <c r="B15" s="58"/>
      <c r="D15" s="88"/>
      <c r="E15" s="89" t="s">
        <v>1</v>
      </c>
      <c r="F15" s="88"/>
      <c r="G15" s="88"/>
      <c r="H15" s="58"/>
    </row>
    <row r="16" spans="2:8">
      <c r="B16" s="58"/>
      <c r="C16" s="58"/>
      <c r="D16" s="58"/>
      <c r="E16" s="58"/>
      <c r="F16" s="58"/>
      <c r="G16" s="58"/>
      <c r="H16" s="58"/>
    </row>
    <row r="17" spans="2:8">
      <c r="B17" s="58"/>
      <c r="E17" s="98" t="s">
        <v>245</v>
      </c>
      <c r="F17" s="98"/>
      <c r="G17" s="98"/>
      <c r="H17" s="84"/>
    </row>
    <row r="18" spans="2:8">
      <c r="B18" s="58"/>
      <c r="E18" s="98" t="s">
        <v>246</v>
      </c>
      <c r="F18" s="98"/>
      <c r="G18" s="98"/>
      <c r="H18" s="84"/>
    </row>
    <row r="19" spans="2:8">
      <c r="B19" s="58"/>
      <c r="C19" s="58"/>
      <c r="D19" s="58"/>
      <c r="E19" s="58"/>
      <c r="F19" s="58"/>
      <c r="G19" s="58"/>
      <c r="H19" s="58"/>
    </row>
    <row r="20" spans="2:8">
      <c r="B20" s="58"/>
      <c r="C20" s="58"/>
      <c r="D20" s="57"/>
      <c r="E20" s="57"/>
      <c r="F20" s="57"/>
      <c r="G20" s="58"/>
      <c r="H20" s="58"/>
    </row>
    <row r="21" spans="2:8">
      <c r="B21" s="58"/>
      <c r="C21" s="58"/>
      <c r="D21" s="57"/>
      <c r="E21" s="57"/>
      <c r="F21" s="57"/>
      <c r="G21" s="58"/>
      <c r="H21" s="58"/>
    </row>
    <row r="22" spans="2:8">
      <c r="B22" s="58"/>
      <c r="C22" s="58"/>
      <c r="D22" s="58"/>
      <c r="E22" s="58"/>
      <c r="F22" s="58"/>
      <c r="G22" s="58"/>
      <c r="H22" s="58"/>
    </row>
    <row r="23" spans="2:8">
      <c r="B23" s="57"/>
      <c r="C23" s="57"/>
      <c r="D23" s="57"/>
      <c r="E23" s="57"/>
      <c r="F23" s="57"/>
      <c r="G23" s="57"/>
      <c r="H23" s="57"/>
    </row>
    <row r="24" spans="2:8">
      <c r="B24" s="57"/>
      <c r="C24" s="57"/>
      <c r="D24" s="57"/>
      <c r="E24" s="57"/>
      <c r="F24" s="57"/>
      <c r="G24" s="57"/>
      <c r="H24" s="57"/>
    </row>
    <row r="25" spans="2:8">
      <c r="D25" s="90"/>
      <c r="E25" s="148" t="s">
        <v>100</v>
      </c>
      <c r="F25" s="90"/>
      <c r="G25" s="90"/>
      <c r="H25" s="84"/>
    </row>
    <row r="26" spans="2:8">
      <c r="B26" s="57"/>
      <c r="C26" s="57"/>
      <c r="D26" s="57"/>
      <c r="E26" s="57"/>
      <c r="F26" s="57"/>
      <c r="G26" s="57"/>
      <c r="H26" s="57"/>
    </row>
  </sheetData>
  <hyperlinks>
    <hyperlink ref="E15" r:id="rId1" xr:uid="{00000000-0004-0000-0100-000000000000}"/>
  </hyperlinks>
  <printOptions horizontalCentered="1" verticalCentered="1"/>
  <pageMargins left="0.70866141732283472" right="0.70866141732283472" top="1.299212598425197" bottom="0.74803149606299213" header="0.31496062992125984" footer="0.31496062992125984"/>
  <pageSetup paperSize="122" scale="96"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K9"/>
  <sheetViews>
    <sheetView view="pageBreakPreview" zoomScaleNormal="80" zoomScaleSheetLayoutView="100" zoomScalePageLayoutView="80" workbookViewId="0"/>
  </sheetViews>
  <sheetFormatPr baseColWidth="10" defaultColWidth="10.81640625" defaultRowHeight="14"/>
  <cols>
    <col min="1" max="1" width="1.26953125" style="150" customWidth="1"/>
    <col min="2" max="9" width="11" style="150" customWidth="1"/>
    <col min="10" max="10" width="2" style="150" customWidth="1"/>
    <col min="11" max="18" width="10.81640625" style="150"/>
    <col min="19" max="20" width="10.81640625" style="150" customWidth="1"/>
    <col min="21" max="25" width="10.81640625" style="150"/>
    <col min="26" max="26" width="10.81640625" style="150" customWidth="1"/>
    <col min="27" max="16384" width="10.81640625" style="150"/>
  </cols>
  <sheetData>
    <row r="2" spans="2:11">
      <c r="B2" s="306" t="s">
        <v>144</v>
      </c>
      <c r="C2" s="306"/>
      <c r="D2" s="306"/>
      <c r="E2" s="306"/>
      <c r="F2" s="306"/>
      <c r="G2" s="306"/>
      <c r="H2" s="306"/>
      <c r="I2" s="306"/>
      <c r="J2" s="149"/>
      <c r="K2" s="52" t="s">
        <v>134</v>
      </c>
    </row>
    <row r="3" spans="2:11">
      <c r="B3" s="151"/>
      <c r="C3" s="151"/>
      <c r="D3" s="151"/>
      <c r="E3" s="151"/>
      <c r="F3" s="151"/>
      <c r="G3" s="151"/>
      <c r="H3" s="151"/>
      <c r="I3" s="151"/>
      <c r="J3" s="151"/>
    </row>
    <row r="4" spans="2:11" ht="34.5" customHeight="1">
      <c r="B4" s="307" t="s">
        <v>160</v>
      </c>
      <c r="C4" s="307"/>
      <c r="D4" s="307"/>
      <c r="E4" s="307"/>
      <c r="F4" s="307"/>
      <c r="G4" s="307"/>
      <c r="H4" s="307"/>
      <c r="I4" s="307"/>
      <c r="J4" s="152"/>
    </row>
    <row r="5" spans="2:11" ht="29.25" customHeight="1">
      <c r="B5" s="307" t="s">
        <v>146</v>
      </c>
      <c r="C5" s="307"/>
      <c r="D5" s="307"/>
      <c r="E5" s="307"/>
      <c r="F5" s="307"/>
      <c r="G5" s="307"/>
      <c r="H5" s="307"/>
      <c r="I5" s="307"/>
      <c r="J5" s="152"/>
    </row>
    <row r="6" spans="2:11" ht="18" customHeight="1">
      <c r="B6" s="305" t="s">
        <v>145</v>
      </c>
      <c r="C6" s="305"/>
      <c r="D6" s="305"/>
      <c r="E6" s="305"/>
      <c r="F6" s="305"/>
      <c r="G6" s="305"/>
      <c r="H6" s="305"/>
      <c r="I6" s="305"/>
      <c r="J6" s="152"/>
    </row>
    <row r="7" spans="2:11" ht="34.5" customHeight="1">
      <c r="B7" s="305" t="s">
        <v>147</v>
      </c>
      <c r="C7" s="305"/>
      <c r="D7" s="305"/>
      <c r="E7" s="305"/>
      <c r="F7" s="305"/>
      <c r="G7" s="305"/>
      <c r="H7" s="305"/>
      <c r="I7" s="305"/>
      <c r="J7" s="152"/>
    </row>
    <row r="8" spans="2:11" ht="34.5" customHeight="1">
      <c r="B8" s="305" t="s">
        <v>149</v>
      </c>
      <c r="C8" s="305"/>
      <c r="D8" s="305"/>
      <c r="E8" s="305"/>
      <c r="F8" s="305"/>
      <c r="G8" s="305"/>
      <c r="H8" s="305"/>
      <c r="I8" s="305"/>
      <c r="J8" s="152"/>
    </row>
    <row r="9" spans="2:11">
      <c r="B9" s="305" t="s">
        <v>221</v>
      </c>
      <c r="C9" s="305"/>
      <c r="D9" s="305"/>
      <c r="E9" s="305"/>
      <c r="F9" s="305"/>
      <c r="G9" s="305"/>
      <c r="H9" s="305"/>
      <c r="I9" s="305"/>
    </row>
  </sheetData>
  <mergeCells count="7">
    <mergeCell ref="B9:I9"/>
    <mergeCell ref="B7:I7"/>
    <mergeCell ref="B8:I8"/>
    <mergeCell ref="B2:I2"/>
    <mergeCell ref="B4:I4"/>
    <mergeCell ref="B5:I5"/>
    <mergeCell ref="B6:I6"/>
  </mergeCells>
  <hyperlinks>
    <hyperlink ref="K2" location="Índice!A1" display="Volver al índice" xr:uid="{00000000-0004-0000-0200-000000000000}"/>
  </hyperlinks>
  <printOptions horizontalCentered="1"/>
  <pageMargins left="0.70866141732283472" right="0.70866141732283472" top="1.299212598425197" bottom="0.74803149606299213" header="0.31496062992125984" footer="0.31496062992125984"/>
  <pageSetup paperSize="122" scale="98" firstPageNumber="4" fitToHeight="0" orientation="portrait" r:id="rId1"/>
  <headerFooter differentFirst="1">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1:D38"/>
  <sheetViews>
    <sheetView view="pageBreakPreview" zoomScaleNormal="80" zoomScaleSheetLayoutView="100" zoomScalePageLayoutView="80" workbookViewId="0"/>
  </sheetViews>
  <sheetFormatPr baseColWidth="10" defaultColWidth="10.81640625" defaultRowHeight="12.5"/>
  <cols>
    <col min="1" max="1" width="1.453125" style="5" customWidth="1"/>
    <col min="2" max="2" width="14.453125" style="7" customWidth="1"/>
    <col min="3" max="3" width="84.1796875" style="6" customWidth="1"/>
    <col min="4" max="4" width="7.453125" style="6" customWidth="1"/>
    <col min="5" max="5" width="1.81640625" style="5" customWidth="1"/>
    <col min="6" max="7" width="9.453125" style="5" customWidth="1"/>
    <col min="8" max="13" width="10.81640625" style="5"/>
    <col min="14" max="14" width="10.81640625" style="5" customWidth="1"/>
    <col min="15" max="16384" width="10.81640625" style="5"/>
  </cols>
  <sheetData>
    <row r="1" spans="2:4" ht="4.5" customHeight="1"/>
    <row r="2" spans="2:4" ht="13">
      <c r="B2" s="308" t="s">
        <v>54</v>
      </c>
      <c r="C2" s="308"/>
      <c r="D2" s="308"/>
    </row>
    <row r="3" spans="2:4">
      <c r="B3" s="6"/>
      <c r="C3" s="50"/>
    </row>
    <row r="4" spans="2:4" ht="13">
      <c r="B4" s="22" t="s">
        <v>53</v>
      </c>
      <c r="C4" s="22" t="s">
        <v>50</v>
      </c>
      <c r="D4" s="21" t="s">
        <v>49</v>
      </c>
    </row>
    <row r="5" spans="2:4" ht="8.25" customHeight="1">
      <c r="B5" s="32"/>
      <c r="C5" s="19"/>
      <c r="D5" s="18"/>
    </row>
    <row r="6" spans="2:4">
      <c r="B6" s="9">
        <v>1</v>
      </c>
      <c r="C6" s="51" t="s">
        <v>96</v>
      </c>
      <c r="D6" s="26">
        <v>5</v>
      </c>
    </row>
    <row r="7" spans="2:4">
      <c r="B7" s="9">
        <v>2</v>
      </c>
      <c r="C7" s="51" t="s">
        <v>97</v>
      </c>
      <c r="D7" s="26">
        <v>5</v>
      </c>
    </row>
    <row r="8" spans="2:4">
      <c r="B8" s="9">
        <v>3</v>
      </c>
      <c r="C8" s="51" t="s">
        <v>117</v>
      </c>
      <c r="D8" s="26">
        <v>5</v>
      </c>
    </row>
    <row r="9" spans="2:4">
      <c r="B9" s="9">
        <v>4</v>
      </c>
      <c r="C9" s="51" t="s">
        <v>238</v>
      </c>
      <c r="D9" s="26">
        <v>5</v>
      </c>
    </row>
    <row r="10" spans="2:4">
      <c r="B10" s="9">
        <v>5</v>
      </c>
      <c r="C10" s="69" t="s">
        <v>162</v>
      </c>
      <c r="D10" s="26">
        <v>5</v>
      </c>
    </row>
    <row r="11" spans="2:4" ht="7.5" customHeight="1">
      <c r="B11" s="17"/>
      <c r="C11" s="16"/>
      <c r="D11" s="15"/>
    </row>
    <row r="12" spans="2:4" ht="13">
      <c r="B12" s="22" t="s">
        <v>52</v>
      </c>
      <c r="C12" s="22" t="s">
        <v>50</v>
      </c>
      <c r="D12" s="21" t="s">
        <v>49</v>
      </c>
    </row>
    <row r="13" spans="2:4" ht="8.25" customHeight="1">
      <c r="B13" s="10"/>
      <c r="C13" s="12"/>
      <c r="D13" s="14"/>
    </row>
    <row r="14" spans="2:4">
      <c r="B14" s="10">
        <v>1</v>
      </c>
      <c r="C14" s="8" t="s">
        <v>189</v>
      </c>
      <c r="D14" s="27">
        <v>6</v>
      </c>
    </row>
    <row r="15" spans="2:4">
      <c r="B15" s="10">
        <v>2</v>
      </c>
      <c r="C15" s="8" t="s">
        <v>126</v>
      </c>
      <c r="D15" s="28">
        <v>7</v>
      </c>
    </row>
    <row r="16" spans="2:4">
      <c r="B16" s="10">
        <v>3</v>
      </c>
      <c r="C16" s="8" t="s">
        <v>125</v>
      </c>
      <c r="D16" s="28">
        <v>8</v>
      </c>
    </row>
    <row r="17" spans="2:4">
      <c r="B17" s="10">
        <v>4</v>
      </c>
      <c r="C17" s="8" t="s">
        <v>98</v>
      </c>
      <c r="D17" s="28">
        <v>9</v>
      </c>
    </row>
    <row r="18" spans="2:4">
      <c r="B18" s="10">
        <v>5</v>
      </c>
      <c r="C18" s="8" t="s">
        <v>131</v>
      </c>
      <c r="D18" s="28">
        <v>10</v>
      </c>
    </row>
    <row r="19" spans="2:4">
      <c r="B19" s="10">
        <v>6</v>
      </c>
      <c r="C19" s="8" t="s">
        <v>112</v>
      </c>
      <c r="D19" s="28">
        <v>11</v>
      </c>
    </row>
    <row r="20" spans="2:4">
      <c r="B20" s="10">
        <v>7</v>
      </c>
      <c r="C20" s="8" t="s">
        <v>47</v>
      </c>
      <c r="D20" s="27">
        <v>12</v>
      </c>
    </row>
    <row r="21" spans="2:4">
      <c r="B21" s="10">
        <v>8</v>
      </c>
      <c r="C21" s="8" t="s">
        <v>46</v>
      </c>
      <c r="D21" s="27">
        <v>13</v>
      </c>
    </row>
    <row r="22" spans="2:4">
      <c r="B22" s="10">
        <v>9</v>
      </c>
      <c r="C22" s="8" t="s">
        <v>45</v>
      </c>
      <c r="D22" s="27">
        <v>14</v>
      </c>
    </row>
    <row r="23" spans="2:4" ht="12.65" customHeight="1">
      <c r="B23" s="10">
        <v>10</v>
      </c>
      <c r="C23" s="8" t="s">
        <v>179</v>
      </c>
      <c r="D23" s="130">
        <v>15</v>
      </c>
    </row>
    <row r="24" spans="2:4">
      <c r="B24" s="10">
        <v>11</v>
      </c>
      <c r="C24" s="8" t="s">
        <v>163</v>
      </c>
      <c r="D24" s="27">
        <v>16</v>
      </c>
    </row>
    <row r="25" spans="2:4">
      <c r="B25" s="10">
        <v>12</v>
      </c>
      <c r="C25" s="8" t="s">
        <v>164</v>
      </c>
      <c r="D25" s="27">
        <v>17</v>
      </c>
    </row>
    <row r="26" spans="2:4" ht="6.75" customHeight="1">
      <c r="B26" s="10"/>
      <c r="C26" s="12"/>
      <c r="D26" s="11"/>
    </row>
    <row r="27" spans="2:4" ht="13">
      <c r="B27" s="22" t="s">
        <v>51</v>
      </c>
      <c r="C27" s="23" t="s">
        <v>50</v>
      </c>
      <c r="D27" s="21" t="s">
        <v>49</v>
      </c>
    </row>
    <row r="28" spans="2:4" ht="7.5" customHeight="1">
      <c r="B28" s="13"/>
      <c r="C28" s="12"/>
      <c r="D28" s="11"/>
    </row>
    <row r="29" spans="2:4">
      <c r="B29" s="10">
        <v>1</v>
      </c>
      <c r="C29" s="24" t="s">
        <v>122</v>
      </c>
      <c r="D29" s="27">
        <v>6</v>
      </c>
    </row>
    <row r="30" spans="2:4">
      <c r="B30" s="10">
        <v>2</v>
      </c>
      <c r="C30" s="6" t="s">
        <v>190</v>
      </c>
      <c r="D30" s="27">
        <v>7</v>
      </c>
    </row>
    <row r="31" spans="2:4">
      <c r="B31" s="10">
        <v>3</v>
      </c>
      <c r="C31" s="6" t="s">
        <v>128</v>
      </c>
      <c r="D31" s="27">
        <v>8</v>
      </c>
    </row>
    <row r="32" spans="2:4">
      <c r="B32" s="10">
        <v>4</v>
      </c>
      <c r="C32" s="6" t="s">
        <v>198</v>
      </c>
      <c r="D32" s="28">
        <v>9</v>
      </c>
    </row>
    <row r="33" spans="2:4">
      <c r="B33" s="10">
        <v>5</v>
      </c>
      <c r="C33" s="8" t="s">
        <v>132</v>
      </c>
      <c r="D33" s="28">
        <v>10</v>
      </c>
    </row>
    <row r="34" spans="2:4">
      <c r="B34" s="10">
        <v>6</v>
      </c>
      <c r="C34" s="8" t="s">
        <v>133</v>
      </c>
      <c r="D34" s="28">
        <v>10</v>
      </c>
    </row>
    <row r="35" spans="2:4">
      <c r="B35" s="10">
        <v>7</v>
      </c>
      <c r="C35" s="6" t="s">
        <v>48</v>
      </c>
      <c r="D35" s="28">
        <v>11</v>
      </c>
    </row>
    <row r="36" spans="2:4">
      <c r="B36" s="10">
        <v>8</v>
      </c>
      <c r="C36" s="6" t="s">
        <v>47</v>
      </c>
      <c r="D36" s="27">
        <v>12</v>
      </c>
    </row>
    <row r="37" spans="2:4">
      <c r="B37" s="10">
        <v>9</v>
      </c>
      <c r="C37" s="6" t="s">
        <v>46</v>
      </c>
      <c r="D37" s="27">
        <v>13</v>
      </c>
    </row>
    <row r="38" spans="2:4">
      <c r="B38" s="10">
        <v>10</v>
      </c>
      <c r="C38" s="6" t="s">
        <v>45</v>
      </c>
      <c r="D38" s="27">
        <v>14</v>
      </c>
    </row>
  </sheetData>
  <mergeCells count="1">
    <mergeCell ref="B2:D2"/>
  </mergeCells>
  <hyperlinks>
    <hyperlink ref="D14" location="'precio mayorista'!A1" display="'precio mayorista'!A1" xr:uid="{00000000-0004-0000-0300-000000000000}"/>
    <hyperlink ref="D20" location="'sup región'!A1" display="'sup región'!A1" xr:uid="{00000000-0004-0000-0300-000001000000}"/>
    <hyperlink ref="D21" location="'prod región'!A1" display="'prod región'!A1" xr:uid="{00000000-0004-0000-0300-000002000000}"/>
    <hyperlink ref="D22" location="'rend región'!A1" display="'rend región'!A1" xr:uid="{00000000-0004-0000-0300-000003000000}"/>
    <hyperlink ref="D29" location="'precio mayorista'!A23" display="'precio mayorista'!A23" xr:uid="{00000000-0004-0000-0300-000004000000}"/>
    <hyperlink ref="D15" location="'precio mayorista2'!A1" display="'precio mayorista2'!A1" xr:uid="{00000000-0004-0000-0300-000005000000}"/>
    <hyperlink ref="D17" location="'precio minorista'!A1" display="'precio minorista'!A1" xr:uid="{00000000-0004-0000-0300-000006000000}"/>
    <hyperlink ref="D19" location="'sup, prod y rend'!A1" display="'sup, prod y rend'!A1" xr:uid="{00000000-0004-0000-0300-000007000000}"/>
    <hyperlink ref="D24" location="export!A1" display="export!A1" xr:uid="{00000000-0004-0000-0300-000008000000}"/>
    <hyperlink ref="D25" location="import!A1" display="import!A1" xr:uid="{00000000-0004-0000-0300-000009000000}"/>
    <hyperlink ref="D30" location="'precio mayorista2'!A42" display="'precio mayorista2'!A42" xr:uid="{00000000-0004-0000-0300-00000A000000}"/>
    <hyperlink ref="D32" location="'precio minorista'!A23" display="'precio minorista'!A23" xr:uid="{00000000-0004-0000-0300-00000B000000}"/>
    <hyperlink ref="D35" location="'sup, prod y rend'!A22" display="'sup, prod y rend'!A22" xr:uid="{00000000-0004-0000-0300-00000C000000}"/>
    <hyperlink ref="D36" location="'sup región'!A22" display="'sup región'!A22" xr:uid="{00000000-0004-0000-0300-00000D000000}"/>
    <hyperlink ref="D37" location="'prod región'!A22" display="'prod región'!A22" xr:uid="{00000000-0004-0000-0300-00000E000000}"/>
    <hyperlink ref="D38" location="'rend región'!A22" display="'rend región'!A22" xr:uid="{00000000-0004-0000-0300-00000F000000}"/>
    <hyperlink ref="D16" location="'precio mayorista3'!A1" display="'precio mayorista3'!A1" xr:uid="{00000000-0004-0000-0300-000010000000}"/>
    <hyperlink ref="D18" location="'precio minorista regiones'!A1" display="'precio minorista regiones'!A1" xr:uid="{00000000-0004-0000-0300-000011000000}"/>
    <hyperlink ref="D31" location="'precio mayorista3'!A43" display="'precio mayorista3'!A43" xr:uid="{00000000-0004-0000-0300-000012000000}"/>
    <hyperlink ref="D33" location="'precio minorista regiones'!A25" display="'precio minorista regiones'!A25" xr:uid="{00000000-0004-0000-0300-000013000000}"/>
    <hyperlink ref="D34" location="'precio minorista regiones'!A45" display="'precio minorista regiones'!A45" xr:uid="{00000000-0004-0000-0300-000014000000}"/>
    <hyperlink ref="D6" location="Comentarios!A1" display="Comentarios!A1" xr:uid="{00000000-0004-0000-0300-000015000000}"/>
    <hyperlink ref="D7" location="Comentarios!A1" display="Comentarios!A1" xr:uid="{00000000-0004-0000-0300-000016000000}"/>
    <hyperlink ref="D8" location="Comentarios!A1" display="Comentarios!A1" xr:uid="{00000000-0004-0000-0300-000017000000}"/>
    <hyperlink ref="D10" location="Comentarios!A1" display="Comentarios!A1" xr:uid="{00000000-0004-0000-0300-000018000000}"/>
    <hyperlink ref="D23" location="'Ficha de Costos'!A1" display="'Ficha de Costos'!A1" xr:uid="{00000000-0004-0000-0300-000019000000}"/>
    <hyperlink ref="D9" location="Comentarios!A1" display="Comentarios!A1" xr:uid="{00000000-0004-0000-0300-00001A000000}"/>
  </hyperlinks>
  <printOptions horizontalCentered="1"/>
  <pageMargins left="0.70866141732283472" right="0.70866141732283472" top="1.299212598425197" bottom="0.74803149606299213" header="0.31496062992125984" footer="0.31496062992125984"/>
  <pageSetup paperSize="122" scale="82"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pageSetUpPr fitToPage="1"/>
  </sheetPr>
  <dimension ref="B1:L11"/>
  <sheetViews>
    <sheetView view="pageBreakPreview" zoomScaleNormal="90" zoomScaleSheetLayoutView="100" zoomScalePageLayoutView="80" workbookViewId="0"/>
  </sheetViews>
  <sheetFormatPr baseColWidth="10" defaultColWidth="10.81640625" defaultRowHeight="12.5"/>
  <cols>
    <col min="1" max="1" width="1.26953125" style="20" customWidth="1"/>
    <col min="2" max="10" width="15.81640625" style="20" customWidth="1"/>
    <col min="11" max="11" width="2" style="20" customWidth="1"/>
    <col min="12" max="17" width="10.81640625" style="20"/>
    <col min="18" max="18" width="10.81640625" style="20" customWidth="1"/>
    <col min="19" max="16384" width="10.81640625" style="20"/>
  </cols>
  <sheetData>
    <row r="1" spans="2:12" ht="7.5" customHeight="1"/>
    <row r="2" spans="2:12" ht="16.5" customHeight="1">
      <c r="B2" s="315" t="s">
        <v>140</v>
      </c>
      <c r="C2" s="315"/>
      <c r="D2" s="315"/>
      <c r="E2" s="315"/>
      <c r="F2" s="315"/>
      <c r="G2" s="315"/>
      <c r="H2" s="315"/>
      <c r="I2" s="315"/>
      <c r="J2" s="315"/>
      <c r="K2" s="113"/>
      <c r="L2" s="52" t="s">
        <v>134</v>
      </c>
    </row>
    <row r="3" spans="2:12" ht="16.5" customHeight="1">
      <c r="B3" s="229"/>
      <c r="C3" s="229"/>
      <c r="D3" s="229"/>
      <c r="E3" s="229"/>
      <c r="F3" s="229"/>
      <c r="G3" s="229"/>
      <c r="H3" s="229"/>
      <c r="I3" s="229"/>
      <c r="J3" s="229"/>
      <c r="K3" s="230"/>
      <c r="L3" s="52"/>
    </row>
    <row r="4" spans="2:12" s="258" customFormat="1" ht="109.4" customHeight="1">
      <c r="B4" s="316" t="s">
        <v>271</v>
      </c>
      <c r="C4" s="316"/>
      <c r="D4" s="316"/>
      <c r="E4" s="316"/>
      <c r="F4" s="316"/>
      <c r="G4" s="316"/>
      <c r="H4" s="316"/>
      <c r="I4" s="316"/>
      <c r="J4" s="316"/>
      <c r="K4" s="114"/>
    </row>
    <row r="5" spans="2:12" ht="114" customHeight="1">
      <c r="B5" s="316" t="s">
        <v>272</v>
      </c>
      <c r="C5" s="316"/>
      <c r="D5" s="316"/>
      <c r="E5" s="316"/>
      <c r="F5" s="316"/>
      <c r="G5" s="316"/>
      <c r="H5" s="316"/>
      <c r="I5" s="316"/>
      <c r="J5" s="316"/>
      <c r="K5" s="114"/>
    </row>
    <row r="6" spans="2:12" ht="136" customHeight="1">
      <c r="B6" s="316" t="s">
        <v>273</v>
      </c>
      <c r="C6" s="316"/>
      <c r="D6" s="316"/>
      <c r="E6" s="316"/>
      <c r="F6" s="316"/>
      <c r="G6" s="316"/>
      <c r="H6" s="316"/>
      <c r="I6" s="316"/>
      <c r="J6" s="316"/>
      <c r="K6" s="114"/>
    </row>
    <row r="7" spans="2:12" ht="181.4" customHeight="1">
      <c r="B7" s="317" t="s">
        <v>254</v>
      </c>
      <c r="C7" s="317"/>
      <c r="D7" s="317"/>
      <c r="E7" s="317"/>
      <c r="F7" s="317"/>
      <c r="G7" s="317"/>
      <c r="H7" s="317"/>
      <c r="I7" s="317"/>
      <c r="J7" s="317"/>
      <c r="K7" s="114"/>
    </row>
    <row r="8" spans="2:12" ht="134.15" customHeight="1">
      <c r="B8" s="316" t="s">
        <v>274</v>
      </c>
      <c r="C8" s="316"/>
      <c r="D8" s="316"/>
      <c r="E8" s="316"/>
      <c r="F8" s="316"/>
      <c r="G8" s="316"/>
      <c r="H8" s="316"/>
      <c r="I8" s="316"/>
      <c r="J8" s="316"/>
    </row>
    <row r="9" spans="2:12" ht="105.4" customHeight="1">
      <c r="B9" s="309" t="s">
        <v>239</v>
      </c>
      <c r="C9" s="310"/>
      <c r="D9" s="310"/>
      <c r="E9" s="310"/>
      <c r="F9" s="310"/>
      <c r="G9" s="310"/>
      <c r="H9" s="310"/>
      <c r="I9" s="310"/>
      <c r="J9" s="311"/>
    </row>
    <row r="10" spans="2:12" ht="14.5">
      <c r="B10" s="312" t="s">
        <v>230</v>
      </c>
      <c r="C10" s="313"/>
      <c r="D10" s="313"/>
      <c r="E10" s="313"/>
      <c r="F10" s="313"/>
      <c r="G10" s="313"/>
      <c r="H10" s="313"/>
      <c r="I10" s="313"/>
      <c r="J10" s="314"/>
    </row>
    <row r="11" spans="2:12">
      <c r="B11" s="248"/>
      <c r="C11" s="249"/>
      <c r="D11" s="249"/>
      <c r="E11" s="249"/>
      <c r="F11" s="249"/>
      <c r="G11" s="249"/>
      <c r="H11" s="249"/>
      <c r="I11" s="249"/>
      <c r="J11" s="250"/>
    </row>
  </sheetData>
  <mergeCells count="8">
    <mergeCell ref="B9:J9"/>
    <mergeCell ref="B10:J10"/>
    <mergeCell ref="B2:J2"/>
    <mergeCell ref="B4:J4"/>
    <mergeCell ref="B5:J5"/>
    <mergeCell ref="B6:J6"/>
    <mergeCell ref="B8:J8"/>
    <mergeCell ref="B7:J7"/>
  </mergeCells>
  <hyperlinks>
    <hyperlink ref="L2" location="Índice!A1" display="Volver al índice" xr:uid="{00000000-0004-0000-0400-000000000000}"/>
    <hyperlink ref="B10" r:id="rId1" xr:uid="{00000000-0004-0000-0400-000001000000}"/>
  </hyperlinks>
  <printOptions horizontalCentered="1"/>
  <pageMargins left="0.51181102362204722" right="0.51181102362204722" top="1.299212598425197" bottom="0.74803149606299213" header="0.31496062992125984" footer="0.31496062992125984"/>
  <pageSetup paperSize="122" scale="66" firstPageNumber="4" fitToHeight="0" orientation="portrait" r:id="rId2"/>
  <headerFooter differentFirst="1">
    <oddFooter>&amp;C&amp;P</oddFooter>
  </headerFooter>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B1:I22"/>
  <sheetViews>
    <sheetView view="pageBreakPreview" zoomScaleNormal="90" zoomScaleSheetLayoutView="100" zoomScalePageLayoutView="125" workbookViewId="0"/>
  </sheetViews>
  <sheetFormatPr baseColWidth="10" defaultColWidth="10.81640625" defaultRowHeight="12.5"/>
  <cols>
    <col min="1" max="1" width="1.453125" style="20" customWidth="1"/>
    <col min="2" max="2" width="38.453125" style="20" customWidth="1"/>
    <col min="3" max="7" width="10.81640625" style="20" customWidth="1"/>
    <col min="8" max="8" width="2.81640625" style="20" customWidth="1"/>
    <col min="9" max="9" width="10.81640625" style="20" customWidth="1"/>
    <col min="10" max="16384" width="10.81640625" style="20"/>
  </cols>
  <sheetData>
    <row r="1" spans="2:9" ht="13.5" customHeight="1"/>
    <row r="2" spans="2:9" ht="12.75" customHeight="1">
      <c r="B2" s="322" t="s">
        <v>55</v>
      </c>
      <c r="C2" s="322"/>
      <c r="D2" s="322"/>
      <c r="E2" s="322"/>
      <c r="F2" s="322"/>
      <c r="G2" s="322"/>
      <c r="I2" s="40" t="s">
        <v>134</v>
      </c>
    </row>
    <row r="3" spans="2:9" ht="12.75" customHeight="1">
      <c r="B3" s="322" t="s">
        <v>121</v>
      </c>
      <c r="C3" s="322"/>
      <c r="D3" s="322"/>
      <c r="E3" s="322"/>
      <c r="F3" s="322"/>
      <c r="G3" s="322"/>
    </row>
    <row r="4" spans="2:9" ht="13">
      <c r="B4" s="322" t="s">
        <v>208</v>
      </c>
      <c r="C4" s="322"/>
      <c r="D4" s="322"/>
      <c r="E4" s="322"/>
      <c r="F4" s="322"/>
      <c r="G4" s="322"/>
    </row>
    <row r="5" spans="2:9">
      <c r="B5" s="2"/>
      <c r="C5" s="2"/>
      <c r="D5" s="2"/>
      <c r="E5" s="2"/>
      <c r="F5" s="2"/>
      <c r="G5" s="2"/>
      <c r="I5" s="109"/>
    </row>
    <row r="6" spans="2:9" ht="13">
      <c r="B6" s="320" t="s">
        <v>44</v>
      </c>
      <c r="C6" s="319" t="s">
        <v>43</v>
      </c>
      <c r="D6" s="319"/>
      <c r="E6" s="319"/>
      <c r="F6" s="319" t="s">
        <v>42</v>
      </c>
      <c r="G6" s="319"/>
      <c r="I6" s="109"/>
    </row>
    <row r="7" spans="2:9" ht="13">
      <c r="B7" s="321"/>
      <c r="C7" s="165">
        <v>2017</v>
      </c>
      <c r="D7" s="164">
        <v>2018</v>
      </c>
      <c r="E7" s="164">
        <v>2019</v>
      </c>
      <c r="F7" s="185" t="s">
        <v>41</v>
      </c>
      <c r="G7" s="185" t="s">
        <v>40</v>
      </c>
    </row>
    <row r="8" spans="2:9">
      <c r="B8" s="78" t="s">
        <v>39</v>
      </c>
      <c r="C8" s="237">
        <v>3649.8039034301619</v>
      </c>
      <c r="D8" s="237">
        <v>7976.7941188395216</v>
      </c>
      <c r="E8" s="237">
        <v>4426.6851291205812</v>
      </c>
      <c r="F8" s="110">
        <f>(E8/D19-1)*100</f>
        <v>-14.261207444541391</v>
      </c>
      <c r="G8" s="110">
        <f t="shared" ref="G8" si="0">(E8/D8-1)*100</f>
        <v>-44.505460926142305</v>
      </c>
    </row>
    <row r="9" spans="2:9">
      <c r="B9" s="79" t="s">
        <v>38</v>
      </c>
      <c r="C9" s="238">
        <v>4210.5750441630807</v>
      </c>
      <c r="D9" s="238">
        <v>7386.0482005676686</v>
      </c>
      <c r="E9" s="238">
        <v>5868.5170962501034</v>
      </c>
      <c r="F9" s="110">
        <f t="shared" ref="F9:F14" si="1">(E9/E8-1)*100</f>
        <v>32.571369434987595</v>
      </c>
      <c r="G9" s="110">
        <f t="shared" ref="G9" si="2">(E9/D9-1)*100</f>
        <v>-20.545913905638102</v>
      </c>
    </row>
    <row r="10" spans="2:9">
      <c r="B10" s="79" t="s">
        <v>37</v>
      </c>
      <c r="C10" s="238">
        <v>4419.1887260479079</v>
      </c>
      <c r="D10" s="238">
        <v>7621.296860804714</v>
      </c>
      <c r="E10" s="238">
        <v>5800.1297155858929</v>
      </c>
      <c r="F10" s="110">
        <f t="shared" si="1"/>
        <v>-1.1653264281688669</v>
      </c>
      <c r="G10" s="110">
        <f t="shared" ref="G10" si="3">(E10/D10-1)*100</f>
        <v>-23.895764441152188</v>
      </c>
    </row>
    <row r="11" spans="2:9">
      <c r="B11" s="79" t="s">
        <v>36</v>
      </c>
      <c r="C11" s="238">
        <v>4218.045080392988</v>
      </c>
      <c r="D11" s="238">
        <v>7169.2904729380289</v>
      </c>
      <c r="E11" s="239">
        <v>5819.0288503826196</v>
      </c>
      <c r="F11" s="110">
        <f t="shared" si="1"/>
        <v>0.32583986433858403</v>
      </c>
      <c r="G11" s="110">
        <f t="shared" ref="G11" si="4">(E11/D11-1)*100</f>
        <v>-18.833964499726321</v>
      </c>
    </row>
    <row r="12" spans="2:9">
      <c r="B12" s="79" t="s">
        <v>35</v>
      </c>
      <c r="C12" s="238">
        <v>4293.8489268546818</v>
      </c>
      <c r="D12" s="238">
        <v>6467.8749860272064</v>
      </c>
      <c r="E12" s="239">
        <v>6469.0614029835524</v>
      </c>
      <c r="F12" s="110">
        <f t="shared" si="1"/>
        <v>11.170808210689497</v>
      </c>
      <c r="G12" s="110">
        <f t="shared" ref="G12" si="5">(E12/D12-1)*100</f>
        <v>1.8343226467876228E-2</v>
      </c>
    </row>
    <row r="13" spans="2:9">
      <c r="B13" s="79" t="s">
        <v>34</v>
      </c>
      <c r="C13" s="238">
        <v>3778.7463022463317</v>
      </c>
      <c r="D13" s="238">
        <v>6864.28954335664</v>
      </c>
      <c r="E13" s="238">
        <v>6703.5713673747223</v>
      </c>
      <c r="F13" s="110">
        <f t="shared" si="1"/>
        <v>3.6251003009959648</v>
      </c>
      <c r="G13" s="110">
        <f t="shared" ref="G13" si="6">(E13/D13-1)*100</f>
        <v>-2.3413665021963292</v>
      </c>
    </row>
    <row r="14" spans="2:9">
      <c r="B14" s="79" t="s">
        <v>33</v>
      </c>
      <c r="C14" s="238">
        <v>3934.1468877263478</v>
      </c>
      <c r="D14" s="238">
        <v>7022.6052558737429</v>
      </c>
      <c r="E14" s="239">
        <v>6933.8661538584938</v>
      </c>
      <c r="F14" s="110">
        <f t="shared" si="1"/>
        <v>3.4354044115138649</v>
      </c>
      <c r="G14" s="110">
        <f t="shared" ref="G14" si="7">(E14/D14-1)*100</f>
        <v>-1.2636208185135778</v>
      </c>
    </row>
    <row r="15" spans="2:9">
      <c r="B15" s="79" t="s">
        <v>32</v>
      </c>
      <c r="C15" s="238">
        <v>3813.1342349857005</v>
      </c>
      <c r="D15" s="238">
        <v>9325.9284041466872</v>
      </c>
      <c r="E15" s="239"/>
      <c r="F15" s="110"/>
      <c r="G15" s="110"/>
    </row>
    <row r="16" spans="2:9">
      <c r="B16" s="79" t="s">
        <v>31</v>
      </c>
      <c r="C16" s="238">
        <v>4307.8244704163626</v>
      </c>
      <c r="D16" s="238">
        <v>11971.777374859341</v>
      </c>
      <c r="E16" s="238"/>
      <c r="F16" s="110"/>
      <c r="G16" s="110"/>
    </row>
    <row r="17" spans="2:9">
      <c r="B17" s="79" t="s">
        <v>30</v>
      </c>
      <c r="C17" s="238">
        <v>4391.534614620974</v>
      </c>
      <c r="D17" s="238">
        <v>14486.091536332786</v>
      </c>
      <c r="E17" s="238"/>
      <c r="F17" s="110"/>
      <c r="G17" s="110"/>
    </row>
    <row r="18" spans="2:9">
      <c r="B18" s="79" t="s">
        <v>29</v>
      </c>
      <c r="C18" s="238">
        <v>6788.0859724450893</v>
      </c>
      <c r="D18" s="238">
        <v>9852.8230928128323</v>
      </c>
      <c r="E18" s="238"/>
      <c r="F18" s="110"/>
      <c r="G18" s="110"/>
    </row>
    <row r="19" spans="2:9">
      <c r="B19" s="2" t="s">
        <v>28</v>
      </c>
      <c r="C19" s="240">
        <v>8184.0223490930721</v>
      </c>
      <c r="D19" s="240">
        <v>5162.9898173073279</v>
      </c>
      <c r="E19" s="240"/>
      <c r="F19" s="110"/>
      <c r="G19" s="110"/>
    </row>
    <row r="20" spans="2:9" ht="13">
      <c r="B20" s="4" t="s">
        <v>195</v>
      </c>
      <c r="C20" s="241">
        <f>AVERAGE(C8:C19)</f>
        <v>4665.7463760352248</v>
      </c>
      <c r="D20" s="241">
        <f>AVERAGE(D8:D19)</f>
        <v>8442.3174719888739</v>
      </c>
      <c r="E20" s="241">
        <f>AVERAGE(E8:E19)</f>
        <v>6002.9799593651378</v>
      </c>
      <c r="F20" s="111"/>
      <c r="G20" s="111">
        <f t="shared" ref="G20" si="8">(E20/D20-1)*100</f>
        <v>-28.894169411625636</v>
      </c>
    </row>
    <row r="21" spans="2:9" ht="13">
      <c r="B21" s="3" t="s">
        <v>266</v>
      </c>
      <c r="C21" s="242">
        <f>AVERAGE(C8:C14)</f>
        <v>4072.0506958373576</v>
      </c>
      <c r="D21" s="242">
        <f t="shared" ref="D21:E21" si="9">AVERAGE(D8:D14)</f>
        <v>7215.4570626296454</v>
      </c>
      <c r="E21" s="242">
        <f t="shared" si="9"/>
        <v>6002.9799593651378</v>
      </c>
      <c r="F21" s="112"/>
      <c r="G21" s="112">
        <f>(E21/D21-1)*100</f>
        <v>-16.803884947832049</v>
      </c>
    </row>
    <row r="22" spans="2:9" ht="82.4" customHeight="1">
      <c r="B22" s="318" t="s">
        <v>223</v>
      </c>
      <c r="C22" s="318"/>
      <c r="D22" s="318"/>
      <c r="E22" s="318"/>
      <c r="F22" s="318"/>
      <c r="G22" s="318"/>
      <c r="H22" s="169"/>
      <c r="I22" s="109"/>
    </row>
  </sheetData>
  <mergeCells count="7">
    <mergeCell ref="B22:G22"/>
    <mergeCell ref="F6:G6"/>
    <mergeCell ref="B6:B7"/>
    <mergeCell ref="B2:G2"/>
    <mergeCell ref="B3:G3"/>
    <mergeCell ref="B4:G4"/>
    <mergeCell ref="C6:E6"/>
  </mergeCells>
  <hyperlinks>
    <hyperlink ref="I2" location="Índice!A1" display="Volver al índice" xr:uid="{00000000-0004-0000-0500-000000000000}"/>
  </hyperlinks>
  <printOptions horizontalCentered="1"/>
  <pageMargins left="0.70866141732283472" right="0.70866141732283472" top="1.299212598425197" bottom="0.74803149606299213" header="0.31496062992125984" footer="0.31496062992125984"/>
  <pageSetup paperSize="122" scale="94"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1:N36"/>
  <sheetViews>
    <sheetView view="pageBreakPreview" zoomScaleNormal="80" zoomScaleSheetLayoutView="100" workbookViewId="0"/>
  </sheetViews>
  <sheetFormatPr baseColWidth="10" defaultColWidth="10.81640625" defaultRowHeight="12.5"/>
  <cols>
    <col min="1" max="1" width="1.453125" style="160" customWidth="1"/>
    <col min="2" max="2" width="8.453125" style="160" bestFit="1" customWidth="1"/>
    <col min="3" max="13" width="10.7265625" style="160" customWidth="1"/>
    <col min="14" max="16384" width="10.81640625" style="160"/>
  </cols>
  <sheetData>
    <row r="1" spans="2:14" ht="6.75" customHeight="1"/>
    <row r="2" spans="2:14" ht="13">
      <c r="B2" s="324" t="s">
        <v>56</v>
      </c>
      <c r="C2" s="324"/>
      <c r="D2" s="324"/>
      <c r="E2" s="324"/>
      <c r="F2" s="324"/>
      <c r="G2" s="324"/>
      <c r="H2" s="324"/>
      <c r="I2" s="324"/>
      <c r="J2" s="324"/>
      <c r="K2" s="324"/>
      <c r="L2" s="324"/>
      <c r="M2" s="324"/>
      <c r="N2" s="40" t="s">
        <v>134</v>
      </c>
    </row>
    <row r="3" spans="2:14" ht="13">
      <c r="B3" s="324" t="s">
        <v>126</v>
      </c>
      <c r="C3" s="324"/>
      <c r="D3" s="324"/>
      <c r="E3" s="324"/>
      <c r="F3" s="324"/>
      <c r="G3" s="324"/>
      <c r="H3" s="324"/>
      <c r="I3" s="324"/>
      <c r="J3" s="324"/>
      <c r="K3" s="324"/>
      <c r="L3" s="324"/>
      <c r="M3" s="324"/>
    </row>
    <row r="4" spans="2:14" ht="13">
      <c r="B4" s="325" t="s">
        <v>208</v>
      </c>
      <c r="C4" s="325"/>
      <c r="D4" s="325"/>
      <c r="E4" s="325"/>
      <c r="F4" s="325"/>
      <c r="G4" s="325"/>
      <c r="H4" s="325"/>
      <c r="I4" s="325"/>
      <c r="J4" s="325"/>
      <c r="K4" s="325"/>
      <c r="L4" s="325"/>
      <c r="M4" s="325"/>
    </row>
    <row r="5" spans="2:14" ht="28.75" customHeight="1">
      <c r="B5" s="49" t="s">
        <v>209</v>
      </c>
      <c r="C5" s="70" t="s">
        <v>59</v>
      </c>
      <c r="D5" s="70" t="s">
        <v>113</v>
      </c>
      <c r="E5" s="70" t="s">
        <v>210</v>
      </c>
      <c r="F5" s="70" t="s">
        <v>211</v>
      </c>
      <c r="G5" s="70" t="s">
        <v>258</v>
      </c>
      <c r="H5" s="70" t="s">
        <v>212</v>
      </c>
      <c r="I5" s="70" t="s">
        <v>213</v>
      </c>
      <c r="J5" s="70" t="s">
        <v>119</v>
      </c>
      <c r="K5" s="70" t="s">
        <v>142</v>
      </c>
      <c r="L5" s="70" t="s">
        <v>247</v>
      </c>
      <c r="M5" s="70" t="s">
        <v>65</v>
      </c>
    </row>
    <row r="6" spans="2:14">
      <c r="B6" s="76">
        <v>43649</v>
      </c>
      <c r="C6" s="105">
        <v>7044.7621722846443</v>
      </c>
      <c r="D6" s="105">
        <v>8861.1111111111113</v>
      </c>
      <c r="E6" s="105"/>
      <c r="F6" s="105"/>
      <c r="G6" s="105"/>
      <c r="H6" s="105">
        <v>6959.1868421052632</v>
      </c>
      <c r="I6" s="105">
        <v>6273</v>
      </c>
      <c r="J6" s="201"/>
      <c r="K6" s="105">
        <v>6757</v>
      </c>
      <c r="L6" s="201"/>
      <c r="M6" s="105">
        <v>7173.9185722253205</v>
      </c>
    </row>
    <row r="7" spans="2:14">
      <c r="B7" s="77">
        <v>43650</v>
      </c>
      <c r="C7" s="73">
        <v>7125.007365939894</v>
      </c>
      <c r="D7" s="73">
        <v>7750</v>
      </c>
      <c r="E7" s="73"/>
      <c r="F7" s="73">
        <v>6735</v>
      </c>
      <c r="G7" s="73"/>
      <c r="H7" s="73">
        <v>7253.4932249322492</v>
      </c>
      <c r="I7" s="73">
        <v>6125</v>
      </c>
      <c r="J7" s="73">
        <v>7714</v>
      </c>
      <c r="K7" s="73">
        <v>6223.3891050583661</v>
      </c>
      <c r="L7" s="73"/>
      <c r="M7" s="73">
        <v>7039.0655398832687</v>
      </c>
    </row>
    <row r="8" spans="2:14">
      <c r="B8" s="77">
        <v>43651</v>
      </c>
      <c r="C8" s="73">
        <v>6938.9096385542171</v>
      </c>
      <c r="D8" s="73">
        <v>6824.8</v>
      </c>
      <c r="E8" s="73"/>
      <c r="F8" s="73">
        <v>7000</v>
      </c>
      <c r="G8" s="73"/>
      <c r="H8" s="73">
        <v>7016.0382022471913</v>
      </c>
      <c r="I8" s="73"/>
      <c r="J8" s="73"/>
      <c r="K8" s="73">
        <v>6742</v>
      </c>
      <c r="L8" s="73"/>
      <c r="M8" s="73">
        <v>6941.6194727891152</v>
      </c>
    </row>
    <row r="9" spans="2:14">
      <c r="B9" s="77">
        <v>43654</v>
      </c>
      <c r="C9" s="73">
        <v>6729.0177619893429</v>
      </c>
      <c r="D9" s="73">
        <v>7750</v>
      </c>
      <c r="E9" s="73"/>
      <c r="F9" s="73"/>
      <c r="G9" s="73"/>
      <c r="H9" s="73">
        <v>6979.2030567685588</v>
      </c>
      <c r="I9" s="73"/>
      <c r="J9" s="73"/>
      <c r="K9" s="73">
        <v>6863</v>
      </c>
      <c r="L9" s="73"/>
      <c r="M9" s="73">
        <v>6857.8891301863068</v>
      </c>
    </row>
    <row r="10" spans="2:14">
      <c r="B10" s="77">
        <v>43655</v>
      </c>
      <c r="C10" s="73">
        <v>7321.2303090727819</v>
      </c>
      <c r="D10" s="73">
        <v>8703.1875</v>
      </c>
      <c r="E10" s="73">
        <v>7000</v>
      </c>
      <c r="F10" s="73"/>
      <c r="G10" s="73"/>
      <c r="H10" s="73">
        <v>6924.625</v>
      </c>
      <c r="I10" s="73">
        <v>5727</v>
      </c>
      <c r="J10" s="73"/>
      <c r="K10" s="73">
        <v>5675.6216216216217</v>
      </c>
      <c r="L10" s="73"/>
      <c r="M10" s="73">
        <v>7154.2474311549531</v>
      </c>
    </row>
    <row r="11" spans="2:14">
      <c r="B11" s="77">
        <v>43656</v>
      </c>
      <c r="C11" s="73">
        <v>7004.823984980052</v>
      </c>
      <c r="D11" s="73">
        <v>7750</v>
      </c>
      <c r="E11" s="73"/>
      <c r="F11" s="73"/>
      <c r="G11" s="73"/>
      <c r="H11" s="73">
        <v>6899.5258899676373</v>
      </c>
      <c r="I11" s="73">
        <v>6088.0405405405409</v>
      </c>
      <c r="J11" s="73"/>
      <c r="K11" s="73">
        <v>6830</v>
      </c>
      <c r="L11" s="73"/>
      <c r="M11" s="73">
        <v>6922.7137335152338</v>
      </c>
    </row>
    <row r="12" spans="2:14">
      <c r="B12" s="77">
        <v>43657</v>
      </c>
      <c r="C12" s="73">
        <v>7292.9580936729662</v>
      </c>
      <c r="D12" s="73">
        <v>10095.309734513274</v>
      </c>
      <c r="E12" s="73"/>
      <c r="F12" s="73"/>
      <c r="G12" s="73"/>
      <c r="H12" s="73">
        <v>6907.5983796296296</v>
      </c>
      <c r="I12" s="73">
        <v>6378.5810810810808</v>
      </c>
      <c r="J12" s="73"/>
      <c r="K12" s="73">
        <v>5653.4186046511632</v>
      </c>
      <c r="L12" s="73"/>
      <c r="M12" s="73">
        <v>7157.9512448132782</v>
      </c>
    </row>
    <row r="13" spans="2:14">
      <c r="B13" s="77">
        <v>43658</v>
      </c>
      <c r="C13" s="73">
        <v>7032.098414795244</v>
      </c>
      <c r="D13" s="73">
        <v>9921.0526315789466</v>
      </c>
      <c r="E13" s="73"/>
      <c r="F13" s="73"/>
      <c r="G13" s="73"/>
      <c r="H13" s="73">
        <v>7349.9620853080569</v>
      </c>
      <c r="I13" s="73">
        <v>5682</v>
      </c>
      <c r="J13" s="73"/>
      <c r="K13" s="73">
        <v>7203.0793650793648</v>
      </c>
      <c r="L13" s="73"/>
      <c r="M13" s="73">
        <v>7269.4109341057201</v>
      </c>
    </row>
    <row r="14" spans="2:14">
      <c r="B14" s="77">
        <v>43661</v>
      </c>
      <c r="C14" s="73">
        <v>7072.2623490669594</v>
      </c>
      <c r="D14" s="73">
        <v>7750</v>
      </c>
      <c r="E14" s="73"/>
      <c r="F14" s="73"/>
      <c r="G14" s="73"/>
      <c r="H14" s="73">
        <v>6951.8485477178419</v>
      </c>
      <c r="I14" s="73">
        <v>6182</v>
      </c>
      <c r="J14" s="73"/>
      <c r="K14" s="73">
        <v>5394.1176470588234</v>
      </c>
      <c r="L14" s="73"/>
      <c r="M14" s="73">
        <v>6861.6142131979695</v>
      </c>
    </row>
    <row r="15" spans="2:14">
      <c r="B15" s="77">
        <v>43663</v>
      </c>
      <c r="C15" s="73">
        <v>7284.0103851146687</v>
      </c>
      <c r="D15" s="73">
        <v>7154.5714285714284</v>
      </c>
      <c r="E15" s="73"/>
      <c r="F15" s="73"/>
      <c r="G15" s="73"/>
      <c r="H15" s="73">
        <v>6788.766315789474</v>
      </c>
      <c r="I15" s="73">
        <v>6219.5859872611463</v>
      </c>
      <c r="J15" s="73"/>
      <c r="K15" s="73">
        <v>5593.239241649112</v>
      </c>
      <c r="L15" s="73"/>
      <c r="M15" s="73">
        <v>6818.1524046967988</v>
      </c>
    </row>
    <row r="16" spans="2:14">
      <c r="B16" s="77">
        <v>43664</v>
      </c>
      <c r="C16" s="73">
        <v>7041.3386491557221</v>
      </c>
      <c r="D16" s="73">
        <v>6956.4795918367345</v>
      </c>
      <c r="E16" s="73"/>
      <c r="F16" s="73"/>
      <c r="G16" s="73"/>
      <c r="H16" s="73">
        <v>6809.7983014861993</v>
      </c>
      <c r="I16" s="73">
        <v>6082</v>
      </c>
      <c r="J16" s="73">
        <v>6000</v>
      </c>
      <c r="K16" s="73">
        <v>5657.4751381215474</v>
      </c>
      <c r="L16" s="73"/>
      <c r="M16" s="73">
        <v>6548.7261989978524</v>
      </c>
    </row>
    <row r="17" spans="2:13">
      <c r="B17" s="77">
        <v>43665</v>
      </c>
      <c r="C17" s="73">
        <v>7219.9718670076727</v>
      </c>
      <c r="D17" s="73">
        <v>7250</v>
      </c>
      <c r="E17" s="73"/>
      <c r="F17" s="73"/>
      <c r="G17" s="73"/>
      <c r="H17" s="73">
        <v>6848.2941176470586</v>
      </c>
      <c r="I17" s="73">
        <v>6192</v>
      </c>
      <c r="J17" s="73"/>
      <c r="K17" s="73">
        <v>5924.6128830519074</v>
      </c>
      <c r="L17" s="73"/>
      <c r="M17" s="73">
        <v>6820.6300506256566</v>
      </c>
    </row>
    <row r="18" spans="2:13">
      <c r="B18" s="77">
        <v>43668</v>
      </c>
      <c r="C18" s="73">
        <v>7014.591166477916</v>
      </c>
      <c r="D18" s="73">
        <v>10196.428571428571</v>
      </c>
      <c r="E18" s="73"/>
      <c r="F18" s="73"/>
      <c r="G18" s="73"/>
      <c r="H18" s="73">
        <v>6998.4428223844279</v>
      </c>
      <c r="I18" s="73"/>
      <c r="J18" s="73"/>
      <c r="K18" s="73">
        <v>5599.4838709677415</v>
      </c>
      <c r="L18" s="73"/>
      <c r="M18" s="73">
        <v>7225.6849642004772</v>
      </c>
    </row>
    <row r="19" spans="2:13">
      <c r="B19" s="77">
        <v>43669</v>
      </c>
      <c r="C19" s="73">
        <v>7045.9960513326751</v>
      </c>
      <c r="D19" s="73">
        <v>7250</v>
      </c>
      <c r="E19" s="73"/>
      <c r="F19" s="73"/>
      <c r="G19" s="73"/>
      <c r="H19" s="73">
        <v>6742.1431431431429</v>
      </c>
      <c r="I19" s="73">
        <v>7000</v>
      </c>
      <c r="J19" s="73">
        <v>5000</v>
      </c>
      <c r="K19" s="73">
        <v>5736.8195488721803</v>
      </c>
      <c r="L19" s="73"/>
      <c r="M19" s="73">
        <v>6779.6900808854834</v>
      </c>
    </row>
    <row r="20" spans="2:13">
      <c r="B20" s="77">
        <v>43670</v>
      </c>
      <c r="C20" s="73">
        <v>6771.7551515151517</v>
      </c>
      <c r="D20" s="73">
        <v>7250</v>
      </c>
      <c r="E20" s="73"/>
      <c r="F20" s="73"/>
      <c r="G20" s="73"/>
      <c r="H20" s="73">
        <v>6617.0263157894733</v>
      </c>
      <c r="I20" s="73"/>
      <c r="J20" s="73"/>
      <c r="K20" s="73">
        <v>6364.0677966101694</v>
      </c>
      <c r="L20" s="73"/>
      <c r="M20" s="73">
        <v>6726.2531645569625</v>
      </c>
    </row>
    <row r="21" spans="2:13">
      <c r="B21" s="77">
        <v>43671</v>
      </c>
      <c r="C21" s="73">
        <v>7201.6826384567521</v>
      </c>
      <c r="D21" s="73">
        <v>7250</v>
      </c>
      <c r="E21" s="73"/>
      <c r="F21" s="73"/>
      <c r="G21" s="73"/>
      <c r="H21" s="73">
        <v>6710.8437067773166</v>
      </c>
      <c r="I21" s="73">
        <v>6272.9485179407175</v>
      </c>
      <c r="J21" s="73"/>
      <c r="K21" s="73">
        <v>7875.9349593495936</v>
      </c>
      <c r="L21" s="73"/>
      <c r="M21" s="73">
        <v>6965.4810778080537</v>
      </c>
    </row>
    <row r="22" spans="2:13">
      <c r="B22" s="77">
        <v>43672</v>
      </c>
      <c r="C22" s="73">
        <v>6889.5627240143367</v>
      </c>
      <c r="D22" s="73">
        <v>7250</v>
      </c>
      <c r="E22" s="73">
        <v>7000</v>
      </c>
      <c r="F22" s="73"/>
      <c r="G22" s="73"/>
      <c r="H22" s="73">
        <v>6573.1990407673857</v>
      </c>
      <c r="I22" s="73">
        <v>6250</v>
      </c>
      <c r="J22" s="73"/>
      <c r="K22" s="73">
        <v>5844.272727272727</v>
      </c>
      <c r="L22" s="73"/>
      <c r="M22" s="73">
        <v>6752.7004048582994</v>
      </c>
    </row>
    <row r="23" spans="2:13">
      <c r="B23" s="77">
        <v>43675</v>
      </c>
      <c r="C23" s="73">
        <v>7065.4600326264272</v>
      </c>
      <c r="D23" s="73">
        <v>7750</v>
      </c>
      <c r="E23" s="73"/>
      <c r="F23" s="73"/>
      <c r="G23" s="73"/>
      <c r="H23" s="73">
        <v>6516.5801886792451</v>
      </c>
      <c r="I23" s="73"/>
      <c r="J23" s="73"/>
      <c r="K23" s="73">
        <v>5673.9411764705883</v>
      </c>
      <c r="L23" s="73"/>
      <c r="M23" s="73">
        <v>6841.6248053969903</v>
      </c>
    </row>
    <row r="24" spans="2:13">
      <c r="B24" s="77">
        <v>43676</v>
      </c>
      <c r="C24" s="73">
        <v>7078.6918882072259</v>
      </c>
      <c r="D24" s="73">
        <v>9293.3673469387759</v>
      </c>
      <c r="E24" s="73"/>
      <c r="F24" s="73"/>
      <c r="G24" s="73"/>
      <c r="H24" s="73">
        <v>6751.6128625472884</v>
      </c>
      <c r="I24" s="73">
        <v>7792</v>
      </c>
      <c r="J24" s="73"/>
      <c r="K24" s="73">
        <v>7096.0604982206405</v>
      </c>
      <c r="L24" s="73"/>
      <c r="M24" s="73">
        <v>7152.7136675081138</v>
      </c>
    </row>
    <row r="25" spans="2:13">
      <c r="B25" s="77">
        <v>43677</v>
      </c>
      <c r="C25" s="73">
        <v>6871.5</v>
      </c>
      <c r="D25" s="73">
        <v>7750</v>
      </c>
      <c r="E25" s="73"/>
      <c r="F25" s="73"/>
      <c r="G25" s="73"/>
      <c r="H25" s="73">
        <v>6840.1187624750501</v>
      </c>
      <c r="I25" s="73"/>
      <c r="J25" s="73"/>
      <c r="K25" s="73">
        <v>5654.6125654450261</v>
      </c>
      <c r="L25" s="73"/>
      <c r="M25" s="73">
        <v>6792.35460385439</v>
      </c>
    </row>
    <row r="26" spans="2:13">
      <c r="B26" s="77">
        <v>43678</v>
      </c>
      <c r="C26" s="73">
        <v>7078.9840229414176</v>
      </c>
      <c r="D26" s="73">
        <v>7750</v>
      </c>
      <c r="E26" s="73"/>
      <c r="F26" s="73"/>
      <c r="G26" s="73"/>
      <c r="H26" s="73">
        <v>7065.9680412371135</v>
      </c>
      <c r="I26" s="73"/>
      <c r="J26" s="73">
        <v>5000</v>
      </c>
      <c r="K26" s="73">
        <v>6847</v>
      </c>
      <c r="L26" s="73"/>
      <c r="M26" s="73">
        <v>6998.7626412849495</v>
      </c>
    </row>
    <row r="27" spans="2:13">
      <c r="B27" s="77">
        <v>43679</v>
      </c>
      <c r="C27" s="73">
        <v>6921.8840222085137</v>
      </c>
      <c r="D27" s="73">
        <v>7750</v>
      </c>
      <c r="E27" s="73"/>
      <c r="F27" s="73"/>
      <c r="G27" s="73"/>
      <c r="H27" s="73">
        <v>6977.228172293364</v>
      </c>
      <c r="I27" s="73"/>
      <c r="J27" s="73">
        <v>5250</v>
      </c>
      <c r="K27" s="73">
        <v>7555.5555555555557</v>
      </c>
      <c r="L27" s="73"/>
      <c r="M27" s="73">
        <v>6963.9406584992339</v>
      </c>
    </row>
    <row r="28" spans="2:13">
      <c r="B28" s="77">
        <v>43682</v>
      </c>
      <c r="C28" s="73">
        <v>6972.8594594594597</v>
      </c>
      <c r="D28" s="73">
        <v>11417</v>
      </c>
      <c r="E28" s="73"/>
      <c r="F28" s="73"/>
      <c r="G28" s="73"/>
      <c r="H28" s="73">
        <v>6680.4162679425835</v>
      </c>
      <c r="I28" s="73"/>
      <c r="J28" s="73">
        <v>5250</v>
      </c>
      <c r="K28" s="73">
        <v>6104.0129870129867</v>
      </c>
      <c r="L28" s="73"/>
      <c r="M28" s="73">
        <v>7130.3664825046044</v>
      </c>
    </row>
    <row r="29" spans="2:13">
      <c r="B29" s="77">
        <v>43683</v>
      </c>
      <c r="C29" s="73">
        <v>6977.320855614973</v>
      </c>
      <c r="D29" s="73"/>
      <c r="E29" s="73"/>
      <c r="F29" s="73"/>
      <c r="G29" s="73"/>
      <c r="H29" s="73">
        <v>6726.1890756302519</v>
      </c>
      <c r="I29" s="73"/>
      <c r="J29" s="73">
        <v>5250</v>
      </c>
      <c r="K29" s="73">
        <v>7481.6422764227646</v>
      </c>
      <c r="L29" s="73"/>
      <c r="M29" s="73">
        <v>6916.2542808219177</v>
      </c>
    </row>
    <row r="30" spans="2:13">
      <c r="B30" s="77">
        <v>43684</v>
      </c>
      <c r="C30" s="73">
        <v>6816.82382133995</v>
      </c>
      <c r="D30" s="73"/>
      <c r="E30" s="73"/>
      <c r="F30" s="73"/>
      <c r="G30" s="73"/>
      <c r="H30" s="73">
        <v>6658.9693396226412</v>
      </c>
      <c r="I30" s="73"/>
      <c r="J30" s="73">
        <v>7696.0773480662983</v>
      </c>
      <c r="K30" s="73">
        <v>6826</v>
      </c>
      <c r="L30" s="73"/>
      <c r="M30" s="73">
        <v>6880.4042553191493</v>
      </c>
    </row>
    <row r="31" spans="2:13">
      <c r="B31" s="77">
        <v>43685</v>
      </c>
      <c r="C31" s="73">
        <v>7147.7205793602898</v>
      </c>
      <c r="D31" s="73"/>
      <c r="E31" s="73"/>
      <c r="F31" s="73"/>
      <c r="G31" s="73"/>
      <c r="H31" s="73">
        <v>6490.3514986376022</v>
      </c>
      <c r="I31" s="73">
        <v>6192</v>
      </c>
      <c r="J31" s="73">
        <v>7297.8723404255315</v>
      </c>
      <c r="K31" s="73">
        <v>5977.8085106382978</v>
      </c>
      <c r="L31" s="73"/>
      <c r="M31" s="73">
        <v>6850.3189404934692</v>
      </c>
    </row>
    <row r="32" spans="2:13">
      <c r="B32" s="77">
        <v>43686</v>
      </c>
      <c r="C32" s="73">
        <v>7177.1102015113347</v>
      </c>
      <c r="D32" s="73">
        <v>9750</v>
      </c>
      <c r="E32" s="73"/>
      <c r="F32" s="73"/>
      <c r="G32" s="73"/>
      <c r="H32" s="73">
        <v>6824.130434782609</v>
      </c>
      <c r="I32" s="73">
        <v>6182</v>
      </c>
      <c r="J32" s="73">
        <v>5286</v>
      </c>
      <c r="K32" s="73">
        <v>6742</v>
      </c>
      <c r="L32" s="73"/>
      <c r="M32" s="73">
        <v>7043.282463711259</v>
      </c>
    </row>
    <row r="33" spans="2:13">
      <c r="B33" s="77">
        <v>43689</v>
      </c>
      <c r="C33" s="73">
        <v>7402.8689581095596</v>
      </c>
      <c r="D33" s="73"/>
      <c r="E33" s="73"/>
      <c r="F33" s="73"/>
      <c r="G33" s="73"/>
      <c r="H33" s="73">
        <v>6686.5940298507467</v>
      </c>
      <c r="I33" s="73"/>
      <c r="J33" s="73">
        <v>5467.391304347826</v>
      </c>
      <c r="K33" s="73">
        <v>6739</v>
      </c>
      <c r="L33" s="73"/>
      <c r="M33" s="73">
        <v>7077.3610916724983</v>
      </c>
    </row>
    <row r="34" spans="2:13">
      <c r="B34" s="77">
        <v>43693</v>
      </c>
      <c r="C34" s="73">
        <v>7280.5914056809906</v>
      </c>
      <c r="D34" s="73">
        <v>9999.7999999999993</v>
      </c>
      <c r="E34" s="73"/>
      <c r="F34" s="73"/>
      <c r="G34" s="73"/>
      <c r="H34" s="73">
        <v>6729.6425061425061</v>
      </c>
      <c r="I34" s="73"/>
      <c r="J34" s="73">
        <v>6483.9677419354839</v>
      </c>
      <c r="K34" s="73">
        <v>6122.8848167539263</v>
      </c>
      <c r="L34" s="73"/>
      <c r="M34" s="73">
        <v>7236.8649530021103</v>
      </c>
    </row>
    <row r="35" spans="2:13">
      <c r="B35" s="77">
        <v>43696</v>
      </c>
      <c r="C35" s="73">
        <v>6992.4211981566823</v>
      </c>
      <c r="D35" s="73"/>
      <c r="E35" s="73">
        <v>6500</v>
      </c>
      <c r="F35" s="73"/>
      <c r="G35" s="73"/>
      <c r="H35" s="73">
        <v>6830.0727272727272</v>
      </c>
      <c r="I35" s="73"/>
      <c r="J35" s="73">
        <v>5767</v>
      </c>
      <c r="K35" s="73">
        <v>5965</v>
      </c>
      <c r="L35" s="259"/>
      <c r="M35" s="202">
        <v>6858.5212569316081</v>
      </c>
    </row>
    <row r="36" spans="2:13" ht="69" customHeight="1">
      <c r="B36" s="323" t="s">
        <v>222</v>
      </c>
      <c r="C36" s="323"/>
      <c r="D36" s="323"/>
      <c r="E36" s="323"/>
      <c r="F36" s="323"/>
      <c r="G36" s="323"/>
      <c r="H36" s="323"/>
      <c r="I36" s="323"/>
      <c r="J36" s="323"/>
      <c r="K36" s="323"/>
      <c r="L36" s="323"/>
      <c r="M36" s="323"/>
    </row>
  </sheetData>
  <mergeCells count="4">
    <mergeCell ref="B36:M36"/>
    <mergeCell ref="B2:M2"/>
    <mergeCell ref="B3:M3"/>
    <mergeCell ref="B4:M4"/>
  </mergeCells>
  <hyperlinks>
    <hyperlink ref="N2" location="Índice!A1" display="Volver al índice" xr:uid="{00000000-0004-0000-0600-000000000000}"/>
  </hyperlinks>
  <printOptions horizontalCentered="1"/>
  <pageMargins left="0.31496062992125984" right="0.31496062992125984" top="1.299212598425197" bottom="0.74803149606299213" header="0.31496062992125984" footer="0.31496062992125984"/>
  <pageSetup paperSize="122" scale="79"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pageSetUpPr fitToPage="1"/>
  </sheetPr>
  <dimension ref="B1:O58"/>
  <sheetViews>
    <sheetView view="pageBreakPreview" zoomScaleNormal="80" zoomScaleSheetLayoutView="100" workbookViewId="0"/>
  </sheetViews>
  <sheetFormatPr baseColWidth="10" defaultColWidth="10.81640625" defaultRowHeight="12.5"/>
  <cols>
    <col min="1" max="1" width="1.81640625" style="33" customWidth="1"/>
    <col min="2" max="2" width="12.26953125" style="33" customWidth="1"/>
    <col min="3" max="3" width="10.453125" style="48" customWidth="1"/>
    <col min="4" max="4" width="12.453125" style="48" customWidth="1"/>
    <col min="5" max="5" width="10" style="48" customWidth="1"/>
    <col min="6" max="6" width="12.81640625" style="33" customWidth="1"/>
    <col min="7" max="7" width="15.7265625" style="33" customWidth="1"/>
    <col min="8" max="8" width="12.453125" style="33" customWidth="1"/>
    <col min="9" max="9" width="14.26953125" style="33" customWidth="1"/>
    <col min="10" max="10" width="15" style="33" customWidth="1"/>
    <col min="11" max="11" width="12.453125" style="33" customWidth="1"/>
    <col min="12" max="12" width="14.1796875" style="33" customWidth="1"/>
    <col min="13" max="13" width="12.26953125" style="33" customWidth="1"/>
    <col min="14" max="14" width="1.81640625" style="33" customWidth="1"/>
    <col min="15" max="16384" width="10.81640625" style="33"/>
  </cols>
  <sheetData>
    <row r="1" spans="2:15" ht="4.5" customHeight="1"/>
    <row r="2" spans="2:15" ht="13">
      <c r="B2" s="322" t="s">
        <v>103</v>
      </c>
      <c r="C2" s="322"/>
      <c r="D2" s="322"/>
      <c r="E2" s="322"/>
      <c r="F2" s="322"/>
      <c r="G2" s="322"/>
      <c r="H2" s="322"/>
      <c r="I2" s="322"/>
      <c r="J2" s="322"/>
      <c r="K2" s="322"/>
      <c r="L2" s="322"/>
      <c r="M2" s="322"/>
      <c r="N2" s="81"/>
      <c r="O2" s="40" t="s">
        <v>134</v>
      </c>
    </row>
    <row r="3" spans="2:15" ht="13">
      <c r="B3" s="322" t="s">
        <v>125</v>
      </c>
      <c r="C3" s="322"/>
      <c r="D3" s="322"/>
      <c r="E3" s="322"/>
      <c r="F3" s="322"/>
      <c r="G3" s="322"/>
      <c r="H3" s="322"/>
      <c r="I3" s="322"/>
      <c r="J3" s="322"/>
      <c r="K3" s="322"/>
      <c r="L3" s="322"/>
      <c r="M3" s="322"/>
      <c r="N3" s="81"/>
    </row>
    <row r="4" spans="2:15" ht="13">
      <c r="B4" s="322" t="s">
        <v>208</v>
      </c>
      <c r="C4" s="322"/>
      <c r="D4" s="322"/>
      <c r="E4" s="322"/>
      <c r="F4" s="322"/>
      <c r="G4" s="322"/>
      <c r="H4" s="322"/>
      <c r="I4" s="322"/>
      <c r="J4" s="322"/>
      <c r="K4" s="322"/>
      <c r="L4" s="322"/>
      <c r="M4" s="322"/>
      <c r="N4" s="81"/>
    </row>
    <row r="5" spans="2:15" ht="43.75" customHeight="1">
      <c r="B5" s="29" t="s">
        <v>60</v>
      </c>
      <c r="C5" s="30" t="s">
        <v>150</v>
      </c>
      <c r="D5" s="30" t="s">
        <v>157</v>
      </c>
      <c r="E5" s="30" t="s">
        <v>151</v>
      </c>
      <c r="F5" s="30" t="s">
        <v>200</v>
      </c>
      <c r="G5" s="30" t="s">
        <v>214</v>
      </c>
      <c r="H5" s="30" t="s">
        <v>152</v>
      </c>
      <c r="I5" s="30" t="s">
        <v>153</v>
      </c>
      <c r="J5" s="30" t="s">
        <v>141</v>
      </c>
      <c r="K5" s="30" t="s">
        <v>154</v>
      </c>
      <c r="L5" s="30" t="s">
        <v>155</v>
      </c>
      <c r="M5" s="30" t="s">
        <v>65</v>
      </c>
      <c r="N5" s="93"/>
    </row>
    <row r="6" spans="2:15">
      <c r="B6" s="74">
        <v>43649</v>
      </c>
      <c r="C6" s="75">
        <v>9750</v>
      </c>
      <c r="D6" s="75">
        <v>7750</v>
      </c>
      <c r="E6" s="75">
        <v>6760.8309859154933</v>
      </c>
      <c r="F6" s="75">
        <v>7007.7593984962405</v>
      </c>
      <c r="G6" s="75">
        <v>7440</v>
      </c>
      <c r="H6" s="75"/>
      <c r="I6" s="75">
        <v>6062.25</v>
      </c>
      <c r="J6" s="75"/>
      <c r="K6" s="75">
        <v>6416.5</v>
      </c>
      <c r="L6" s="75">
        <v>7500</v>
      </c>
      <c r="M6" s="75">
        <v>7173.9185722253205</v>
      </c>
      <c r="N6" s="94"/>
    </row>
    <row r="7" spans="2:15">
      <c r="B7" s="74">
        <v>43650</v>
      </c>
      <c r="C7" s="75">
        <v>8385</v>
      </c>
      <c r="D7" s="75">
        <v>7750</v>
      </c>
      <c r="E7" s="75">
        <v>6745.2777777777774</v>
      </c>
      <c r="F7" s="75">
        <v>6905.6705882352944</v>
      </c>
      <c r="G7" s="75">
        <v>8374.133738601824</v>
      </c>
      <c r="H7" s="75"/>
      <c r="I7" s="75">
        <v>6769</v>
      </c>
      <c r="J7" s="75">
        <v>6750</v>
      </c>
      <c r="K7" s="75">
        <v>6405.2972972972975</v>
      </c>
      <c r="L7" s="75">
        <v>7000</v>
      </c>
      <c r="M7" s="75">
        <v>7039.0655398832687</v>
      </c>
      <c r="N7" s="94"/>
      <c r="O7" s="160"/>
    </row>
    <row r="8" spans="2:15">
      <c r="B8" s="74">
        <v>43651</v>
      </c>
      <c r="C8" s="75"/>
      <c r="D8" s="75">
        <v>7750</v>
      </c>
      <c r="E8" s="75">
        <v>6794.9230769230771</v>
      </c>
      <c r="F8" s="75">
        <v>7070.8064516129034</v>
      </c>
      <c r="G8" s="75">
        <v>8367.0886075949365</v>
      </c>
      <c r="H8" s="75">
        <v>5833</v>
      </c>
      <c r="I8" s="75">
        <v>5233</v>
      </c>
      <c r="J8" s="75">
        <v>6750</v>
      </c>
      <c r="K8" s="75">
        <v>6292</v>
      </c>
      <c r="L8" s="75">
        <v>7000</v>
      </c>
      <c r="M8" s="75">
        <v>6941.6194727891152</v>
      </c>
      <c r="N8" s="94"/>
      <c r="O8" s="160"/>
    </row>
    <row r="9" spans="2:15">
      <c r="B9" s="74">
        <v>43654</v>
      </c>
      <c r="C9" s="75"/>
      <c r="D9" s="75">
        <v>7750</v>
      </c>
      <c r="E9" s="75">
        <v>6816.4722222222226</v>
      </c>
      <c r="F9" s="75">
        <v>7029.7863247863252</v>
      </c>
      <c r="G9" s="75">
        <v>8419</v>
      </c>
      <c r="H9" s="75">
        <v>5500</v>
      </c>
      <c r="I9" s="75">
        <v>5733</v>
      </c>
      <c r="J9" s="75"/>
      <c r="K9" s="75">
        <v>6944.4444444444443</v>
      </c>
      <c r="L9" s="75">
        <v>7000</v>
      </c>
      <c r="M9" s="75">
        <v>6857.8891301863068</v>
      </c>
      <c r="N9" s="94"/>
      <c r="O9" s="160"/>
    </row>
    <row r="10" spans="2:15">
      <c r="B10" s="74">
        <v>43655</v>
      </c>
      <c r="C10" s="75">
        <v>11043.739130434782</v>
      </c>
      <c r="D10" s="75">
        <v>7750</v>
      </c>
      <c r="E10" s="75">
        <v>6755.333333333333</v>
      </c>
      <c r="F10" s="75">
        <v>6730.390625</v>
      </c>
      <c r="G10" s="75">
        <v>8278.8196721311469</v>
      </c>
      <c r="H10" s="75">
        <v>5250</v>
      </c>
      <c r="I10" s="75">
        <v>5708</v>
      </c>
      <c r="J10" s="75">
        <v>6868</v>
      </c>
      <c r="K10" s="75">
        <v>7000</v>
      </c>
      <c r="L10" s="75">
        <v>7333.333333333333</v>
      </c>
      <c r="M10" s="75">
        <v>7154.2474311549531</v>
      </c>
      <c r="N10" s="94"/>
      <c r="O10" s="160"/>
    </row>
    <row r="11" spans="2:15">
      <c r="B11" s="72">
        <v>43656</v>
      </c>
      <c r="C11" s="73"/>
      <c r="D11" s="73">
        <v>7750</v>
      </c>
      <c r="E11" s="73">
        <v>6797.5238095238092</v>
      </c>
      <c r="F11" s="73">
        <v>6805.4885496183206</v>
      </c>
      <c r="G11" s="73">
        <v>7699.7048611111113</v>
      </c>
      <c r="H11" s="73"/>
      <c r="I11" s="73">
        <v>5725</v>
      </c>
      <c r="J11" s="73">
        <v>7400</v>
      </c>
      <c r="K11" s="73">
        <v>6500</v>
      </c>
      <c r="L11" s="73">
        <v>7000</v>
      </c>
      <c r="M11" s="73">
        <v>6922.7137335152338</v>
      </c>
      <c r="N11" s="94"/>
      <c r="O11" s="39"/>
    </row>
    <row r="12" spans="2:15">
      <c r="B12" s="72">
        <v>43657</v>
      </c>
      <c r="C12" s="73">
        <v>11080.16</v>
      </c>
      <c r="D12" s="73">
        <v>7750</v>
      </c>
      <c r="E12" s="73">
        <v>6803.3146067415728</v>
      </c>
      <c r="F12" s="73">
        <v>6782.954545454545</v>
      </c>
      <c r="G12" s="73">
        <v>8185.643939393939</v>
      </c>
      <c r="H12" s="73">
        <v>5250</v>
      </c>
      <c r="I12" s="73">
        <v>5300</v>
      </c>
      <c r="J12" s="73">
        <v>7250</v>
      </c>
      <c r="K12" s="73">
        <v>6700.0333333333338</v>
      </c>
      <c r="L12" s="73">
        <v>7000</v>
      </c>
      <c r="M12" s="73">
        <v>7157.9512448132782</v>
      </c>
      <c r="N12" s="94"/>
      <c r="O12" s="160"/>
    </row>
    <row r="13" spans="2:15">
      <c r="B13" s="72">
        <v>43658</v>
      </c>
      <c r="C13" s="73">
        <v>10375.09090909091</v>
      </c>
      <c r="D13" s="73">
        <v>7750</v>
      </c>
      <c r="E13" s="73">
        <v>6752.5742574257429</v>
      </c>
      <c r="F13" s="73">
        <v>6730.5325443786978</v>
      </c>
      <c r="G13" s="73">
        <v>8126.5443037974683</v>
      </c>
      <c r="H13" s="73">
        <v>5214</v>
      </c>
      <c r="I13" s="73"/>
      <c r="J13" s="73">
        <v>5692.3076923076924</v>
      </c>
      <c r="K13" s="73">
        <v>6535.8571428571431</v>
      </c>
      <c r="L13" s="73">
        <v>7500</v>
      </c>
      <c r="M13" s="73">
        <v>7269.4109341057201</v>
      </c>
      <c r="N13" s="94"/>
      <c r="O13" s="160"/>
    </row>
    <row r="14" spans="2:15">
      <c r="B14" s="72">
        <v>43661</v>
      </c>
      <c r="C14" s="73"/>
      <c r="D14" s="73">
        <v>7750</v>
      </c>
      <c r="E14" s="73">
        <v>6560.6263736263736</v>
      </c>
      <c r="F14" s="73">
        <v>6951.9424520433695</v>
      </c>
      <c r="G14" s="73">
        <v>7631</v>
      </c>
      <c r="H14" s="73">
        <v>4900</v>
      </c>
      <c r="I14" s="73">
        <v>5530.2</v>
      </c>
      <c r="J14" s="73"/>
      <c r="K14" s="73">
        <v>7161.7647058823532</v>
      </c>
      <c r="L14" s="73">
        <v>7000</v>
      </c>
      <c r="M14" s="73">
        <v>6861.6142131979695</v>
      </c>
      <c r="N14" s="94"/>
      <c r="O14" s="160"/>
    </row>
    <row r="15" spans="2:15">
      <c r="B15" s="72">
        <v>43663</v>
      </c>
      <c r="C15" s="73"/>
      <c r="D15" s="73">
        <v>7750</v>
      </c>
      <c r="E15" s="73">
        <v>6477.2865928659285</v>
      </c>
      <c r="F15" s="73">
        <v>6714.1485714285718</v>
      </c>
      <c r="G15" s="73">
        <v>7840.8761061946907</v>
      </c>
      <c r="H15" s="73">
        <v>5900</v>
      </c>
      <c r="I15" s="73">
        <v>6233.8387096774195</v>
      </c>
      <c r="J15" s="73">
        <v>7800</v>
      </c>
      <c r="K15" s="73">
        <v>6500</v>
      </c>
      <c r="L15" s="73">
        <v>8000</v>
      </c>
      <c r="M15" s="73">
        <v>6818.1524046967988</v>
      </c>
      <c r="N15" s="94"/>
      <c r="O15" s="160"/>
    </row>
    <row r="16" spans="2:15">
      <c r="B16" s="72">
        <v>43664</v>
      </c>
      <c r="C16" s="73"/>
      <c r="D16" s="73">
        <v>7250</v>
      </c>
      <c r="E16" s="73">
        <v>6463.1803278688521</v>
      </c>
      <c r="F16" s="73">
        <v>6584.9905660377362</v>
      </c>
      <c r="G16" s="73">
        <v>7439</v>
      </c>
      <c r="H16" s="73">
        <v>5380.7619047619046</v>
      </c>
      <c r="I16" s="73">
        <v>5714</v>
      </c>
      <c r="J16" s="73">
        <v>7400</v>
      </c>
      <c r="K16" s="73">
        <v>6428.5714285714284</v>
      </c>
      <c r="L16" s="73">
        <v>7466.666666666667</v>
      </c>
      <c r="M16" s="73">
        <v>6548.7261989978524</v>
      </c>
      <c r="N16" s="94"/>
      <c r="O16" s="160"/>
    </row>
    <row r="17" spans="2:15">
      <c r="B17" s="72">
        <v>43665</v>
      </c>
      <c r="C17" s="73"/>
      <c r="D17" s="73">
        <v>7250</v>
      </c>
      <c r="E17" s="73">
        <v>6445.0355987055018</v>
      </c>
      <c r="F17" s="73">
        <v>6795.1695906432751</v>
      </c>
      <c r="G17" s="73">
        <v>7121.8048780487807</v>
      </c>
      <c r="H17" s="73"/>
      <c r="I17" s="73">
        <v>6286</v>
      </c>
      <c r="J17" s="73">
        <v>7500</v>
      </c>
      <c r="K17" s="73">
        <v>6000</v>
      </c>
      <c r="L17" s="73">
        <v>7000</v>
      </c>
      <c r="M17" s="73">
        <v>6820.6300506256566</v>
      </c>
      <c r="N17" s="94"/>
      <c r="O17" s="160"/>
    </row>
    <row r="18" spans="2:15">
      <c r="B18" s="72">
        <v>43668</v>
      </c>
      <c r="C18" s="73">
        <v>12500</v>
      </c>
      <c r="D18" s="73">
        <v>7250</v>
      </c>
      <c r="E18" s="73">
        <v>6809.6428571428569</v>
      </c>
      <c r="F18" s="73">
        <v>7009.3942307692305</v>
      </c>
      <c r="G18" s="73">
        <v>8208</v>
      </c>
      <c r="H18" s="73">
        <v>5800</v>
      </c>
      <c r="I18" s="73">
        <v>6219</v>
      </c>
      <c r="J18" s="73"/>
      <c r="K18" s="73">
        <v>6440.9411764705883</v>
      </c>
      <c r="L18" s="73">
        <v>7000</v>
      </c>
      <c r="M18" s="73">
        <v>7225.6849642004772</v>
      </c>
      <c r="N18" s="94"/>
      <c r="O18" s="160"/>
    </row>
    <row r="19" spans="2:15">
      <c r="B19" s="72">
        <v>43669</v>
      </c>
      <c r="C19" s="73"/>
      <c r="D19" s="73">
        <v>7250</v>
      </c>
      <c r="E19" s="73">
        <v>6807.0722891566265</v>
      </c>
      <c r="F19" s="73">
        <v>6827.1142857142859</v>
      </c>
      <c r="G19" s="73">
        <v>7510.9503546099295</v>
      </c>
      <c r="H19" s="73">
        <v>5000</v>
      </c>
      <c r="I19" s="73">
        <v>5714</v>
      </c>
      <c r="J19" s="73">
        <v>6916.666666666667</v>
      </c>
      <c r="K19" s="73">
        <v>6809.5714285714284</v>
      </c>
      <c r="L19" s="73">
        <v>7500</v>
      </c>
      <c r="M19" s="73">
        <v>6779.6900808854834</v>
      </c>
      <c r="N19" s="94"/>
      <c r="O19" s="160"/>
    </row>
    <row r="20" spans="2:15">
      <c r="B20" s="72">
        <v>43670</v>
      </c>
      <c r="C20" s="73"/>
      <c r="D20" s="73">
        <v>7250</v>
      </c>
      <c r="E20" s="73">
        <v>6799.5749999999998</v>
      </c>
      <c r="F20" s="73">
        <v>6642.3846153846152</v>
      </c>
      <c r="G20" s="73">
        <v>7110</v>
      </c>
      <c r="H20" s="73"/>
      <c r="I20" s="73">
        <v>5781</v>
      </c>
      <c r="J20" s="73">
        <v>7250</v>
      </c>
      <c r="K20" s="73">
        <v>7166.8095238095239</v>
      </c>
      <c r="L20" s="73">
        <v>7000</v>
      </c>
      <c r="M20" s="73">
        <v>6726.2531645569625</v>
      </c>
      <c r="N20" s="94"/>
      <c r="O20" s="160"/>
    </row>
    <row r="21" spans="2:15">
      <c r="B21" s="72">
        <v>43671</v>
      </c>
      <c r="C21" s="73">
        <v>10500</v>
      </c>
      <c r="D21" s="73">
        <v>7250</v>
      </c>
      <c r="E21" s="73">
        <v>6807.3076923076924</v>
      </c>
      <c r="F21" s="73">
        <v>6629.2904656319288</v>
      </c>
      <c r="G21" s="73">
        <v>7684.3603603603606</v>
      </c>
      <c r="H21" s="73">
        <v>6200</v>
      </c>
      <c r="I21" s="73"/>
      <c r="J21" s="73">
        <v>7250</v>
      </c>
      <c r="K21" s="73">
        <v>6862.1034482758623</v>
      </c>
      <c r="L21" s="73">
        <v>7466.666666666667</v>
      </c>
      <c r="M21" s="73">
        <v>6965.4810778080537</v>
      </c>
      <c r="N21" s="94"/>
      <c r="O21" s="160"/>
    </row>
    <row r="22" spans="2:15">
      <c r="B22" s="72">
        <v>43672</v>
      </c>
      <c r="C22" s="73"/>
      <c r="D22" s="73">
        <v>7250</v>
      </c>
      <c r="E22" s="73">
        <v>6757</v>
      </c>
      <c r="F22" s="73">
        <v>6733.6341463414637</v>
      </c>
      <c r="G22" s="73">
        <v>8028</v>
      </c>
      <c r="H22" s="73">
        <v>5750</v>
      </c>
      <c r="I22" s="73">
        <v>5733</v>
      </c>
      <c r="J22" s="73">
        <v>6750</v>
      </c>
      <c r="K22" s="73">
        <v>6711.8644067796613</v>
      </c>
      <c r="L22" s="73">
        <v>7500</v>
      </c>
      <c r="M22" s="73">
        <v>6752.7004048582994</v>
      </c>
      <c r="N22" s="94"/>
      <c r="O22" s="160"/>
    </row>
    <row r="23" spans="2:15">
      <c r="B23" s="72">
        <v>43675</v>
      </c>
      <c r="C23" s="73">
        <v>10500</v>
      </c>
      <c r="D23" s="73">
        <v>7514.7058823529414</v>
      </c>
      <c r="E23" s="73">
        <v>6830.7767857142853</v>
      </c>
      <c r="F23" s="73">
        <v>6586.6080000000002</v>
      </c>
      <c r="G23" s="73">
        <v>7894</v>
      </c>
      <c r="H23" s="73">
        <v>5600</v>
      </c>
      <c r="I23" s="73">
        <v>5250</v>
      </c>
      <c r="J23" s="73"/>
      <c r="K23" s="73"/>
      <c r="L23" s="73">
        <v>7000</v>
      </c>
      <c r="M23" s="73">
        <v>6841.6248053969903</v>
      </c>
      <c r="N23" s="94"/>
      <c r="O23" s="160"/>
    </row>
    <row r="24" spans="2:15" s="160" customFormat="1">
      <c r="B24" s="72">
        <v>43676</v>
      </c>
      <c r="C24" s="73">
        <v>10000</v>
      </c>
      <c r="D24" s="73">
        <v>7509.0361445783128</v>
      </c>
      <c r="E24" s="73">
        <v>6806.840909090909</v>
      </c>
      <c r="F24" s="73">
        <v>6741.3846153846152</v>
      </c>
      <c r="G24" s="73">
        <v>8071.0884955752208</v>
      </c>
      <c r="H24" s="73">
        <v>5000</v>
      </c>
      <c r="I24" s="73">
        <v>5250</v>
      </c>
      <c r="J24" s="73">
        <v>6750</v>
      </c>
      <c r="K24" s="73"/>
      <c r="L24" s="73">
        <v>7500</v>
      </c>
      <c r="M24" s="73">
        <v>7152.7136675081138</v>
      </c>
      <c r="N24" s="94"/>
    </row>
    <row r="25" spans="2:15">
      <c r="B25" s="72">
        <v>43677</v>
      </c>
      <c r="C25" s="73"/>
      <c r="D25" s="73">
        <v>7514.7058823529414</v>
      </c>
      <c r="E25" s="73">
        <v>6759.6296296296296</v>
      </c>
      <c r="F25" s="73">
        <v>6776.2038216560513</v>
      </c>
      <c r="G25" s="73">
        <v>8024</v>
      </c>
      <c r="H25" s="73">
        <v>5000</v>
      </c>
      <c r="I25" s="73">
        <v>5250</v>
      </c>
      <c r="J25" s="73">
        <v>7000</v>
      </c>
      <c r="K25" s="73">
        <v>6727.272727272727</v>
      </c>
      <c r="L25" s="73">
        <v>7000</v>
      </c>
      <c r="M25" s="73">
        <v>6792.35460385439</v>
      </c>
      <c r="N25" s="94"/>
      <c r="O25" s="160"/>
    </row>
    <row r="26" spans="2:15" s="160" customFormat="1">
      <c r="B26" s="72">
        <v>43678</v>
      </c>
      <c r="C26" s="73">
        <v>9375</v>
      </c>
      <c r="D26" s="73">
        <v>7509.0361445783128</v>
      </c>
      <c r="E26" s="73">
        <v>6808.2790697674418</v>
      </c>
      <c r="F26" s="73">
        <v>6770.722543352601</v>
      </c>
      <c r="G26" s="73">
        <v>8327.0554493307845</v>
      </c>
      <c r="H26" s="73">
        <v>5600</v>
      </c>
      <c r="I26" s="73">
        <v>5250</v>
      </c>
      <c r="J26" s="73">
        <v>6750</v>
      </c>
      <c r="K26" s="73">
        <v>6821.4285714285716</v>
      </c>
      <c r="L26" s="73">
        <v>7000</v>
      </c>
      <c r="M26" s="73">
        <v>6998.7626412849495</v>
      </c>
      <c r="N26" s="94"/>
    </row>
    <row r="27" spans="2:15" s="160" customFormat="1">
      <c r="B27" s="72">
        <v>43679</v>
      </c>
      <c r="C27" s="73">
        <v>9500</v>
      </c>
      <c r="D27" s="73">
        <v>7493.9024390243903</v>
      </c>
      <c r="E27" s="73">
        <v>6833.0888888888885</v>
      </c>
      <c r="F27" s="73">
        <v>6695.9470899470898</v>
      </c>
      <c r="G27" s="73">
        <v>8142.6493506493507</v>
      </c>
      <c r="H27" s="73">
        <v>7500</v>
      </c>
      <c r="I27" s="73">
        <v>5250</v>
      </c>
      <c r="J27" s="73">
        <v>6750</v>
      </c>
      <c r="K27" s="73">
        <v>6800</v>
      </c>
      <c r="L27" s="73">
        <v>7500</v>
      </c>
      <c r="M27" s="73">
        <v>6963.9406584992339</v>
      </c>
      <c r="N27" s="94"/>
    </row>
    <row r="28" spans="2:15" s="160" customFormat="1">
      <c r="B28" s="72">
        <v>43682</v>
      </c>
      <c r="C28" s="73">
        <v>11417</v>
      </c>
      <c r="D28" s="73">
        <v>7750</v>
      </c>
      <c r="E28" s="73">
        <v>6792.3230769230768</v>
      </c>
      <c r="F28" s="73">
        <v>6777.144329896907</v>
      </c>
      <c r="G28" s="73">
        <v>7757</v>
      </c>
      <c r="H28" s="73">
        <v>5500</v>
      </c>
      <c r="I28" s="73">
        <v>5250</v>
      </c>
      <c r="J28" s="73"/>
      <c r="K28" s="73">
        <v>6851.3513513513517</v>
      </c>
      <c r="L28" s="73">
        <v>7000</v>
      </c>
      <c r="M28" s="73">
        <v>7130.3664825046044</v>
      </c>
      <c r="N28" s="94"/>
    </row>
    <row r="29" spans="2:15" s="160" customFormat="1">
      <c r="B29" s="72">
        <v>43683</v>
      </c>
      <c r="C29" s="73">
        <v>9250</v>
      </c>
      <c r="D29" s="73">
        <v>7750</v>
      </c>
      <c r="E29" s="73">
        <v>6808.9896907216498</v>
      </c>
      <c r="F29" s="73">
        <v>6633.333333333333</v>
      </c>
      <c r="G29" s="73">
        <v>6491.7142857142853</v>
      </c>
      <c r="H29" s="73">
        <v>6700</v>
      </c>
      <c r="I29" s="73">
        <v>5250</v>
      </c>
      <c r="J29" s="73">
        <v>6514.909090909091</v>
      </c>
      <c r="K29" s="73">
        <v>6875</v>
      </c>
      <c r="L29" s="73">
        <v>7500</v>
      </c>
      <c r="M29" s="73">
        <v>6916.2542808219177</v>
      </c>
      <c r="N29" s="94"/>
    </row>
    <row r="30" spans="2:15" s="160" customFormat="1">
      <c r="B30" s="72">
        <v>43684</v>
      </c>
      <c r="C30" s="73">
        <v>8250</v>
      </c>
      <c r="D30" s="73">
        <v>7750</v>
      </c>
      <c r="E30" s="73">
        <v>6801.2191780821922</v>
      </c>
      <c r="F30" s="73">
        <v>6649.27</v>
      </c>
      <c r="G30" s="73">
        <v>7357.9012345679012</v>
      </c>
      <c r="H30" s="73"/>
      <c r="I30" s="73">
        <v>5250</v>
      </c>
      <c r="J30" s="73">
        <v>7500</v>
      </c>
      <c r="K30" s="73">
        <v>6857.1428571428569</v>
      </c>
      <c r="L30" s="73">
        <v>7000</v>
      </c>
      <c r="M30" s="73">
        <v>6880.4042553191493</v>
      </c>
      <c r="N30" s="94"/>
    </row>
    <row r="31" spans="2:15">
      <c r="B31" s="72">
        <v>43685</v>
      </c>
      <c r="C31" s="73">
        <v>10500</v>
      </c>
      <c r="D31" s="73">
        <v>7750</v>
      </c>
      <c r="E31" s="73">
        <v>6802.333333333333</v>
      </c>
      <c r="F31" s="73">
        <v>6762.4974619289342</v>
      </c>
      <c r="G31" s="73">
        <v>7024.0806451612907</v>
      </c>
      <c r="H31" s="73">
        <v>5500</v>
      </c>
      <c r="I31" s="73">
        <v>5250</v>
      </c>
      <c r="J31" s="73">
        <v>6166.8080808080804</v>
      </c>
      <c r="K31" s="73">
        <v>6944.4444444444443</v>
      </c>
      <c r="L31" s="73">
        <v>7000</v>
      </c>
      <c r="M31" s="73">
        <v>6850.3189404934692</v>
      </c>
      <c r="N31" s="94"/>
      <c r="O31" s="160"/>
    </row>
    <row r="32" spans="2:15">
      <c r="B32" s="72">
        <v>43686</v>
      </c>
      <c r="C32" s="73">
        <v>10727</v>
      </c>
      <c r="D32" s="73">
        <v>8981.707317073171</v>
      </c>
      <c r="E32" s="73">
        <v>6754.0307692307688</v>
      </c>
      <c r="F32" s="73">
        <v>6662.8157894736842</v>
      </c>
      <c r="G32" s="73">
        <v>8233.9468085106382</v>
      </c>
      <c r="H32" s="73"/>
      <c r="I32" s="73">
        <v>5286</v>
      </c>
      <c r="J32" s="73">
        <v>6479.166666666667</v>
      </c>
      <c r="K32" s="73">
        <v>6850</v>
      </c>
      <c r="L32" s="73">
        <v>6750</v>
      </c>
      <c r="M32" s="73">
        <v>7043.282463711259</v>
      </c>
      <c r="N32" s="94"/>
      <c r="O32" s="160"/>
    </row>
    <row r="33" spans="2:15">
      <c r="B33" s="72">
        <v>43689</v>
      </c>
      <c r="C33" s="73">
        <v>10500</v>
      </c>
      <c r="D33" s="73">
        <v>7750</v>
      </c>
      <c r="E33" s="73">
        <v>6745.166666666667</v>
      </c>
      <c r="F33" s="73">
        <v>6619.8518518518522</v>
      </c>
      <c r="G33" s="73">
        <v>8344.9436619718308</v>
      </c>
      <c r="H33" s="73">
        <v>6700</v>
      </c>
      <c r="I33" s="73">
        <v>5250</v>
      </c>
      <c r="J33" s="73"/>
      <c r="K33" s="73">
        <v>6000</v>
      </c>
      <c r="L33" s="73">
        <v>7000</v>
      </c>
      <c r="M33" s="73">
        <v>7077.3610916724983</v>
      </c>
      <c r="N33" s="94"/>
      <c r="O33" s="160"/>
    </row>
    <row r="34" spans="2:15">
      <c r="B34" s="72">
        <v>43693</v>
      </c>
      <c r="C34" s="73">
        <v>10965.48275862069</v>
      </c>
      <c r="D34" s="73">
        <v>8237.8048780487807</v>
      </c>
      <c r="E34" s="73">
        <v>6753.746268656716</v>
      </c>
      <c r="F34" s="73">
        <v>6658.0887573964501</v>
      </c>
      <c r="G34" s="73">
        <v>7343.393939393939</v>
      </c>
      <c r="H34" s="73">
        <v>5000</v>
      </c>
      <c r="I34" s="73">
        <v>5250</v>
      </c>
      <c r="J34" s="73">
        <v>7088.2352941176468</v>
      </c>
      <c r="K34" s="73">
        <v>6740.9604743083</v>
      </c>
      <c r="L34" s="73">
        <v>6750</v>
      </c>
      <c r="M34" s="73">
        <v>7236.8649530021103</v>
      </c>
      <c r="N34" s="94"/>
      <c r="O34" s="160"/>
    </row>
    <row r="35" spans="2:15">
      <c r="B35" s="72">
        <v>43696</v>
      </c>
      <c r="C35" s="73"/>
      <c r="D35" s="73">
        <v>7750</v>
      </c>
      <c r="E35" s="73">
        <v>6741.8901098901097</v>
      </c>
      <c r="F35" s="73">
        <v>6781.3518518518522</v>
      </c>
      <c r="G35" s="73">
        <v>8653.375</v>
      </c>
      <c r="H35" s="73">
        <v>6100</v>
      </c>
      <c r="I35" s="73">
        <v>5767</v>
      </c>
      <c r="J35" s="73"/>
      <c r="K35" s="73">
        <v>7163.5769230769229</v>
      </c>
      <c r="L35" s="73">
        <v>8000</v>
      </c>
      <c r="M35" s="73">
        <v>6858.5212569316081</v>
      </c>
      <c r="N35" s="94"/>
      <c r="O35" s="160"/>
    </row>
    <row r="36" spans="2:15" ht="29.65" customHeight="1">
      <c r="B36" s="326" t="s">
        <v>224</v>
      </c>
      <c r="C36" s="326"/>
      <c r="D36" s="326"/>
      <c r="E36" s="326"/>
      <c r="F36" s="326"/>
      <c r="G36" s="326"/>
      <c r="H36" s="326"/>
      <c r="I36" s="326"/>
      <c r="J36" s="326"/>
      <c r="K36" s="326"/>
      <c r="L36" s="326"/>
      <c r="M36" s="326"/>
    </row>
    <row r="58" spans="2:2">
      <c r="B58" s="47"/>
    </row>
  </sheetData>
  <mergeCells count="4">
    <mergeCell ref="B2:M2"/>
    <mergeCell ref="B3:M3"/>
    <mergeCell ref="B4:M4"/>
    <mergeCell ref="B36:M36"/>
  </mergeCells>
  <hyperlinks>
    <hyperlink ref="O2" location="Índice!A1" display="Volver al índice" xr:uid="{00000000-0004-0000-0700-000000000000}"/>
  </hyperlinks>
  <printOptions horizontalCentered="1"/>
  <pageMargins left="0.31496062992125984" right="0.31496062992125984" top="0.74803149606299213" bottom="0.74803149606299213" header="0.31496062992125984" footer="0.31496062992125984"/>
  <pageSetup paperSize="122" scale="63" orientation="landscape"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1:P43"/>
  <sheetViews>
    <sheetView view="pageBreakPreview" zoomScaleNormal="80" zoomScaleSheetLayoutView="100" zoomScalePageLayoutView="80" workbookViewId="0"/>
  </sheetViews>
  <sheetFormatPr baseColWidth="10" defaultColWidth="10.81640625" defaultRowHeight="12.5"/>
  <cols>
    <col min="1" max="1" width="1.7265625" style="20" customWidth="1"/>
    <col min="2" max="2" width="17.54296875" style="20" customWidth="1"/>
    <col min="3" max="10" width="10.81640625" style="20" customWidth="1"/>
    <col min="11" max="11" width="2.453125" style="20" customWidth="1"/>
    <col min="12" max="12" width="10.81640625" style="20"/>
    <col min="13" max="13" width="8.26953125" style="109" customWidth="1"/>
    <col min="14" max="14" width="7.7265625" style="104" hidden="1" customWidth="1"/>
    <col min="15" max="15" width="10.81640625" style="109"/>
    <col min="16" max="16384" width="10.81640625" style="20"/>
  </cols>
  <sheetData>
    <row r="1" spans="2:16" ht="6.75" customHeight="1"/>
    <row r="2" spans="2:16" ht="13">
      <c r="B2" s="322" t="s">
        <v>57</v>
      </c>
      <c r="C2" s="322"/>
      <c r="D2" s="322"/>
      <c r="E2" s="322"/>
      <c r="F2" s="322"/>
      <c r="G2" s="322"/>
      <c r="H2" s="322"/>
      <c r="I2" s="322"/>
      <c r="J2" s="322"/>
      <c r="K2" s="81"/>
      <c r="L2" s="40" t="s">
        <v>134</v>
      </c>
    </row>
    <row r="3" spans="2:16" ht="13">
      <c r="B3" s="322" t="s">
        <v>215</v>
      </c>
      <c r="C3" s="322"/>
      <c r="D3" s="322"/>
      <c r="E3" s="322"/>
      <c r="F3" s="322"/>
      <c r="G3" s="322"/>
      <c r="H3" s="322"/>
      <c r="I3" s="322"/>
      <c r="J3" s="322"/>
      <c r="K3" s="81"/>
    </row>
    <row r="4" spans="2:16" ht="13">
      <c r="B4" s="322" t="s">
        <v>202</v>
      </c>
      <c r="C4" s="322"/>
      <c r="D4" s="322"/>
      <c r="E4" s="322"/>
      <c r="F4" s="322"/>
      <c r="G4" s="322"/>
      <c r="H4" s="322"/>
      <c r="I4" s="322"/>
      <c r="J4" s="322"/>
      <c r="K4" s="81"/>
    </row>
    <row r="5" spans="2:16" ht="15" customHeight="1">
      <c r="B5" s="328" t="s">
        <v>44</v>
      </c>
      <c r="C5" s="331" t="s">
        <v>62</v>
      </c>
      <c r="D5" s="332"/>
      <c r="E5" s="332"/>
      <c r="F5" s="333"/>
      <c r="G5" s="331" t="s">
        <v>63</v>
      </c>
      <c r="H5" s="332"/>
      <c r="I5" s="332"/>
      <c r="J5" s="333"/>
      <c r="K5" s="81"/>
      <c r="L5" s="109"/>
    </row>
    <row r="6" spans="2:16" ht="12.75" customHeight="1">
      <c r="B6" s="329"/>
      <c r="C6" s="331" t="s">
        <v>43</v>
      </c>
      <c r="D6" s="332"/>
      <c r="E6" s="332" t="s">
        <v>42</v>
      </c>
      <c r="F6" s="333"/>
      <c r="G6" s="331" t="s">
        <v>43</v>
      </c>
      <c r="H6" s="332"/>
      <c r="I6" s="332" t="s">
        <v>42</v>
      </c>
      <c r="J6" s="333"/>
      <c r="K6" s="81"/>
    </row>
    <row r="7" spans="2:16" ht="13">
      <c r="B7" s="330"/>
      <c r="C7" s="188">
        <v>2018</v>
      </c>
      <c r="D7" s="189">
        <v>2019</v>
      </c>
      <c r="E7" s="189" t="s">
        <v>41</v>
      </c>
      <c r="F7" s="190" t="s">
        <v>40</v>
      </c>
      <c r="G7" s="191">
        <v>2018</v>
      </c>
      <c r="H7" s="192">
        <v>2019</v>
      </c>
      <c r="I7" s="192" t="s">
        <v>41</v>
      </c>
      <c r="J7" s="193" t="s">
        <v>40</v>
      </c>
      <c r="K7" s="102"/>
      <c r="L7" s="104"/>
    </row>
    <row r="8" spans="2:16" ht="12.75" customHeight="1">
      <c r="B8" s="208" t="s">
        <v>39</v>
      </c>
      <c r="C8" s="195">
        <v>1074.25</v>
      </c>
      <c r="D8" s="201">
        <v>1380.1666666666667</v>
      </c>
      <c r="E8" s="196">
        <f>+(D8/C19-1)*100</f>
        <v>-12.091295116772816</v>
      </c>
      <c r="F8" s="197">
        <f t="shared" ref="F8" si="0">(D8/C8-1)*100</f>
        <v>28.477232177488187</v>
      </c>
      <c r="G8" s="201">
        <v>497.25</v>
      </c>
      <c r="H8" s="201">
        <v>399.75</v>
      </c>
      <c r="I8" s="196">
        <f>+(H8/G19-1)*100</f>
        <v>-2.6484018264840148</v>
      </c>
      <c r="J8" s="197">
        <f t="shared" ref="J8:J9" si="1">(H8/G8-1)*100</f>
        <v>-19.6078431372549</v>
      </c>
      <c r="K8" s="65"/>
      <c r="L8" s="243"/>
      <c r="M8" s="243"/>
      <c r="N8" s="244"/>
      <c r="O8" s="243"/>
      <c r="P8" s="243"/>
    </row>
    <row r="9" spans="2:16" ht="12.75" customHeight="1">
      <c r="B9" s="209" t="s">
        <v>38</v>
      </c>
      <c r="C9" s="198">
        <v>1099</v>
      </c>
      <c r="D9" s="73">
        <v>1244</v>
      </c>
      <c r="E9" s="194">
        <f t="shared" ref="E9:E14" si="2">+(D9/D8-1)*100</f>
        <v>-9.8659582176065737</v>
      </c>
      <c r="F9" s="199">
        <f t="shared" ref="F9" si="3">(D9/C9-1)*100</f>
        <v>13.193812556869888</v>
      </c>
      <c r="G9" s="73">
        <v>465.5</v>
      </c>
      <c r="H9" s="73">
        <v>454.375</v>
      </c>
      <c r="I9" s="194">
        <f t="shared" ref="I9:I14" si="4">+(H9/H8-1)*100</f>
        <v>13.664790494058776</v>
      </c>
      <c r="J9" s="199">
        <f t="shared" si="1"/>
        <v>-2.3899033297529515</v>
      </c>
      <c r="K9" s="65"/>
      <c r="L9" s="243"/>
      <c r="M9" s="243"/>
      <c r="N9" s="244"/>
      <c r="O9" s="243"/>
      <c r="P9" s="243"/>
    </row>
    <row r="10" spans="2:16" ht="12.75" customHeight="1">
      <c r="B10" s="209" t="s">
        <v>37</v>
      </c>
      <c r="C10" s="198">
        <v>1110.9000000000001</v>
      </c>
      <c r="D10" s="73">
        <v>1158.8</v>
      </c>
      <c r="E10" s="194">
        <f t="shared" si="2"/>
        <v>-6.8488745980707417</v>
      </c>
      <c r="F10" s="199">
        <f t="shared" ref="F10" si="5">(D10/C10-1)*100</f>
        <v>4.3118192456566673</v>
      </c>
      <c r="G10" s="73">
        <v>483.7</v>
      </c>
      <c r="H10" s="73">
        <v>476.5</v>
      </c>
      <c r="I10" s="194">
        <f t="shared" si="4"/>
        <v>4.8693259972489633</v>
      </c>
      <c r="J10" s="199">
        <f t="shared" ref="J10" si="6">(H10/G10-1)*100</f>
        <v>-1.488525945834196</v>
      </c>
      <c r="K10" s="65"/>
      <c r="L10" s="243"/>
      <c r="M10" s="243"/>
      <c r="N10" s="244"/>
      <c r="O10" s="243"/>
      <c r="P10" s="243"/>
    </row>
    <row r="11" spans="2:16">
      <c r="B11" s="209" t="s">
        <v>36</v>
      </c>
      <c r="C11" s="198">
        <v>1104.875</v>
      </c>
      <c r="D11" s="73">
        <v>1172</v>
      </c>
      <c r="E11" s="194">
        <f t="shared" si="2"/>
        <v>1.1391094235416066</v>
      </c>
      <c r="F11" s="199">
        <f t="shared" ref="F11" si="7">(D11/C11-1)*100</f>
        <v>6.0753478900328117</v>
      </c>
      <c r="G11" s="73">
        <v>484.375</v>
      </c>
      <c r="H11" s="73">
        <v>459</v>
      </c>
      <c r="I11" s="194">
        <f t="shared" si="4"/>
        <v>-3.6726128016789095</v>
      </c>
      <c r="J11" s="199">
        <f t="shared" ref="J11" si="8">(H11/G11-1)*100</f>
        <v>-5.2387096774193509</v>
      </c>
      <c r="K11" s="65"/>
      <c r="L11" s="243"/>
      <c r="M11" s="243"/>
      <c r="N11" s="244"/>
      <c r="O11" s="243"/>
      <c r="P11" s="243"/>
    </row>
    <row r="12" spans="2:16" ht="12.75" customHeight="1">
      <c r="B12" s="209" t="s">
        <v>35</v>
      </c>
      <c r="C12" s="198">
        <v>1082</v>
      </c>
      <c r="D12" s="73">
        <v>1148.2</v>
      </c>
      <c r="E12" s="194">
        <f t="shared" si="2"/>
        <v>-2.0307167235494861</v>
      </c>
      <c r="F12" s="199">
        <f t="shared" ref="F12" si="9">(D12/C12-1)*100</f>
        <v>6.1182994454713535</v>
      </c>
      <c r="G12" s="73">
        <v>511.625</v>
      </c>
      <c r="H12" s="73">
        <v>472.2</v>
      </c>
      <c r="I12" s="194">
        <f t="shared" si="4"/>
        <v>2.8758169934640421</v>
      </c>
      <c r="J12" s="199">
        <f t="shared" ref="J12" si="10">(H12/G12-1)*100</f>
        <v>-7.7058392377229445</v>
      </c>
      <c r="K12" s="65"/>
      <c r="L12" s="243"/>
      <c r="M12" s="243"/>
      <c r="N12" s="244"/>
      <c r="O12" s="243"/>
      <c r="P12" s="243"/>
    </row>
    <row r="13" spans="2:16" ht="12.75" customHeight="1">
      <c r="B13" s="209" t="s">
        <v>34</v>
      </c>
      <c r="C13" s="198">
        <v>1050.9000000000001</v>
      </c>
      <c r="D13" s="73">
        <v>1157.75</v>
      </c>
      <c r="E13" s="194">
        <f t="shared" si="2"/>
        <v>0.83173663124891384</v>
      </c>
      <c r="F13" s="199">
        <f t="shared" ref="F13" si="11">(D13/C13-1)*100</f>
        <v>10.167475497192878</v>
      </c>
      <c r="G13" s="73">
        <v>494</v>
      </c>
      <c r="H13" s="73">
        <v>476.25</v>
      </c>
      <c r="I13" s="194">
        <f t="shared" si="4"/>
        <v>0.85768742058449643</v>
      </c>
      <c r="J13" s="199">
        <f t="shared" ref="J13" si="12">(H13/G13-1)*100</f>
        <v>-3.5931174089068874</v>
      </c>
      <c r="K13" s="65"/>
      <c r="L13" s="243"/>
      <c r="M13" s="243"/>
      <c r="N13" s="244"/>
      <c r="O13" s="244"/>
      <c r="P13" s="243"/>
    </row>
    <row r="14" spans="2:16">
      <c r="B14" s="209" t="s">
        <v>33</v>
      </c>
      <c r="C14" s="198">
        <v>968</v>
      </c>
      <c r="D14" s="73">
        <v>1173.375</v>
      </c>
      <c r="E14" s="194">
        <f t="shared" si="2"/>
        <v>1.3496005182465964</v>
      </c>
      <c r="F14" s="199">
        <f t="shared" ref="F14" si="13">(D14/C14-1)*100</f>
        <v>21.216425619834702</v>
      </c>
      <c r="G14" s="73">
        <v>496.5</v>
      </c>
      <c r="H14" s="73">
        <v>480.25</v>
      </c>
      <c r="I14" s="194">
        <f t="shared" si="4"/>
        <v>0.83989501312335957</v>
      </c>
      <c r="J14" s="199">
        <f t="shared" ref="J14" si="14">(H14/G14-1)*100</f>
        <v>-3.272910372608262</v>
      </c>
      <c r="K14" s="65"/>
      <c r="L14" s="243"/>
      <c r="M14" s="103"/>
      <c r="N14" s="244"/>
      <c r="O14" s="243"/>
      <c r="P14" s="243"/>
    </row>
    <row r="15" spans="2:16" ht="13.5" customHeight="1">
      <c r="B15" s="209" t="s">
        <v>32</v>
      </c>
      <c r="C15" s="198">
        <v>978.2</v>
      </c>
      <c r="D15" s="73"/>
      <c r="E15" s="194"/>
      <c r="F15" s="199"/>
      <c r="G15" s="73">
        <v>552</v>
      </c>
      <c r="H15" s="73"/>
      <c r="I15" s="194"/>
      <c r="J15" s="199"/>
      <c r="K15" s="65"/>
      <c r="L15" s="243"/>
      <c r="M15" s="243"/>
      <c r="N15" s="244"/>
      <c r="O15" s="243"/>
      <c r="P15" s="243"/>
    </row>
    <row r="16" spans="2:16">
      <c r="B16" s="209" t="s">
        <v>31</v>
      </c>
      <c r="C16" s="198">
        <v>1032.5</v>
      </c>
      <c r="D16" s="73"/>
      <c r="E16" s="194"/>
      <c r="F16" s="199"/>
      <c r="G16" s="73">
        <v>711</v>
      </c>
      <c r="H16" s="73"/>
      <c r="I16" s="194"/>
      <c r="J16" s="199"/>
      <c r="K16" s="65"/>
      <c r="L16" s="243"/>
      <c r="M16" s="243"/>
      <c r="N16" s="244"/>
      <c r="O16" s="243"/>
      <c r="P16" s="243"/>
    </row>
    <row r="17" spans="2:16" ht="12.75" customHeight="1">
      <c r="B17" s="209" t="s">
        <v>30</v>
      </c>
      <c r="C17" s="198">
        <v>1395.375</v>
      </c>
      <c r="D17" s="73"/>
      <c r="E17" s="194"/>
      <c r="F17" s="199"/>
      <c r="G17" s="73">
        <v>827.25</v>
      </c>
      <c r="H17" s="73"/>
      <c r="I17" s="194"/>
      <c r="J17" s="199"/>
      <c r="K17" s="65"/>
      <c r="L17" s="243"/>
      <c r="M17" s="243"/>
      <c r="N17" s="244"/>
      <c r="O17" s="243"/>
      <c r="P17" s="243"/>
    </row>
    <row r="18" spans="2:16">
      <c r="B18" s="209" t="s">
        <v>29</v>
      </c>
      <c r="C18" s="198">
        <v>1643.7</v>
      </c>
      <c r="D18" s="73"/>
      <c r="E18" s="194"/>
      <c r="F18" s="199"/>
      <c r="G18" s="73">
        <v>662.4</v>
      </c>
      <c r="H18" s="73"/>
      <c r="I18" s="194"/>
      <c r="J18" s="199"/>
      <c r="K18" s="65"/>
      <c r="L18" s="243"/>
      <c r="M18" s="243"/>
      <c r="N18" s="244"/>
      <c r="O18" s="243"/>
      <c r="P18" s="243"/>
    </row>
    <row r="19" spans="2:16">
      <c r="B19" s="210" t="s">
        <v>28</v>
      </c>
      <c r="C19" s="200">
        <v>1570</v>
      </c>
      <c r="D19" s="202"/>
      <c r="E19" s="194"/>
      <c r="F19" s="199"/>
      <c r="G19" s="202">
        <v>410.625</v>
      </c>
      <c r="H19" s="73"/>
      <c r="I19" s="194"/>
      <c r="J19" s="199"/>
      <c r="K19" s="65"/>
      <c r="L19" s="243"/>
      <c r="M19" s="243"/>
      <c r="N19" s="244"/>
      <c r="O19" s="243"/>
      <c r="P19" s="243"/>
    </row>
    <row r="20" spans="2:16" ht="13">
      <c r="B20" s="211" t="s">
        <v>64</v>
      </c>
      <c r="C20" s="203">
        <f>AVERAGE(C8:C19)</f>
        <v>1175.8083333333334</v>
      </c>
      <c r="D20" s="204">
        <f>AVERAGE(D8:D19)</f>
        <v>1204.8988095238096</v>
      </c>
      <c r="E20" s="204"/>
      <c r="F20" s="260">
        <f>(D20/C20-1)*100</f>
        <v>2.4740831788465645</v>
      </c>
      <c r="G20" s="203">
        <f>AVERAGE(G8:G19)</f>
        <v>549.68541666666658</v>
      </c>
      <c r="H20" s="204">
        <f>AVERAGE(H8:H19)</f>
        <v>459.76071428571424</v>
      </c>
      <c r="I20" s="204"/>
      <c r="J20" s="260">
        <f>(H20/G20-1)*100</f>
        <v>-16.35930291297565</v>
      </c>
      <c r="K20" s="65"/>
    </row>
    <row r="21" spans="2:16" ht="12.75" customHeight="1">
      <c r="B21" s="212" t="str">
        <f>+'precio mayorista'!B21</f>
        <v>Promedio ene-jul</v>
      </c>
      <c r="C21" s="205">
        <f>AVERAGE(C8:C14)</f>
        <v>1069.9892857142856</v>
      </c>
      <c r="D21" s="206">
        <f>AVERAGE(D8:D14)</f>
        <v>1204.8988095238096</v>
      </c>
      <c r="E21" s="206"/>
      <c r="F21" s="207">
        <f>(D21/C21-1)*100</f>
        <v>12.608492964437801</v>
      </c>
      <c r="G21" s="205">
        <f>AVERAGE(G8:G14)</f>
        <v>490.42142857142852</v>
      </c>
      <c r="H21" s="206">
        <f>AVERAGE(H8:H14)</f>
        <v>459.76071428571424</v>
      </c>
      <c r="I21" s="206"/>
      <c r="J21" s="207">
        <f>(H21/G21-1)*100</f>
        <v>-6.2519116212004233</v>
      </c>
      <c r="K21" s="65"/>
    </row>
    <row r="22" spans="2:16" ht="25" customHeight="1">
      <c r="B22" s="327" t="s">
        <v>225</v>
      </c>
      <c r="C22" s="327"/>
      <c r="D22" s="327"/>
      <c r="E22" s="327"/>
      <c r="F22" s="327"/>
      <c r="G22" s="327"/>
      <c r="H22" s="327"/>
      <c r="I22" s="327"/>
      <c r="J22" s="327"/>
      <c r="K22" s="82"/>
    </row>
    <row r="24" spans="2:16">
      <c r="C24" s="218"/>
      <c r="D24" s="213" t="s">
        <v>62</v>
      </c>
      <c r="E24" s="213" t="s">
        <v>63</v>
      </c>
      <c r="F24" s="213" t="s">
        <v>197</v>
      </c>
    </row>
    <row r="25" spans="2:16">
      <c r="C25" s="231">
        <v>43070</v>
      </c>
      <c r="D25" s="45">
        <v>1023.3</v>
      </c>
      <c r="E25" s="45">
        <v>469.5</v>
      </c>
      <c r="F25" s="45">
        <v>306.40637434905051</v>
      </c>
    </row>
    <row r="26" spans="2:16">
      <c r="C26" s="231">
        <v>43101</v>
      </c>
      <c r="D26" s="45">
        <v>1074.25</v>
      </c>
      <c r="E26" s="45">
        <v>497.25</v>
      </c>
      <c r="F26" s="45">
        <v>294.74526160609918</v>
      </c>
    </row>
    <row r="27" spans="2:16">
      <c r="C27" s="231">
        <v>43132</v>
      </c>
      <c r="D27" s="45">
        <v>1099</v>
      </c>
      <c r="E27" s="45">
        <v>465.5</v>
      </c>
      <c r="F27" s="45">
        <v>281.30063313532338</v>
      </c>
    </row>
    <row r="28" spans="2:16">
      <c r="C28" s="231">
        <v>43160</v>
      </c>
      <c r="D28" s="45">
        <v>1110.9000000000001</v>
      </c>
      <c r="E28" s="45">
        <v>483.7</v>
      </c>
      <c r="F28" s="45">
        <v>293.34749336134939</v>
      </c>
    </row>
    <row r="29" spans="2:16">
      <c r="C29" s="231">
        <v>43191</v>
      </c>
      <c r="D29" s="45">
        <v>1104.875</v>
      </c>
      <c r="E29" s="45">
        <v>484.375</v>
      </c>
      <c r="F29" s="45">
        <v>269.08175335526931</v>
      </c>
    </row>
    <row r="30" spans="2:16">
      <c r="C30" s="231">
        <v>43221</v>
      </c>
      <c r="D30" s="45">
        <v>1082</v>
      </c>
      <c r="E30" s="45">
        <v>511.625</v>
      </c>
      <c r="F30" s="45">
        <v>244.69677265643614</v>
      </c>
    </row>
    <row r="31" spans="2:16">
      <c r="C31" s="231">
        <v>43252</v>
      </c>
      <c r="D31" s="45">
        <v>1050.9000000000001</v>
      </c>
      <c r="E31" s="45">
        <v>494</v>
      </c>
      <c r="F31" s="45">
        <v>265.42502975009916</v>
      </c>
    </row>
    <row r="32" spans="2:16">
      <c r="C32" s="231">
        <v>43282</v>
      </c>
      <c r="D32" s="45">
        <v>968</v>
      </c>
      <c r="E32" s="45">
        <v>496.5</v>
      </c>
      <c r="F32" s="45">
        <v>271.91517434075263</v>
      </c>
    </row>
    <row r="33" spans="2:6">
      <c r="C33" s="231">
        <v>43313</v>
      </c>
      <c r="D33" s="45">
        <v>978.2</v>
      </c>
      <c r="E33" s="45">
        <v>552</v>
      </c>
      <c r="F33" s="45">
        <v>372.33596281957091</v>
      </c>
    </row>
    <row r="34" spans="2:6">
      <c r="C34" s="231">
        <v>43344</v>
      </c>
      <c r="D34" s="45">
        <v>1032.5</v>
      </c>
      <c r="E34" s="45">
        <v>711</v>
      </c>
      <c r="F34" s="45">
        <v>475.1665607385533</v>
      </c>
    </row>
    <row r="35" spans="2:6">
      <c r="C35" s="231">
        <v>43374</v>
      </c>
      <c r="D35" s="45">
        <f>+C17</f>
        <v>1395.375</v>
      </c>
      <c r="E35" s="45">
        <f>+G17</f>
        <v>827.25</v>
      </c>
      <c r="F35" s="45">
        <v>575.49080451004954</v>
      </c>
    </row>
    <row r="36" spans="2:6">
      <c r="C36" s="231">
        <v>43405</v>
      </c>
      <c r="D36" s="45">
        <f>+C18</f>
        <v>1643.7</v>
      </c>
      <c r="E36" s="45">
        <f>+G18</f>
        <v>662.4</v>
      </c>
      <c r="F36" s="45">
        <v>357.89514013028332</v>
      </c>
    </row>
    <row r="37" spans="2:6">
      <c r="C37" s="231">
        <v>43435</v>
      </c>
      <c r="D37" s="45">
        <f>+C19</f>
        <v>1570</v>
      </c>
      <c r="E37" s="45">
        <f>+G19</f>
        <v>410.625</v>
      </c>
      <c r="F37" s="45">
        <v>174.30559255920807</v>
      </c>
    </row>
    <row r="38" spans="2:6">
      <c r="B38" s="43"/>
      <c r="C38" s="231">
        <v>43466</v>
      </c>
      <c r="D38" s="45">
        <f t="shared" ref="D38:D43" si="15">+D8</f>
        <v>1380.1666666666667</v>
      </c>
      <c r="E38" s="45">
        <f t="shared" ref="E38:E43" si="16">+H8</f>
        <v>399.75</v>
      </c>
      <c r="F38" s="45">
        <v>166.14525586707438</v>
      </c>
    </row>
    <row r="39" spans="2:6">
      <c r="C39" s="231">
        <v>43497</v>
      </c>
      <c r="D39" s="45">
        <f t="shared" si="15"/>
        <v>1244</v>
      </c>
      <c r="E39" s="45">
        <f t="shared" si="16"/>
        <v>454.375</v>
      </c>
      <c r="F39" s="45">
        <v>233.74447619430919</v>
      </c>
    </row>
    <row r="40" spans="2:6">
      <c r="C40" s="231">
        <v>43525</v>
      </c>
      <c r="D40" s="45">
        <f t="shared" si="15"/>
        <v>1158.8</v>
      </c>
      <c r="E40" s="45">
        <f t="shared" si="16"/>
        <v>476.5</v>
      </c>
      <c r="F40" s="45">
        <v>228.22083552069827</v>
      </c>
    </row>
    <row r="41" spans="2:6">
      <c r="C41" s="231">
        <v>43556</v>
      </c>
      <c r="D41" s="45">
        <f t="shared" si="15"/>
        <v>1172</v>
      </c>
      <c r="E41" s="45">
        <f t="shared" si="16"/>
        <v>459</v>
      </c>
      <c r="F41" s="45">
        <v>230.61213090731468</v>
      </c>
    </row>
    <row r="42" spans="2:6">
      <c r="C42" s="231">
        <v>43586</v>
      </c>
      <c r="D42" s="45">
        <f t="shared" si="15"/>
        <v>1148.2</v>
      </c>
      <c r="E42" s="45">
        <f t="shared" si="16"/>
        <v>472.2</v>
      </c>
      <c r="F42" s="45">
        <v>260.36718136216138</v>
      </c>
    </row>
    <row r="43" spans="2:6">
      <c r="C43" s="231">
        <v>43617</v>
      </c>
      <c r="D43" s="45">
        <f t="shared" si="15"/>
        <v>1157.75</v>
      </c>
      <c r="E43" s="45">
        <f t="shared" si="16"/>
        <v>476.25</v>
      </c>
      <c r="F43" s="20">
        <v>267.90586959362344</v>
      </c>
    </row>
  </sheetData>
  <mergeCells count="11">
    <mergeCell ref="B22:J22"/>
    <mergeCell ref="B5:B7"/>
    <mergeCell ref="B3:J3"/>
    <mergeCell ref="B4:J4"/>
    <mergeCell ref="B2:J2"/>
    <mergeCell ref="C5:F5"/>
    <mergeCell ref="G5:J5"/>
    <mergeCell ref="G6:H6"/>
    <mergeCell ref="I6:J6"/>
    <mergeCell ref="C6:D6"/>
    <mergeCell ref="E6:F6"/>
  </mergeCells>
  <hyperlinks>
    <hyperlink ref="L2" location="Índice!A1" display="Volver al índice" xr:uid="{00000000-0004-0000-0800-000000000000}"/>
  </hyperlinks>
  <printOptions horizontalCentered="1"/>
  <pageMargins left="0.70866141732283472" right="0.70866141732283472" top="1.299212598425197" bottom="0.74803149606299213" header="0.31496062992125984" footer="0.31496062992125984"/>
  <pageSetup paperSize="122" scale="86" orientation="portrait" r:id="rId1"/>
  <headerFooter differentFirst="1">
    <oddFooter>&amp;C&amp;P</oddFooter>
  </headerFooter>
  <ignoredErrors>
    <ignoredError sqref="C20 E20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groups xmlns="http://grouplists.napkyn.com">
  <group xmlns="http://grouplists.napkyn.com">[]</group>
</groups>
</file>

<file path=customXml/item2.xml><?xml version="1.0" encoding="utf-8"?>
<reportings xmlns="http://reportinglists.napkyn.com">
  <reporting xmlns="http://reportinglists.napkyn.com">[]</reporting>
</reportings>
</file>

<file path=customXml/itemProps1.xml><?xml version="1.0" encoding="utf-8"?>
<ds:datastoreItem xmlns:ds="http://schemas.openxmlformats.org/officeDocument/2006/customXml" ds:itemID="{882BC85F-ADC0-45FC-92C5-E479A73A1B75}">
  <ds:schemaRefs>
    <ds:schemaRef ds:uri="http://grouplists.napkyn.com"/>
  </ds:schemaRefs>
</ds:datastoreItem>
</file>

<file path=customXml/itemProps2.xml><?xml version="1.0" encoding="utf-8"?>
<ds:datastoreItem xmlns:ds="http://schemas.openxmlformats.org/officeDocument/2006/customXml" ds:itemID="{5BA79377-E0CF-45DE-BF64-4EF9EF037217}">
  <ds:schemaRefs>
    <ds:schemaRef ds:uri="http://reportinglists.napkyn.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Bernabé Tapia Cruz</dc:creator>
  <cp:lastModifiedBy>clauduarte r</cp:lastModifiedBy>
  <cp:lastPrinted>2019-06-21T19:14:32Z</cp:lastPrinted>
  <dcterms:created xsi:type="dcterms:W3CDTF">2011-10-13T14:46:36Z</dcterms:created>
  <dcterms:modified xsi:type="dcterms:W3CDTF">2020-12-11T01:20:04Z</dcterms:modified>
</cp:coreProperties>
</file>