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386" documentId="8_{5ACB605E-C3CF-4E94-9192-00EA6FCEE601}" xr6:coauthVersionLast="45" xr6:coauthVersionMax="45" xr10:uidLastSave="{24A4E7A5-E785-47FF-8C2F-262DE7968655}"/>
  <bookViews>
    <workbookView xWindow="-120" yWindow="-120" windowWidth="20730" windowHeight="11160" tabRatio="500" activeTab="1" xr2:uid="{00000000-000D-0000-FFFF-FFFF00000000}"/>
  </bookViews>
  <sheets>
    <sheet name="dataeval" sheetId="1" r:id="rId1"/>
    <sheet name="fuentes" sheetId="2" r:id="rId2"/>
    <sheet name="Deflactor" sheetId="4" r:id="rId3"/>
  </sheets>
  <definedNames>
    <definedName name="_xlnm._FilterDatabase" localSheetId="0" hidden="1">dataeval!$A$1:$AQ$622</definedName>
    <definedName name="_xlnm._FilterDatabase" localSheetId="1" hidden="1">fuentes!$E$2:$E$622</definedName>
    <definedName name="_xlnm.Extract" localSheetId="1">fuentes!$F$2:$F$622</definedName>
    <definedName name="_xlnm.Criteria" localSheetId="1">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<sst xmlns="http://schemas.openxmlformats.org/spreadsheetml/2006/main" count="5659" uniqueCount="2334">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</sst>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3">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0" borderId="0" xfId="0" applyAlignment="1">
      <alignment horizontal="center" vertical="center" wrapText="1"/>
    </xf>
    <xf numFmtId="0" fontId="0" fillId="37" borderId="0" xfId="0" applyFill="1"/>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22"/>
  <sheetViews>
    <sheetView zoomScaleNormal="100" workbookViewId="0">
      <pane xSplit="2" ySplit="1" topLeftCell="E2" activePane="bottomRight" state="frozen"/>
      <selection pane="topRight" activeCell="C1" sqref="C1"/>
      <selection pane="bottomLeft" activeCell="A2" sqref="A2"/>
      <selection pane="bottomRight" activeCell="F1" sqref="F1"/>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s>
  <sheetData>
    <row r="1" spans="1:43"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1141</v>
      </c>
      <c r="V1" s="7" t="s">
        <v>1149</v>
      </c>
      <c r="W1" s="9" t="s">
        <v>1648</v>
      </c>
      <c r="X1" s="7" t="s">
        <v>1701</v>
      </c>
      <c r="Y1" s="7" t="s">
        <v>1702</v>
      </c>
      <c r="Z1" s="7" t="s">
        <v>1703</v>
      </c>
      <c r="AA1" s="7" t="s">
        <v>1704</v>
      </c>
      <c r="AB1" s="7" t="s">
        <v>1705</v>
      </c>
      <c r="AC1" s="7" t="s">
        <v>1706</v>
      </c>
      <c r="AD1" s="7" t="s">
        <v>1707</v>
      </c>
      <c r="AE1" s="7" t="s">
        <v>1728</v>
      </c>
      <c r="AF1" s="7" t="s">
        <v>1745</v>
      </c>
      <c r="AG1" s="7" t="s">
        <v>1746</v>
      </c>
      <c r="AH1" s="7" t="s">
        <v>1747</v>
      </c>
      <c r="AI1" s="7" t="s">
        <v>1748</v>
      </c>
      <c r="AJ1" s="7" t="s">
        <v>1749</v>
      </c>
      <c r="AK1" s="7" t="s">
        <v>1769</v>
      </c>
      <c r="AL1" s="7" t="s">
        <v>1918</v>
      </c>
      <c r="AM1" s="7" t="s">
        <v>1919</v>
      </c>
      <c r="AN1" s="7" t="s">
        <v>1920</v>
      </c>
      <c r="AO1" s="7" t="s">
        <v>2034</v>
      </c>
      <c r="AP1" s="7" t="s">
        <v>2035</v>
      </c>
      <c r="AQ1" s="7" t="s">
        <v>2036</v>
      </c>
    </row>
    <row r="2" spans="1:43" s="33" customFormat="1" x14ac:dyDescent="0.25">
      <c r="A2" s="30">
        <v>2020</v>
      </c>
      <c r="B2" s="30" t="s">
        <v>1297</v>
      </c>
      <c r="C2" s="30" t="s">
        <v>7</v>
      </c>
      <c r="D2" s="30" t="s">
        <v>12</v>
      </c>
      <c r="E2" s="30" t="s">
        <v>13</v>
      </c>
      <c r="F2" s="30" t="s">
        <v>27</v>
      </c>
      <c r="G2" s="30" t="s">
        <v>724</v>
      </c>
      <c r="H2" s="30">
        <v>2014</v>
      </c>
      <c r="I2" s="30"/>
      <c r="J2" s="31">
        <f xml:space="preserve">  99880 * 1000000</f>
        <v>99880000000</v>
      </c>
      <c r="K2" s="30" t="s">
        <v>1649</v>
      </c>
      <c r="L2" s="30" t="s">
        <v>1330</v>
      </c>
      <c r="M2" s="30" t="s">
        <v>1331</v>
      </c>
      <c r="N2" s="30" t="s">
        <v>1335</v>
      </c>
      <c r="O2" s="30" t="s">
        <v>1334</v>
      </c>
      <c r="P2" s="30" t="s">
        <v>1336</v>
      </c>
      <c r="Q2" s="30" t="s">
        <v>1333</v>
      </c>
      <c r="R2" s="32" t="s">
        <v>1323</v>
      </c>
      <c r="S2" s="32" t="s">
        <v>1324</v>
      </c>
      <c r="T2" s="30"/>
      <c r="U2" s="30"/>
      <c r="V2" s="30" t="s">
        <v>1332</v>
      </c>
      <c r="W2" s="31">
        <f>IF( J2="s.i", "s.i", IF(ISBLANK(J2),"Actualizando información",IFERROR(J2 / VLOOKUP(A2,Deflactor!$G$3:$H$64,2,0),"Revisar error" )))</f>
        <v>76644787402.237656</v>
      </c>
      <c r="X2" s="33" t="s">
        <v>1960</v>
      </c>
      <c r="Y2" s="33" t="s">
        <v>1961</v>
      </c>
      <c r="Z2" s="33" t="s">
        <v>1962</v>
      </c>
      <c r="AA2" s="33" t="s">
        <v>1963</v>
      </c>
      <c r="AB2" s="33" t="s">
        <v>1964</v>
      </c>
      <c r="AC2" s="33" t="s">
        <v>1965</v>
      </c>
      <c r="AD2" s="33" t="s">
        <v>1966</v>
      </c>
      <c r="AE2" s="33" t="s">
        <v>1967</v>
      </c>
      <c r="AF2" s="33" t="s">
        <v>1968</v>
      </c>
      <c r="AG2" s="33" t="s">
        <v>1969</v>
      </c>
      <c r="AH2" s="33" t="s">
        <v>1970</v>
      </c>
      <c r="AI2" s="33" t="s">
        <v>1971</v>
      </c>
      <c r="AJ2" s="33" t="s">
        <v>1972</v>
      </c>
      <c r="AK2" s="33" t="s">
        <v>1973</v>
      </c>
      <c r="AL2" s="33" t="s">
        <v>1974</v>
      </c>
    </row>
    <row r="3" spans="1:43" s="33" customFormat="1" x14ac:dyDescent="0.25">
      <c r="A3" s="30">
        <v>2020</v>
      </c>
      <c r="B3" s="30" t="s">
        <v>1298</v>
      </c>
      <c r="C3" s="30" t="s">
        <v>7</v>
      </c>
      <c r="D3" s="30" t="s">
        <v>12</v>
      </c>
      <c r="E3" s="30" t="s">
        <v>13</v>
      </c>
      <c r="F3" s="30" t="s">
        <v>27</v>
      </c>
      <c r="G3" s="30" t="s">
        <v>724</v>
      </c>
      <c r="H3" s="30">
        <v>1993</v>
      </c>
      <c r="I3" s="30"/>
      <c r="J3" s="31">
        <f xml:space="preserve">  46695 * 1000000</f>
        <v>46695000000</v>
      </c>
      <c r="K3" s="30" t="s">
        <v>2313</v>
      </c>
      <c r="L3" s="30" t="s">
        <v>1681</v>
      </c>
      <c r="M3" s="30" t="s">
        <v>1682</v>
      </c>
      <c r="N3" s="30" t="s">
        <v>1683</v>
      </c>
      <c r="O3" s="30" t="s">
        <v>1684</v>
      </c>
      <c r="P3" s="30" t="s">
        <v>1685</v>
      </c>
      <c r="Q3" s="30"/>
      <c r="R3" s="32" t="s">
        <v>1679</v>
      </c>
      <c r="S3" s="32" t="s">
        <v>1680</v>
      </c>
      <c r="T3" s="30"/>
      <c r="U3" s="30" t="s">
        <v>1325</v>
      </c>
      <c r="V3" s="30"/>
      <c r="W3" s="31">
        <f>IF( J3="s.i", "s.i", IF(ISBLANK(J3),"Actualizando información",IFERROR(J3 / VLOOKUP(A3,Deflactor!$G$3:$H$64,2,0),"Revisar error" )))</f>
        <v>35832282216.134239</v>
      </c>
      <c r="X3" s="33" t="s">
        <v>1975</v>
      </c>
      <c r="Y3" s="33" t="s">
        <v>1976</v>
      </c>
      <c r="Z3" s="33" t="s">
        <v>1977</v>
      </c>
      <c r="AA3" s="33" t="s">
        <v>1978</v>
      </c>
      <c r="AB3" s="33" t="s">
        <v>1979</v>
      </c>
      <c r="AC3" s="33" t="s">
        <v>1980</v>
      </c>
      <c r="AD3" s="33" t="s">
        <v>1981</v>
      </c>
      <c r="AE3" s="33" t="s">
        <v>1982</v>
      </c>
      <c r="AF3" s="33" t="s">
        <v>1983</v>
      </c>
      <c r="AG3" s="33" t="s">
        <v>1984</v>
      </c>
      <c r="AH3" s="33" t="s">
        <v>1985</v>
      </c>
    </row>
    <row r="4" spans="1:43" s="33" customFormat="1" x14ac:dyDescent="0.25">
      <c r="A4" s="30">
        <v>2020</v>
      </c>
      <c r="B4" s="30" t="s">
        <v>1299</v>
      </c>
      <c r="C4" s="30" t="s">
        <v>7</v>
      </c>
      <c r="D4" s="30" t="s">
        <v>20</v>
      </c>
      <c r="E4" s="30" t="s">
        <v>23</v>
      </c>
      <c r="F4" s="30" t="s">
        <v>27</v>
      </c>
      <c r="G4" s="30" t="s">
        <v>724</v>
      </c>
      <c r="H4" s="30">
        <v>2016</v>
      </c>
      <c r="I4" s="30"/>
      <c r="J4" s="31">
        <f xml:space="preserve">  6572.5 * 1000000</f>
        <v>6572500000</v>
      </c>
      <c r="K4" s="30"/>
      <c r="L4" s="30" t="s">
        <v>1686</v>
      </c>
      <c r="M4" s="30" t="s">
        <v>1687</v>
      </c>
      <c r="N4" s="30" t="s">
        <v>1688</v>
      </c>
      <c r="O4" s="30" t="s">
        <v>1690</v>
      </c>
      <c r="P4" s="30" t="s">
        <v>1691</v>
      </c>
      <c r="Q4" s="30" t="s">
        <v>1689</v>
      </c>
      <c r="R4" s="32" t="s">
        <v>1692</v>
      </c>
      <c r="S4" s="29" t="s">
        <v>1693</v>
      </c>
      <c r="T4" s="30"/>
      <c r="U4" s="30"/>
      <c r="V4" s="30"/>
      <c r="W4" s="31">
        <f>IF( J4="s.i", "s.i", IF(ISBLANK(J4),"Actualizando información",IFERROR(J4 / VLOOKUP(A4,Deflactor!$G$3:$H$64,2,0),"Revisar error" )))</f>
        <v>5043530889.0789652</v>
      </c>
      <c r="X4" s="33" t="s">
        <v>1986</v>
      </c>
      <c r="Y4" s="33" t="s">
        <v>1987</v>
      </c>
      <c r="Z4" s="33" t="s">
        <v>1988</v>
      </c>
      <c r="AA4" s="33" t="s">
        <v>1989</v>
      </c>
      <c r="AB4" s="33" t="s">
        <v>1990</v>
      </c>
      <c r="AC4" s="33" t="s">
        <v>1991</v>
      </c>
      <c r="AD4" s="33" t="s">
        <v>1992</v>
      </c>
      <c r="AE4" s="33" t="s">
        <v>1993</v>
      </c>
      <c r="AF4" s="33" t="s">
        <v>1994</v>
      </c>
      <c r="AG4" s="33" t="s">
        <v>1995</v>
      </c>
      <c r="AH4" s="33" t="s">
        <v>1996</v>
      </c>
      <c r="AI4" s="33" t="s">
        <v>1997</v>
      </c>
      <c r="AJ4" s="33" t="s">
        <v>1998</v>
      </c>
      <c r="AK4" s="33" t="s">
        <v>1999</v>
      </c>
      <c r="AL4" s="33" t="s">
        <v>2000</v>
      </c>
    </row>
    <row r="5" spans="1:43" s="33" customFormat="1" x14ac:dyDescent="0.25">
      <c r="A5" s="30">
        <v>2020</v>
      </c>
      <c r="B5" s="30" t="s">
        <v>716</v>
      </c>
      <c r="C5" s="30" t="s">
        <v>67</v>
      </c>
      <c r="D5" s="30" t="s">
        <v>54</v>
      </c>
      <c r="E5" s="30" t="s">
        <v>237</v>
      </c>
      <c r="F5" s="30" t="s">
        <v>27</v>
      </c>
      <c r="G5" s="30" t="s">
        <v>724</v>
      </c>
      <c r="H5" s="30">
        <v>1954</v>
      </c>
      <c r="I5" s="30"/>
      <c r="J5" s="31">
        <f>74737 * 1000000</f>
        <v>74737000000</v>
      </c>
      <c r="K5" s="30" t="s">
        <v>1326</v>
      </c>
      <c r="L5" s="30" t="s">
        <v>1696</v>
      </c>
      <c r="M5" s="30" t="s">
        <v>1697</v>
      </c>
      <c r="N5" s="30" t="s">
        <v>1698</v>
      </c>
      <c r="O5" s="30" t="s">
        <v>1699</v>
      </c>
      <c r="P5" s="30" t="s">
        <v>1700</v>
      </c>
      <c r="Q5" s="30"/>
      <c r="R5" s="32" t="s">
        <v>1694</v>
      </c>
      <c r="S5" s="32" t="s">
        <v>1695</v>
      </c>
      <c r="T5" s="30"/>
      <c r="U5" s="30" t="s">
        <v>1326</v>
      </c>
      <c r="V5" s="30"/>
      <c r="W5" s="31">
        <f>IF( J5="s.i", "s.i", IF(ISBLANK(J5),"Actualizando información",IFERROR(J5 / VLOOKUP(A5,Deflactor!$G$3:$H$64,2,0),"Revisar error" )))</f>
        <v>57350835763.72683</v>
      </c>
      <c r="X5" s="33" t="s">
        <v>1851</v>
      </c>
      <c r="Y5" s="33" t="s">
        <v>1852</v>
      </c>
      <c r="Z5" s="33" t="s">
        <v>1853</v>
      </c>
      <c r="AA5" s="33" t="s">
        <v>1854</v>
      </c>
      <c r="AB5" s="33" t="s">
        <v>1855</v>
      </c>
      <c r="AC5" s="33" t="s">
        <v>1856</v>
      </c>
      <c r="AD5" s="33" t="s">
        <v>1857</v>
      </c>
      <c r="AE5" s="33" t="s">
        <v>1858</v>
      </c>
      <c r="AF5" s="33" t="s">
        <v>1859</v>
      </c>
      <c r="AG5" s="33" t="s">
        <v>1860</v>
      </c>
    </row>
    <row r="6" spans="1:43" x14ac:dyDescent="0.25">
      <c r="A6" s="3">
        <v>2020</v>
      </c>
      <c r="B6" s="3" t="s">
        <v>1300</v>
      </c>
      <c r="C6" s="3" t="s">
        <v>7</v>
      </c>
      <c r="D6" s="3" t="s">
        <v>36</v>
      </c>
      <c r="E6" s="3" t="s">
        <v>1301</v>
      </c>
      <c r="F6" s="3" t="s">
        <v>14</v>
      </c>
      <c r="G6" s="3" t="s">
        <v>724</v>
      </c>
      <c r="H6" s="3">
        <v>2011</v>
      </c>
      <c r="I6" s="3"/>
      <c r="J6" s="10">
        <f xml:space="preserve"> 20468909 * 1000</f>
        <v>20468909000</v>
      </c>
      <c r="K6" s="3" t="s">
        <v>1788</v>
      </c>
      <c r="L6" s="3" t="s">
        <v>1710</v>
      </c>
      <c r="M6" s="3" t="s">
        <v>1711</v>
      </c>
      <c r="N6" s="3" t="s">
        <v>1712</v>
      </c>
      <c r="O6" s="3" t="s">
        <v>1713</v>
      </c>
      <c r="P6" s="3" t="s">
        <v>1714</v>
      </c>
      <c r="Q6" s="3"/>
      <c r="R6" s="11" t="s">
        <v>1708</v>
      </c>
      <c r="S6" s="11" t="s">
        <v>1709</v>
      </c>
      <c r="T6" s="3"/>
      <c r="U6" s="3"/>
      <c r="V6" s="3"/>
      <c r="W6" s="10">
        <f>IF( J6="s.i", "s.i", IF(ISBLANK(J6),"Actualizando información",IFERROR(J6 / VLOOKUP(A6,Deflactor!$G$3:$H$64,2,0),"Revisar error" )))</f>
        <v>15707200427.120035</v>
      </c>
      <c r="X6" t="s">
        <v>1715</v>
      </c>
      <c r="Y6" t="s">
        <v>1716</v>
      </c>
      <c r="Z6" t="s">
        <v>1717</v>
      </c>
      <c r="AA6" t="s">
        <v>1718</v>
      </c>
      <c r="AB6" t="s">
        <v>1719</v>
      </c>
      <c r="AC6" t="s">
        <v>1720</v>
      </c>
    </row>
    <row r="7" spans="1:43" x14ac:dyDescent="0.25">
      <c r="A7" s="3">
        <v>2020</v>
      </c>
      <c r="B7" s="3" t="s">
        <v>1302</v>
      </c>
      <c r="C7" s="3" t="s">
        <v>7</v>
      </c>
      <c r="D7" s="3" t="s">
        <v>36</v>
      </c>
      <c r="E7" s="3" t="s">
        <v>1303</v>
      </c>
      <c r="F7" s="3" t="s">
        <v>27</v>
      </c>
      <c r="G7" s="3" t="s">
        <v>724</v>
      </c>
      <c r="H7" s="3">
        <v>2019</v>
      </c>
      <c r="I7" s="3"/>
      <c r="J7" s="10">
        <f xml:space="preserve"> 84634.7 * 1000000</f>
        <v>84634700000</v>
      </c>
      <c r="K7" s="3" t="s">
        <v>764</v>
      </c>
      <c r="L7" s="3" t="s">
        <v>1723</v>
      </c>
      <c r="M7" s="3" t="s">
        <v>1724</v>
      </c>
      <c r="N7" s="3" t="s">
        <v>1725</v>
      </c>
      <c r="O7" s="3" t="s">
        <v>1726</v>
      </c>
      <c r="P7" s="3" t="s">
        <v>1727</v>
      </c>
      <c r="Q7" s="3"/>
      <c r="R7" s="11" t="s">
        <v>1721</v>
      </c>
      <c r="S7" s="11" t="s">
        <v>1722</v>
      </c>
      <c r="T7" s="3"/>
      <c r="U7" s="3"/>
      <c r="V7" s="3"/>
      <c r="W7" s="10">
        <f>IF( J7="s.i", "s.i", IF(ISBLANK(J7),"Actualizando información",IFERROR(J7 / VLOOKUP(A7,Deflactor!$G$3:$H$64,2,0),"Revisar error" )))</f>
        <v>64946021108.852257</v>
      </c>
      <c r="X7" t="s">
        <v>1729</v>
      </c>
      <c r="Y7" t="s">
        <v>1730</v>
      </c>
      <c r="Z7" t="s">
        <v>1731</v>
      </c>
      <c r="AA7" t="s">
        <v>1732</v>
      </c>
      <c r="AB7" t="s">
        <v>1733</v>
      </c>
      <c r="AC7" t="s">
        <v>1734</v>
      </c>
      <c r="AD7" t="s">
        <v>1735</v>
      </c>
      <c r="AE7" t="s">
        <v>1736</v>
      </c>
    </row>
    <row r="8" spans="1:43" s="33" customFormat="1" x14ac:dyDescent="0.25">
      <c r="A8" s="30">
        <v>2020</v>
      </c>
      <c r="B8" s="30" t="s">
        <v>1304</v>
      </c>
      <c r="C8" s="30" t="s">
        <v>7</v>
      </c>
      <c r="D8" s="30" t="s">
        <v>36</v>
      </c>
      <c r="E8" s="30" t="s">
        <v>81</v>
      </c>
      <c r="F8" s="30" t="s">
        <v>10</v>
      </c>
      <c r="G8" s="30" t="s">
        <v>724</v>
      </c>
      <c r="H8" s="30">
        <v>1996</v>
      </c>
      <c r="I8" s="30"/>
      <c r="J8" s="31">
        <f xml:space="preserve"> 11541 * 1000000</f>
        <v>11541000000</v>
      </c>
      <c r="K8" s="3" t="s">
        <v>2299</v>
      </c>
      <c r="L8" s="30" t="s">
        <v>1739</v>
      </c>
      <c r="M8" s="30" t="s">
        <v>1740</v>
      </c>
      <c r="N8" s="30" t="s">
        <v>1741</v>
      </c>
      <c r="O8" s="30" t="s">
        <v>1742</v>
      </c>
      <c r="P8" s="30" t="s">
        <v>1743</v>
      </c>
      <c r="Q8" s="30"/>
      <c r="R8" s="32" t="s">
        <v>1737</v>
      </c>
      <c r="S8" s="32" t="s">
        <v>1738</v>
      </c>
      <c r="T8" s="30"/>
      <c r="U8" s="30"/>
      <c r="V8" s="30"/>
      <c r="W8" s="31">
        <f>IF( J8="s.i", "s.i", IF(ISBLANK(J8),"Actualizando información",IFERROR(J8 / VLOOKUP(A8,Deflactor!$G$3:$H$64,2,0),"Revisar error" )))</f>
        <v>8856202356.9205532</v>
      </c>
      <c r="X8" s="33" t="s">
        <v>1744</v>
      </c>
      <c r="Y8" s="33" t="s">
        <v>1750</v>
      </c>
      <c r="Z8" s="33" t="s">
        <v>1751</v>
      </c>
      <c r="AA8" s="33" t="s">
        <v>1752</v>
      </c>
      <c r="AB8" s="33" t="s">
        <v>1753</v>
      </c>
      <c r="AC8" s="33" t="s">
        <v>1754</v>
      </c>
      <c r="AD8" s="33" t="s">
        <v>1755</v>
      </c>
      <c r="AE8" s="33" t="s">
        <v>1756</v>
      </c>
      <c r="AF8" s="33" t="s">
        <v>1757</v>
      </c>
      <c r="AG8" s="33" t="s">
        <v>1758</v>
      </c>
    </row>
    <row r="9" spans="1:43" s="33" customFormat="1" x14ac:dyDescent="0.25">
      <c r="A9" s="30">
        <v>2020</v>
      </c>
      <c r="B9" s="30" t="s">
        <v>1305</v>
      </c>
      <c r="C9" s="30" t="s">
        <v>7</v>
      </c>
      <c r="D9" s="30" t="s">
        <v>54</v>
      </c>
      <c r="E9" s="30" t="s">
        <v>55</v>
      </c>
      <c r="F9" s="30" t="s">
        <v>10</v>
      </c>
      <c r="G9" s="30" t="s">
        <v>724</v>
      </c>
      <c r="H9" s="30">
        <v>2015</v>
      </c>
      <c r="I9" s="30"/>
      <c r="J9" s="31">
        <f xml:space="preserve"> 14064 * 1000000</f>
        <v>14064000000</v>
      </c>
      <c r="K9" s="30" t="s">
        <v>1763</v>
      </c>
      <c r="L9" s="30" t="s">
        <v>1761</v>
      </c>
      <c r="M9" s="30" t="s">
        <v>1765</v>
      </c>
      <c r="N9" s="30" t="s">
        <v>1764</v>
      </c>
      <c r="O9" s="30" t="s">
        <v>1768</v>
      </c>
      <c r="P9" s="30" t="s">
        <v>1767</v>
      </c>
      <c r="Q9" s="30" t="s">
        <v>1766</v>
      </c>
      <c r="R9" s="32" t="s">
        <v>1759</v>
      </c>
      <c r="S9" s="32" t="s">
        <v>1760</v>
      </c>
      <c r="T9" s="30"/>
      <c r="U9" s="30"/>
      <c r="V9" s="30"/>
      <c r="W9" s="31">
        <f>IF( J9="s.i", "s.i", IF(ISBLANK(J9),"Actualizando información",IFERROR(J9 / VLOOKUP(A9,Deflactor!$G$3:$H$64,2,0),"Revisar error" )))</f>
        <v>10792273628.60503</v>
      </c>
      <c r="X9" s="33" t="s">
        <v>1770</v>
      </c>
      <c r="Y9" s="33" t="s">
        <v>1771</v>
      </c>
      <c r="Z9" s="33" t="s">
        <v>1772</v>
      </c>
      <c r="AA9" s="33" t="s">
        <v>1773</v>
      </c>
      <c r="AB9" s="33" t="s">
        <v>1774</v>
      </c>
      <c r="AC9" s="33" t="s">
        <v>1775</v>
      </c>
      <c r="AD9" s="33" t="s">
        <v>1776</v>
      </c>
      <c r="AE9" s="33" t="s">
        <v>1777</v>
      </c>
      <c r="AF9" s="33" t="s">
        <v>1778</v>
      </c>
      <c r="AG9" s="33" t="s">
        <v>1779</v>
      </c>
      <c r="AH9" s="33" t="s">
        <v>1780</v>
      </c>
      <c r="AI9" s="33" t="s">
        <v>1781</v>
      </c>
      <c r="AJ9" s="33" t="s">
        <v>1782</v>
      </c>
      <c r="AK9" s="33" t="s">
        <v>1783</v>
      </c>
    </row>
    <row r="10" spans="1:43" s="33" customFormat="1" x14ac:dyDescent="0.25">
      <c r="A10" s="30">
        <v>2020</v>
      </c>
      <c r="B10" s="30" t="s">
        <v>1306</v>
      </c>
      <c r="C10" s="30" t="s">
        <v>7</v>
      </c>
      <c r="D10" s="30" t="s">
        <v>36</v>
      </c>
      <c r="E10" s="30" t="s">
        <v>1307</v>
      </c>
      <c r="F10" s="30" t="s">
        <v>10</v>
      </c>
      <c r="G10" s="30" t="s">
        <v>724</v>
      </c>
      <c r="H10" s="30">
        <v>1990</v>
      </c>
      <c r="I10" s="30"/>
      <c r="J10" s="31">
        <f xml:space="preserve"> 334703 * 1000000</f>
        <v>334703000000</v>
      </c>
      <c r="K10" s="30" t="s">
        <v>1788</v>
      </c>
      <c r="L10" s="30" t="s">
        <v>1786</v>
      </c>
      <c r="M10" s="30" t="s">
        <v>1787</v>
      </c>
      <c r="N10" s="30" t="s">
        <v>1789</v>
      </c>
      <c r="O10" s="30" t="s">
        <v>1792</v>
      </c>
      <c r="P10" s="30" t="s">
        <v>1793</v>
      </c>
      <c r="Q10" s="30"/>
      <c r="R10" s="32" t="s">
        <v>1784</v>
      </c>
      <c r="S10" s="32" t="s">
        <v>1785</v>
      </c>
      <c r="T10" s="30"/>
      <c r="U10" s="30"/>
      <c r="V10" s="30"/>
      <c r="W10" s="31">
        <f>IF( J10="s.i", "s.i", IF(ISBLANK(J10),"Actualizando información",IFERROR(J10 / VLOOKUP(A10,Deflactor!$G$3:$H$64,2,0),"Revisar error" )))</f>
        <v>256840611512.72678</v>
      </c>
      <c r="X10" s="33" t="s">
        <v>1794</v>
      </c>
      <c r="Y10" s="33" t="s">
        <v>1795</v>
      </c>
      <c r="Z10" s="33" t="s">
        <v>1796</v>
      </c>
      <c r="AA10" s="33" t="s">
        <v>1797</v>
      </c>
      <c r="AB10" s="33" t="s">
        <v>1798</v>
      </c>
      <c r="AC10" s="33" t="s">
        <v>1799</v>
      </c>
      <c r="AD10" s="33" t="s">
        <v>1800</v>
      </c>
      <c r="AE10" s="33" t="s">
        <v>1801</v>
      </c>
      <c r="AF10" s="33" t="s">
        <v>1802</v>
      </c>
      <c r="AG10" s="33" t="s">
        <v>1803</v>
      </c>
      <c r="AH10" s="33" t="s">
        <v>1807</v>
      </c>
      <c r="AI10" s="33" t="s">
        <v>1804</v>
      </c>
      <c r="AJ10" s="33" t="s">
        <v>1805</v>
      </c>
      <c r="AK10" s="33" t="s">
        <v>1806</v>
      </c>
    </row>
    <row r="11" spans="1:43" s="33" customFormat="1" x14ac:dyDescent="0.25">
      <c r="A11" s="30">
        <v>2020</v>
      </c>
      <c r="B11" s="30" t="s">
        <v>391</v>
      </c>
      <c r="C11" s="30" t="s">
        <v>7</v>
      </c>
      <c r="D11" s="30" t="s">
        <v>17</v>
      </c>
      <c r="E11" s="30" t="s">
        <v>18</v>
      </c>
      <c r="F11" s="30" t="s">
        <v>10</v>
      </c>
      <c r="G11" s="30" t="s">
        <v>724</v>
      </c>
      <c r="H11" s="30">
        <v>1992</v>
      </c>
      <c r="I11" s="30"/>
      <c r="J11" s="31">
        <f xml:space="preserve"> 16035 * 1000000</f>
        <v>16035000000</v>
      </c>
      <c r="K11" s="30" t="s">
        <v>2281</v>
      </c>
      <c r="L11" s="30" t="s">
        <v>1810</v>
      </c>
      <c r="M11" s="30" t="s">
        <v>1811</v>
      </c>
      <c r="N11" s="30" t="s">
        <v>1812</v>
      </c>
      <c r="O11" s="30" t="s">
        <v>1813</v>
      </c>
      <c r="P11" s="30" t="s">
        <v>1814</v>
      </c>
      <c r="Q11" s="30"/>
      <c r="R11" s="32" t="s">
        <v>1808</v>
      </c>
      <c r="S11" s="32" t="s">
        <v>1809</v>
      </c>
      <c r="T11" s="30"/>
      <c r="U11" s="30"/>
      <c r="V11" s="30"/>
      <c r="W11" s="31">
        <f>IF( J11="s.i", "s.i", IF(ISBLANK(J11),"Actualizando información",IFERROR(J11 / VLOOKUP(A11,Deflactor!$G$3:$H$64,2,0),"Revisar error" )))</f>
        <v>12304757368.791359</v>
      </c>
      <c r="X11" s="33" t="s">
        <v>1815</v>
      </c>
      <c r="Y11" s="33" t="s">
        <v>1816</v>
      </c>
      <c r="Z11" s="33" t="s">
        <v>1817</v>
      </c>
      <c r="AA11" s="33" t="s">
        <v>1818</v>
      </c>
      <c r="AB11" s="33" t="s">
        <v>1819</v>
      </c>
      <c r="AC11" s="33" t="s">
        <v>1820</v>
      </c>
      <c r="AD11" s="33" t="s">
        <v>1821</v>
      </c>
      <c r="AE11" s="33" t="s">
        <v>1822</v>
      </c>
      <c r="AF11" s="33" t="s">
        <v>1823</v>
      </c>
      <c r="AG11" s="33" t="s">
        <v>1824</v>
      </c>
      <c r="AH11" s="33" t="s">
        <v>1825</v>
      </c>
    </row>
    <row r="12" spans="1:43" s="33" customFormat="1" x14ac:dyDescent="0.25">
      <c r="A12" s="30">
        <v>2020</v>
      </c>
      <c r="B12" s="30" t="s">
        <v>272</v>
      </c>
      <c r="C12" s="30" t="s">
        <v>7</v>
      </c>
      <c r="D12" s="30" t="s">
        <v>40</v>
      </c>
      <c r="E12" s="30" t="s">
        <v>1308</v>
      </c>
      <c r="F12" s="30" t="s">
        <v>10</v>
      </c>
      <c r="G12" s="30" t="s">
        <v>724</v>
      </c>
      <c r="H12" s="30">
        <v>2006</v>
      </c>
      <c r="I12" s="30"/>
      <c r="J12" s="31">
        <f xml:space="preserve"> 10919 * 1000000</f>
        <v>10919000000</v>
      </c>
      <c r="K12" s="30" t="s">
        <v>1832</v>
      </c>
      <c r="L12" s="30" t="s">
        <v>1828</v>
      </c>
      <c r="M12" s="30" t="s">
        <v>1553</v>
      </c>
      <c r="N12" s="30" t="s">
        <v>1829</v>
      </c>
      <c r="O12" s="30" t="s">
        <v>1830</v>
      </c>
      <c r="P12" s="30" t="s">
        <v>1831</v>
      </c>
      <c r="Q12" s="30"/>
      <c r="R12" s="32" t="s">
        <v>1826</v>
      </c>
      <c r="S12" s="32" t="s">
        <v>1827</v>
      </c>
      <c r="T12" s="30"/>
      <c r="U12" s="30"/>
      <c r="V12" s="30"/>
      <c r="W12" s="31">
        <f>IF( J12="s.i", "s.i", IF(ISBLANK(J12),"Actualizando información",IFERROR(J12 / VLOOKUP(A12,Deflactor!$G$3:$H$64,2,0),"Revisar error" )))</f>
        <v>8378899015.2686529</v>
      </c>
      <c r="X12" s="33" t="s">
        <v>1833</v>
      </c>
      <c r="Y12" s="33" t="s">
        <v>1834</v>
      </c>
      <c r="Z12" s="33" t="s">
        <v>1835</v>
      </c>
      <c r="AA12" s="33" t="s">
        <v>1836</v>
      </c>
      <c r="AB12" s="33" t="s">
        <v>1837</v>
      </c>
      <c r="AC12" s="33" t="s">
        <v>1838</v>
      </c>
      <c r="AD12" s="33" t="s">
        <v>1839</v>
      </c>
      <c r="AE12" s="33" t="s">
        <v>1840</v>
      </c>
      <c r="AF12" s="33" t="s">
        <v>1841</v>
      </c>
      <c r="AG12" s="33" t="s">
        <v>1842</v>
      </c>
      <c r="AH12" s="33" t="s">
        <v>1843</v>
      </c>
    </row>
    <row r="13" spans="1:43" s="33" customFormat="1" x14ac:dyDescent="0.25">
      <c r="A13" s="30">
        <v>2020</v>
      </c>
      <c r="B13" s="30" t="s">
        <v>1309</v>
      </c>
      <c r="C13" s="30" t="s">
        <v>67</v>
      </c>
      <c r="D13" s="30" t="s">
        <v>54</v>
      </c>
      <c r="E13" s="30" t="s">
        <v>237</v>
      </c>
      <c r="F13" s="30" t="s">
        <v>27</v>
      </c>
      <c r="G13" s="30" t="s">
        <v>724</v>
      </c>
      <c r="H13" s="30">
        <v>1954</v>
      </c>
      <c r="I13" s="30"/>
      <c r="J13" s="31">
        <f xml:space="preserve"> 74737 * 1000000</f>
        <v>74737000000</v>
      </c>
      <c r="K13" s="30" t="s">
        <v>1847</v>
      </c>
      <c r="L13" s="30" t="s">
        <v>1698</v>
      </c>
      <c r="M13" s="30" t="s">
        <v>1846</v>
      </c>
      <c r="N13" s="30" t="s">
        <v>1848</v>
      </c>
      <c r="O13" s="30" t="s">
        <v>1849</v>
      </c>
      <c r="P13" s="30" t="s">
        <v>1850</v>
      </c>
      <c r="Q13" s="30"/>
      <c r="R13" s="32" t="s">
        <v>1844</v>
      </c>
      <c r="S13" s="32" t="s">
        <v>1845</v>
      </c>
      <c r="T13" s="30"/>
      <c r="U13" s="30" t="s">
        <v>1326</v>
      </c>
      <c r="V13" s="30"/>
      <c r="W13" s="31">
        <f>IF( J13="s.i", "s.i", IF(ISBLANK(J13),"Actualizando información",IFERROR(J13 / VLOOKUP(A13,Deflactor!$G$3:$H$64,2,0),"Revisar error" )))</f>
        <v>57350835763.72683</v>
      </c>
      <c r="X13" s="33" t="s">
        <v>1851</v>
      </c>
      <c r="Y13" s="33" t="s">
        <v>1852</v>
      </c>
      <c r="Z13" s="33" t="s">
        <v>1853</v>
      </c>
      <c r="AA13" s="33" t="s">
        <v>1854</v>
      </c>
      <c r="AB13" s="33" t="s">
        <v>1855</v>
      </c>
      <c r="AC13" s="33" t="s">
        <v>1856</v>
      </c>
      <c r="AD13" s="33" t="s">
        <v>1857</v>
      </c>
      <c r="AE13" s="33" t="s">
        <v>1858</v>
      </c>
      <c r="AF13" s="33" t="s">
        <v>1859</v>
      </c>
      <c r="AG13" s="33" t="s">
        <v>1860</v>
      </c>
    </row>
    <row r="14" spans="1:43" s="33" customFormat="1" x14ac:dyDescent="0.25">
      <c r="A14" s="30">
        <v>2020</v>
      </c>
      <c r="B14" s="30" t="s">
        <v>1310</v>
      </c>
      <c r="C14" s="30" t="s">
        <v>67</v>
      </c>
      <c r="D14" s="30" t="s">
        <v>54</v>
      </c>
      <c r="E14" s="30" t="s">
        <v>55</v>
      </c>
      <c r="F14" s="30" t="s">
        <v>14</v>
      </c>
      <c r="G14" s="30" t="s">
        <v>724</v>
      </c>
      <c r="H14" s="30">
        <v>1998</v>
      </c>
      <c r="I14" s="30"/>
      <c r="J14" s="31" t="s">
        <v>624</v>
      </c>
      <c r="K14" s="30" t="s">
        <v>1866</v>
      </c>
      <c r="L14" s="30" t="s">
        <v>1870</v>
      </c>
      <c r="M14" s="30" t="s">
        <v>1863</v>
      </c>
      <c r="N14" s="30" t="s">
        <v>1867</v>
      </c>
      <c r="O14" s="30" t="s">
        <v>1868</v>
      </c>
      <c r="P14" s="30" t="s">
        <v>1869</v>
      </c>
      <c r="Q14" s="30"/>
      <c r="R14" s="32" t="s">
        <v>1861</v>
      </c>
      <c r="S14" s="32" t="s">
        <v>1862</v>
      </c>
      <c r="T14" s="30"/>
      <c r="U14" s="30"/>
      <c r="V14" s="30"/>
      <c r="W14" s="31" t="str">
        <f>IF( J14="s.i", "s.i", IF(ISBLANK(J14),"Actualizando información",IFERROR(J14 / VLOOKUP(A14,Deflactor!$G$3:$H$64,2,0),"Revisar error" )))</f>
        <v>s.i</v>
      </c>
      <c r="X14" s="33" t="s">
        <v>1871</v>
      </c>
      <c r="Y14" s="33" t="s">
        <v>1872</v>
      </c>
      <c r="Z14" s="33" t="s">
        <v>1873</v>
      </c>
      <c r="AA14" s="33" t="s">
        <v>1874</v>
      </c>
      <c r="AB14" s="33" t="s">
        <v>1875</v>
      </c>
      <c r="AC14" s="33" t="s">
        <v>1876</v>
      </c>
    </row>
    <row r="15" spans="1:43" s="33" customFormat="1" x14ac:dyDescent="0.25">
      <c r="A15" s="30">
        <v>2020</v>
      </c>
      <c r="B15" s="30" t="s">
        <v>1311</v>
      </c>
      <c r="C15" s="30" t="s">
        <v>7</v>
      </c>
      <c r="D15" s="30" t="s">
        <v>234</v>
      </c>
      <c r="E15" s="30" t="s">
        <v>235</v>
      </c>
      <c r="F15" s="30" t="s">
        <v>14</v>
      </c>
      <c r="G15" s="30" t="s">
        <v>724</v>
      </c>
      <c r="H15" s="30">
        <v>2009</v>
      </c>
      <c r="I15" s="30"/>
      <c r="J15" s="31">
        <f xml:space="preserve"> 862718 * 1000000</f>
        <v>862718000000</v>
      </c>
      <c r="K15" s="30" t="s">
        <v>2282</v>
      </c>
      <c r="L15" s="30" t="s">
        <v>1879</v>
      </c>
      <c r="M15" s="30" t="s">
        <v>1880</v>
      </c>
      <c r="N15" s="30" t="s">
        <v>1881</v>
      </c>
      <c r="O15" s="30" t="s">
        <v>1882</v>
      </c>
      <c r="P15" s="30" t="s">
        <v>1883</v>
      </c>
      <c r="Q15" s="30" t="s">
        <v>1893</v>
      </c>
      <c r="R15" s="32" t="s">
        <v>1877</v>
      </c>
      <c r="S15" s="32" t="s">
        <v>1878</v>
      </c>
      <c r="T15" s="30"/>
      <c r="U15" s="30" t="s">
        <v>1327</v>
      </c>
      <c r="V15" s="30"/>
      <c r="W15" s="31">
        <f>IF( J15="s.i", "s.i", IF(ISBLANK(J15),"Actualizando información",IFERROR(J15 / VLOOKUP(A15,Deflactor!$G$3:$H$64,2,0),"Revisar error" )))</f>
        <v>662022804346.052</v>
      </c>
      <c r="X15" s="33" t="s">
        <v>1884</v>
      </c>
      <c r="Y15" s="33" t="s">
        <v>1885</v>
      </c>
      <c r="Z15" s="33" t="s">
        <v>1886</v>
      </c>
      <c r="AA15" s="33" t="s">
        <v>1887</v>
      </c>
      <c r="AB15" s="33" t="s">
        <v>1888</v>
      </c>
      <c r="AC15" s="33" t="s">
        <v>1889</v>
      </c>
      <c r="AD15" s="33" t="s">
        <v>1890</v>
      </c>
      <c r="AE15" s="33" t="s">
        <v>1891</v>
      </c>
      <c r="AF15" s="33" t="s">
        <v>1892</v>
      </c>
    </row>
    <row r="16" spans="1:43" s="33" customFormat="1" x14ac:dyDescent="0.25">
      <c r="A16" s="30">
        <v>2020</v>
      </c>
      <c r="B16" s="30" t="s">
        <v>1312</v>
      </c>
      <c r="C16" s="30" t="s">
        <v>67</v>
      </c>
      <c r="D16" s="30" t="s">
        <v>32</v>
      </c>
      <c r="E16" s="30" t="s">
        <v>33</v>
      </c>
      <c r="F16" s="30" t="s">
        <v>10</v>
      </c>
      <c r="G16" s="30" t="s">
        <v>724</v>
      </c>
      <c r="H16" s="30">
        <v>1995</v>
      </c>
      <c r="I16" s="30"/>
      <c r="J16" s="31">
        <f xml:space="preserve"> 10945 * 1000000</f>
        <v>10945000000</v>
      </c>
      <c r="K16" s="30" t="s">
        <v>1654</v>
      </c>
      <c r="L16" s="30" t="s">
        <v>1896</v>
      </c>
      <c r="M16" s="30" t="s">
        <v>1897</v>
      </c>
      <c r="N16" s="30" t="s">
        <v>1898</v>
      </c>
      <c r="O16" s="30" t="s">
        <v>1899</v>
      </c>
      <c r="P16" s="30" t="s">
        <v>1900</v>
      </c>
      <c r="Q16" s="30" t="s">
        <v>1901</v>
      </c>
      <c r="R16" s="32" t="s">
        <v>1894</v>
      </c>
      <c r="S16" s="32" t="s">
        <v>1895</v>
      </c>
      <c r="T16" s="30"/>
      <c r="U16" s="30" t="s">
        <v>1312</v>
      </c>
      <c r="V16" s="30"/>
      <c r="W16" s="31">
        <f>IF( J16="s.i", "s.i", IF(ISBLANK(J16),"Actualizando información",IFERROR(J16 / VLOOKUP(A16,Deflactor!$G$3:$H$64,2,0),"Revisar error" )))</f>
        <v>8398850601.8971882</v>
      </c>
      <c r="X16" s="33" t="s">
        <v>1902</v>
      </c>
      <c r="Y16" s="33" t="s">
        <v>1903</v>
      </c>
      <c r="Z16" s="33" t="s">
        <v>1904</v>
      </c>
      <c r="AA16" s="33" t="s">
        <v>1905</v>
      </c>
      <c r="AB16" s="33" t="s">
        <v>1906</v>
      </c>
      <c r="AC16" s="33" t="s">
        <v>1907</v>
      </c>
      <c r="AD16" s="33" t="s">
        <v>1908</v>
      </c>
      <c r="AE16" s="33" t="s">
        <v>1909</v>
      </c>
    </row>
    <row r="17" spans="1:43" s="33" customFormat="1" x14ac:dyDescent="0.25">
      <c r="A17" s="30">
        <v>2020</v>
      </c>
      <c r="B17" s="30" t="s">
        <v>1313</v>
      </c>
      <c r="C17" s="30" t="s">
        <v>7</v>
      </c>
      <c r="D17" s="30" t="s">
        <v>32</v>
      </c>
      <c r="E17" s="30" t="s">
        <v>33</v>
      </c>
      <c r="F17" s="30" t="s">
        <v>14</v>
      </c>
      <c r="G17" s="30" t="s">
        <v>724</v>
      </c>
      <c r="H17" s="30">
        <v>2011</v>
      </c>
      <c r="I17" s="30"/>
      <c r="J17" s="31">
        <f xml:space="preserve"> 643551 * 1000000</f>
        <v>643551000000</v>
      </c>
      <c r="K17" s="30" t="s">
        <v>1654</v>
      </c>
      <c r="L17" s="30" t="s">
        <v>1912</v>
      </c>
      <c r="M17" s="30" t="s">
        <v>1913</v>
      </c>
      <c r="N17" s="30" t="s">
        <v>1914</v>
      </c>
      <c r="O17" s="30" t="s">
        <v>1915</v>
      </c>
      <c r="P17" s="30" t="s">
        <v>1916</v>
      </c>
      <c r="Q17" s="30" t="s">
        <v>1917</v>
      </c>
      <c r="R17" s="32" t="s">
        <v>1910</v>
      </c>
      <c r="S17" s="32" t="s">
        <v>1911</v>
      </c>
      <c r="T17" s="30"/>
      <c r="U17" s="30"/>
      <c r="V17" s="30"/>
      <c r="W17" s="31">
        <f>IF( J17="s.i", "s.i", IF(ISBLANK(J17),"Actualizando información",IFERROR(J17 / VLOOKUP(A17,Deflactor!$G$3:$H$64,2,0),"Revisar error" )))</f>
        <v>493840904860.80743</v>
      </c>
      <c r="X17" s="33" t="s">
        <v>1921</v>
      </c>
      <c r="Y17" s="33" t="s">
        <v>1922</v>
      </c>
      <c r="Z17" s="33" t="s">
        <v>1937</v>
      </c>
      <c r="AA17" s="33" t="s">
        <v>1923</v>
      </c>
      <c r="AB17" s="33" t="s">
        <v>1924</v>
      </c>
      <c r="AC17" s="33" t="s">
        <v>1925</v>
      </c>
      <c r="AD17" s="33" t="s">
        <v>1926</v>
      </c>
      <c r="AE17" s="33" t="s">
        <v>1927</v>
      </c>
      <c r="AF17" s="33" t="s">
        <v>1928</v>
      </c>
      <c r="AG17" s="33" t="s">
        <v>1929</v>
      </c>
      <c r="AH17" s="33" t="s">
        <v>1930</v>
      </c>
      <c r="AI17" s="33" t="s">
        <v>1931</v>
      </c>
      <c r="AJ17" s="33" t="s">
        <v>1932</v>
      </c>
      <c r="AK17" s="33" t="s">
        <v>1933</v>
      </c>
      <c r="AL17" s="33" t="s">
        <v>1934</v>
      </c>
      <c r="AM17" s="33" t="s">
        <v>1935</v>
      </c>
      <c r="AN17" s="33" t="s">
        <v>1936</v>
      </c>
    </row>
    <row r="18" spans="1:43" s="33" customFormat="1" x14ac:dyDescent="0.25">
      <c r="A18" s="30">
        <v>2020</v>
      </c>
      <c r="B18" s="30" t="s">
        <v>1314</v>
      </c>
      <c r="C18" s="30" t="s">
        <v>7</v>
      </c>
      <c r="D18" s="30" t="s">
        <v>12</v>
      </c>
      <c r="E18" s="30" t="s">
        <v>1315</v>
      </c>
      <c r="F18" s="30" t="s">
        <v>27</v>
      </c>
      <c r="G18" s="30" t="s">
        <v>724</v>
      </c>
      <c r="H18" s="30">
        <v>2008</v>
      </c>
      <c r="I18" s="30"/>
      <c r="J18" s="31">
        <f xml:space="preserve"> 56538 * 1000000</f>
        <v>56538000000</v>
      </c>
      <c r="K18" s="30" t="s">
        <v>2284</v>
      </c>
      <c r="L18" s="30" t="s">
        <v>2283</v>
      </c>
      <c r="M18" s="30" t="s">
        <v>1940</v>
      </c>
      <c r="N18" s="30" t="s">
        <v>1941</v>
      </c>
      <c r="O18" s="30" t="s">
        <v>1942</v>
      </c>
      <c r="P18" s="30" t="s">
        <v>1943</v>
      </c>
      <c r="Q18" s="30"/>
      <c r="R18" s="32" t="s">
        <v>1938</v>
      </c>
      <c r="S18" s="32" t="s">
        <v>1939</v>
      </c>
      <c r="T18" s="30"/>
      <c r="U18" s="30" t="s">
        <v>1329</v>
      </c>
      <c r="V18" s="30"/>
      <c r="W18" s="31">
        <f>IF( J18="s.i", "s.i", IF(ISBLANK(J18),"Actualizando información",IFERROR(J18 / VLOOKUP(A18,Deflactor!$G$3:$H$64,2,0),"Revisar error" )))</f>
        <v>43385492492.468094</v>
      </c>
      <c r="X18" s="33" t="s">
        <v>1944</v>
      </c>
      <c r="Y18" s="33" t="s">
        <v>1945</v>
      </c>
      <c r="Z18" s="33" t="s">
        <v>1946</v>
      </c>
      <c r="AA18" s="33" t="s">
        <v>1947</v>
      </c>
      <c r="AB18" s="33" t="s">
        <v>1948</v>
      </c>
      <c r="AC18" s="33" t="s">
        <v>1949</v>
      </c>
      <c r="AD18" s="33" t="s">
        <v>1950</v>
      </c>
      <c r="AE18" s="33" t="s">
        <v>1951</v>
      </c>
      <c r="AF18" s="33" t="s">
        <v>1952</v>
      </c>
      <c r="AG18" s="33" t="s">
        <v>1953</v>
      </c>
      <c r="AH18" s="33" t="s">
        <v>1954</v>
      </c>
      <c r="AI18" s="33" t="s">
        <v>1955</v>
      </c>
      <c r="AJ18" s="33" t="s">
        <v>1956</v>
      </c>
      <c r="AK18" s="33" t="s">
        <v>1957</v>
      </c>
      <c r="AL18" s="33" t="s">
        <v>1958</v>
      </c>
      <c r="AM18" s="33" t="s">
        <v>1959</v>
      </c>
    </row>
    <row r="19" spans="1:43" s="33" customFormat="1" x14ac:dyDescent="0.2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2001</v>
      </c>
      <c r="Y19" s="33" t="s">
        <v>2002</v>
      </c>
      <c r="Z19" s="33" t="s">
        <v>2003</v>
      </c>
      <c r="AA19" s="33" t="s">
        <v>2004</v>
      </c>
      <c r="AB19" s="33" t="s">
        <v>2005</v>
      </c>
      <c r="AC19" s="33" t="s">
        <v>2006</v>
      </c>
      <c r="AD19" s="33" t="s">
        <v>2007</v>
      </c>
      <c r="AE19" s="33" t="s">
        <v>2008</v>
      </c>
      <c r="AF19" s="33" t="s">
        <v>2009</v>
      </c>
      <c r="AG19" s="33" t="s">
        <v>2010</v>
      </c>
      <c r="AH19" s="33" t="s">
        <v>2011</v>
      </c>
      <c r="AI19" s="33" t="s">
        <v>2012</v>
      </c>
      <c r="AJ19" s="33" t="s">
        <v>2013</v>
      </c>
      <c r="AK19" s="33" t="s">
        <v>2014</v>
      </c>
      <c r="AL19" s="33" t="s">
        <v>2015</v>
      </c>
      <c r="AM19" s="33" t="s">
        <v>2016</v>
      </c>
      <c r="AN19" s="33" t="s">
        <v>2017</v>
      </c>
    </row>
    <row r="20" spans="1:43" s="33" customFormat="1" x14ac:dyDescent="0.2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2018</v>
      </c>
      <c r="Y20" s="33" t="s">
        <v>2019</v>
      </c>
      <c r="Z20" s="33" t="s">
        <v>2020</v>
      </c>
      <c r="AA20" s="33" t="s">
        <v>2021</v>
      </c>
      <c r="AB20" s="33" t="s">
        <v>2022</v>
      </c>
      <c r="AC20" s="30" t="s">
        <v>2023</v>
      </c>
      <c r="AD20" s="33" t="s">
        <v>2024</v>
      </c>
      <c r="AE20" s="33" t="s">
        <v>2025</v>
      </c>
      <c r="AF20" s="33" t="s">
        <v>2026</v>
      </c>
      <c r="AG20" s="33" t="s">
        <v>2027</v>
      </c>
      <c r="AH20" s="33" t="s">
        <v>2028</v>
      </c>
      <c r="AI20" s="33" t="s">
        <v>2029</v>
      </c>
      <c r="AJ20" s="33" t="s">
        <v>2033</v>
      </c>
      <c r="AK20" s="33" t="s">
        <v>2032</v>
      </c>
      <c r="AL20" s="33" t="s">
        <v>2031</v>
      </c>
      <c r="AM20" s="33" t="s">
        <v>2030</v>
      </c>
      <c r="AN20" s="33" t="s">
        <v>2037</v>
      </c>
      <c r="AO20" s="33" t="s">
        <v>2038</v>
      </c>
      <c r="AP20" s="33" t="s">
        <v>2039</v>
      </c>
      <c r="AQ20" s="33" t="s">
        <v>2040</v>
      </c>
    </row>
    <row r="21" spans="1:43" s="38" customFormat="1" x14ac:dyDescent="0.2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2041</v>
      </c>
      <c r="S21" s="37" t="s">
        <v>2042</v>
      </c>
      <c r="T21" s="14"/>
      <c r="U21" s="14"/>
      <c r="V21" s="14"/>
      <c r="W21" s="36">
        <f>IF( J21="s.i", "s.i", IF(ISBLANK(J21),"Actualizando información",IFERROR(J21 / VLOOKUP(A21,Deflactor!$G$3:$H$64,2,0),"Revisar error" )))</f>
        <v>53491537.120826639</v>
      </c>
      <c r="X21" s="38" t="s">
        <v>2001</v>
      </c>
      <c r="Y21" s="38" t="s">
        <v>2002</v>
      </c>
      <c r="Z21" s="38" t="s">
        <v>2003</v>
      </c>
    </row>
    <row r="22" spans="1:43" x14ac:dyDescent="0.25">
      <c r="A22" s="3">
        <v>2019</v>
      </c>
      <c r="B22" s="3" t="s">
        <v>16</v>
      </c>
      <c r="C22" s="3" t="s">
        <v>7</v>
      </c>
      <c r="D22" s="3" t="s">
        <v>17</v>
      </c>
      <c r="E22" s="3" t="s">
        <v>18</v>
      </c>
      <c r="F22" s="3" t="s">
        <v>10</v>
      </c>
      <c r="G22" s="3" t="s">
        <v>724</v>
      </c>
      <c r="H22" s="12">
        <v>2005</v>
      </c>
      <c r="I22" s="13"/>
      <c r="J22" s="10">
        <f xml:space="preserve"> 8900 * 1000000</f>
        <v>8900000000</v>
      </c>
      <c r="K22" s="3" t="s">
        <v>1651</v>
      </c>
      <c r="L22" s="3" t="s">
        <v>854</v>
      </c>
      <c r="M22" s="3" t="s">
        <v>855</v>
      </c>
      <c r="N22" s="3" t="s">
        <v>856</v>
      </c>
      <c r="O22" s="3" t="s">
        <v>857</v>
      </c>
      <c r="P22" s="3" t="s">
        <v>858</v>
      </c>
      <c r="Q22" s="3"/>
      <c r="R22" s="11" t="s">
        <v>859</v>
      </c>
      <c r="S22" s="11" t="s">
        <v>860</v>
      </c>
      <c r="T22" s="11" t="s">
        <v>861</v>
      </c>
      <c r="U22" s="3" t="s">
        <v>1142</v>
      </c>
      <c r="V22" s="3"/>
      <c r="W22" s="10">
        <f>IF( J22="s.i", "s.i", IF(ISBLANK(J22),"Actualizando información",IFERROR(J22 / VLOOKUP(A22,Deflactor!$G$3:$H$64,2,0),"Revisar error" )))</f>
        <v>6960219337.3035898</v>
      </c>
    </row>
    <row r="23" spans="1:43"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1143</v>
      </c>
      <c r="V23" s="3"/>
      <c r="W23" s="10">
        <f>IF( J23="s.i", "s.i", IF(ISBLANK(J23),"Actualizando información",IFERROR(J23 / VLOOKUP(A23,Deflactor!$G$3:$H$64,2,0),"Revisar error" )))</f>
        <v>8645512886.3872395</v>
      </c>
    </row>
    <row r="24" spans="1:43" x14ac:dyDescent="0.25">
      <c r="A24" s="3">
        <v>2019</v>
      </c>
      <c r="B24" s="3" t="s">
        <v>22</v>
      </c>
      <c r="C24" s="3" t="s">
        <v>7</v>
      </c>
      <c r="D24" s="3" t="s">
        <v>20</v>
      </c>
      <c r="E24" s="3" t="s">
        <v>23</v>
      </c>
      <c r="F24" s="3" t="s">
        <v>14</v>
      </c>
      <c r="G24" s="3" t="s">
        <v>724</v>
      </c>
      <c r="H24" s="12">
        <v>2016</v>
      </c>
      <c r="I24" s="13"/>
      <c r="J24" s="10">
        <v>3348243</v>
      </c>
      <c r="K24" s="3" t="s">
        <v>1653</v>
      </c>
      <c r="L24" s="3" t="s">
        <v>869</v>
      </c>
      <c r="M24" s="3" t="s">
        <v>870</v>
      </c>
      <c r="N24" s="3" t="s">
        <v>871</v>
      </c>
      <c r="O24" s="3" t="s">
        <v>872</v>
      </c>
      <c r="P24" s="3" t="s">
        <v>873</v>
      </c>
      <c r="Q24" s="3" t="s">
        <v>874</v>
      </c>
      <c r="R24" s="11" t="s">
        <v>875</v>
      </c>
      <c r="S24" s="11" t="s">
        <v>876</v>
      </c>
      <c r="T24" s="3"/>
      <c r="U24" s="3" t="s">
        <v>1144</v>
      </c>
      <c r="V24" s="3"/>
      <c r="W24" s="10">
        <f>IF( J24="s.i", "s.i", IF(ISBLANK(J24),"Actualizando información",IFERROR(J24 / VLOOKUP(A24,Deflactor!$G$3:$H$64,2,0),"Revisar error" )))</f>
        <v>2618483.7836619532</v>
      </c>
    </row>
    <row r="25" spans="1:43" x14ac:dyDescent="0.25">
      <c r="A25" s="3">
        <v>2019</v>
      </c>
      <c r="B25" s="3" t="s">
        <v>24</v>
      </c>
      <c r="C25" s="3" t="s">
        <v>7</v>
      </c>
      <c r="D25" s="3" t="s">
        <v>25</v>
      </c>
      <c r="E25" s="3" t="s">
        <v>26</v>
      </c>
      <c r="F25" s="3" t="s">
        <v>27</v>
      </c>
      <c r="G25" s="3" t="s">
        <v>724</v>
      </c>
      <c r="H25" s="12">
        <v>2014</v>
      </c>
      <c r="I25" s="13"/>
      <c r="J25" s="10">
        <f xml:space="preserve"> 18149 * 1000000</f>
        <v>18149000000</v>
      </c>
      <c r="K25" s="3" t="s">
        <v>2191</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3" x14ac:dyDescent="0.25">
      <c r="A26" s="3">
        <v>2019</v>
      </c>
      <c r="B26" s="3" t="s">
        <v>28</v>
      </c>
      <c r="C26" s="3" t="s">
        <v>7</v>
      </c>
      <c r="D26" s="3" t="s">
        <v>25</v>
      </c>
      <c r="E26" s="3" t="s">
        <v>29</v>
      </c>
      <c r="F26" s="3" t="s">
        <v>30</v>
      </c>
      <c r="G26" s="3" t="s">
        <v>724</v>
      </c>
      <c r="H26" s="12">
        <v>2015</v>
      </c>
      <c r="I26" s="13"/>
      <c r="J26" s="10">
        <f xml:space="preserve"> 18900 * 1000000</f>
        <v>18900000000</v>
      </c>
      <c r="K26" s="3" t="s">
        <v>1649</v>
      </c>
      <c r="L26" s="3" t="s">
        <v>885</v>
      </c>
      <c r="M26" s="3" t="s">
        <v>886</v>
      </c>
      <c r="N26" s="3" t="s">
        <v>887</v>
      </c>
      <c r="O26" s="3" t="s">
        <v>888</v>
      </c>
      <c r="P26" s="3" t="s">
        <v>889</v>
      </c>
      <c r="Q26" s="3"/>
      <c r="R26" s="11" t="s">
        <v>890</v>
      </c>
      <c r="S26" s="11" t="s">
        <v>891</v>
      </c>
      <c r="T26" s="3"/>
      <c r="U26" s="3" t="s">
        <v>1145</v>
      </c>
      <c r="V26" s="3"/>
      <c r="W26" s="10">
        <f>IF( J26="s.i", "s.i", IF(ISBLANK(J26),"Actualizando información",IFERROR(J26 / VLOOKUP(A26,Deflactor!$G$3:$H$64,2,0),"Revisar error" )))</f>
        <v>14780690502.813242</v>
      </c>
    </row>
    <row r="27" spans="1:43" x14ac:dyDescent="0.25">
      <c r="A27" s="3">
        <v>2019</v>
      </c>
      <c r="B27" s="3" t="s">
        <v>31</v>
      </c>
      <c r="C27" s="3" t="s">
        <v>7</v>
      </c>
      <c r="D27" s="3" t="s">
        <v>32</v>
      </c>
      <c r="E27" s="3" t="s">
        <v>33</v>
      </c>
      <c r="F27" s="3" t="s">
        <v>27</v>
      </c>
      <c r="G27" s="3" t="s">
        <v>724</v>
      </c>
      <c r="H27" s="12">
        <v>2011</v>
      </c>
      <c r="I27" s="13"/>
      <c r="J27" s="10">
        <v>50263613</v>
      </c>
      <c r="K27" s="3" t="s">
        <v>1654</v>
      </c>
      <c r="L27" s="3" t="s">
        <v>939</v>
      </c>
      <c r="M27" s="3" t="s">
        <v>940</v>
      </c>
      <c r="N27" s="3" t="s">
        <v>941</v>
      </c>
      <c r="O27" s="3" t="s">
        <v>943</v>
      </c>
      <c r="P27" s="3" t="s">
        <v>942</v>
      </c>
      <c r="Q27" s="3" t="s">
        <v>944</v>
      </c>
      <c r="R27" s="11" t="s">
        <v>937</v>
      </c>
      <c r="S27" s="11" t="s">
        <v>938</v>
      </c>
      <c r="T27" s="3"/>
      <c r="U27" s="3" t="s">
        <v>1198</v>
      </c>
      <c r="V27" s="3"/>
      <c r="W27" s="10">
        <f>IF( J27="s.i", "s.i", IF(ISBLANK(J27),"Actualizando información",IFERROR(J27 / VLOOKUP(A27,Deflactor!$G$3:$H$64,2,0),"Revisar error" )))</f>
        <v>39308513.61408361</v>
      </c>
    </row>
    <row r="28" spans="1:43"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3"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3" x14ac:dyDescent="0.25">
      <c r="A30" s="3">
        <v>2019</v>
      </c>
      <c r="B30" s="3" t="s">
        <v>38</v>
      </c>
      <c r="C30" s="3" t="s">
        <v>7</v>
      </c>
      <c r="D30" s="3" t="s">
        <v>36</v>
      </c>
      <c r="E30" s="3" t="s">
        <v>37</v>
      </c>
      <c r="F30" s="3" t="s">
        <v>14</v>
      </c>
      <c r="G30" s="3" t="s">
        <v>724</v>
      </c>
      <c r="H30" s="13">
        <v>1994</v>
      </c>
      <c r="I30" s="13"/>
      <c r="J30" s="10">
        <f xml:space="preserve"> 7721 * 1000000</f>
        <v>7721000000</v>
      </c>
      <c r="K30" s="3" t="s">
        <v>2296</v>
      </c>
      <c r="L30" s="3" t="s">
        <v>957</v>
      </c>
      <c r="M30" s="3" t="s">
        <v>958</v>
      </c>
      <c r="N30" s="3" t="s">
        <v>959</v>
      </c>
      <c r="O30" s="3" t="s">
        <v>960</v>
      </c>
      <c r="P30" s="3" t="s">
        <v>961</v>
      </c>
      <c r="Q30" s="3"/>
      <c r="R30" s="11" t="s">
        <v>952</v>
      </c>
      <c r="S30" s="11" t="s">
        <v>953</v>
      </c>
      <c r="T30" s="3"/>
      <c r="U30" s="3" t="s">
        <v>1146</v>
      </c>
      <c r="V30" s="3"/>
      <c r="W30" s="10">
        <f>IF( J30="s.i", "s.i", IF(ISBLANK(J30),"Actualizando información",IFERROR(J30 / VLOOKUP(A30,Deflactor!$G$3:$H$64,2,0),"Revisar error" )))</f>
        <v>6038185786.8900023</v>
      </c>
    </row>
    <row r="31" spans="1:43"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1655</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3"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1656</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1651</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1658</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1660</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1661</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1661</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1662</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1669</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1663</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1663</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1663</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1666</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t="s">
        <v>2287</v>
      </c>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1670</v>
      </c>
      <c r="L57" s="3" t="s">
        <v>1017</v>
      </c>
      <c r="M57" s="3" t="s">
        <v>1019</v>
      </c>
      <c r="N57" s="3" t="s">
        <v>1018</v>
      </c>
      <c r="O57" s="3" t="s">
        <v>1015</v>
      </c>
      <c r="P57" s="3" t="s">
        <v>1016</v>
      </c>
      <c r="Q57" s="3"/>
      <c r="R57" s="11" t="s">
        <v>1013</v>
      </c>
      <c r="S57" s="11" t="s">
        <v>1014</v>
      </c>
      <c r="T57" s="3"/>
      <c r="U57" s="3" t="s">
        <v>1199</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1654</v>
      </c>
      <c r="L58" s="3" t="s">
        <v>1137</v>
      </c>
      <c r="M58" s="3" t="s">
        <v>1136</v>
      </c>
      <c r="N58" s="3" t="s">
        <v>1138</v>
      </c>
      <c r="O58" s="3" t="s">
        <v>1139</v>
      </c>
      <c r="P58" s="3" t="s">
        <v>1140</v>
      </c>
      <c r="Q58" s="3"/>
      <c r="R58" s="11" t="s">
        <v>1134</v>
      </c>
      <c r="S58" s="11" t="s">
        <v>1135</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1671</v>
      </c>
      <c r="L59" s="3" t="s">
        <v>1155</v>
      </c>
      <c r="M59" s="3" t="s">
        <v>1156</v>
      </c>
      <c r="N59" s="3" t="s">
        <v>1157</v>
      </c>
      <c r="O59" s="3" t="s">
        <v>1158</v>
      </c>
      <c r="P59" s="3" t="s">
        <v>1159</v>
      </c>
      <c r="Q59" s="3"/>
      <c r="R59" s="11" t="s">
        <v>1152</v>
      </c>
      <c r="S59" s="11" t="s">
        <v>1153</v>
      </c>
      <c r="T59" s="11" t="s">
        <v>1154</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2303</v>
      </c>
      <c r="L60" s="3" t="s">
        <v>1165</v>
      </c>
      <c r="M60" s="3" t="s">
        <v>1166</v>
      </c>
      <c r="N60" s="3" t="s">
        <v>1167</v>
      </c>
      <c r="O60" s="3" t="s">
        <v>1168</v>
      </c>
      <c r="P60" s="3" t="s">
        <v>1169</v>
      </c>
      <c r="Q60" s="3" t="s">
        <v>1170</v>
      </c>
      <c r="R60" s="11" t="s">
        <v>1160</v>
      </c>
      <c r="S60" s="11" t="s">
        <v>1161</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2303</v>
      </c>
      <c r="L61" s="3" t="s">
        <v>1165</v>
      </c>
      <c r="M61" s="3" t="s">
        <v>1166</v>
      </c>
      <c r="N61" s="3" t="s">
        <v>1167</v>
      </c>
      <c r="O61" s="3" t="s">
        <v>1168</v>
      </c>
      <c r="P61" s="3" t="s">
        <v>1169</v>
      </c>
      <c r="Q61" s="3" t="s">
        <v>1170</v>
      </c>
      <c r="R61" s="11" t="s">
        <v>1162</v>
      </c>
      <c r="S61" s="11" t="s">
        <v>1163</v>
      </c>
      <c r="T61" s="11" t="s">
        <v>1164</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t="s">
        <v>2289</v>
      </c>
      <c r="L62" s="3" t="s">
        <v>1174</v>
      </c>
      <c r="M62" s="3" t="s">
        <v>1175</v>
      </c>
      <c r="N62" s="3" t="s">
        <v>1176</v>
      </c>
      <c r="O62" s="3" t="s">
        <v>1177</v>
      </c>
      <c r="P62" s="3" t="s">
        <v>1178</v>
      </c>
      <c r="Q62" s="3"/>
      <c r="R62" s="11" t="s">
        <v>1171</v>
      </c>
      <c r="S62" s="11" t="s">
        <v>1172</v>
      </c>
      <c r="T62" s="11" t="s">
        <v>1173</v>
      </c>
      <c r="U62" s="3" t="s">
        <v>1179</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1790</v>
      </c>
      <c r="L63" s="3" t="s">
        <v>1185</v>
      </c>
      <c r="M63" s="3" t="s">
        <v>1186</v>
      </c>
      <c r="N63" s="3" t="s">
        <v>1184</v>
      </c>
      <c r="O63" s="3" t="s">
        <v>1187</v>
      </c>
      <c r="P63" s="3" t="s">
        <v>1188</v>
      </c>
      <c r="Q63" s="3" t="s">
        <v>1183</v>
      </c>
      <c r="R63" s="11" t="s">
        <v>1180</v>
      </c>
      <c r="S63" s="11" t="s">
        <v>1181</v>
      </c>
      <c r="T63" s="11" t="s">
        <v>1182</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1668</v>
      </c>
      <c r="L64" s="3" t="s">
        <v>1020</v>
      </c>
      <c r="M64" s="3" t="s">
        <v>1021</v>
      </c>
      <c r="N64" s="3" t="s">
        <v>1022</v>
      </c>
      <c r="O64" s="3" t="s">
        <v>1015</v>
      </c>
      <c r="P64" s="3" t="s">
        <v>1016</v>
      </c>
      <c r="Q64" s="3"/>
      <c r="R64" s="11" t="s">
        <v>1032</v>
      </c>
      <c r="S64" s="11" t="s">
        <v>1033</v>
      </c>
      <c r="T64" s="11" t="s">
        <v>1034</v>
      </c>
      <c r="U64" s="3" t="s">
        <v>1199</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1864</v>
      </c>
      <c r="L65" s="3" t="s">
        <v>1192</v>
      </c>
      <c r="M65" s="3" t="s">
        <v>1193</v>
      </c>
      <c r="N65" s="3" t="s">
        <v>1194</v>
      </c>
      <c r="O65" s="3" t="s">
        <v>1195</v>
      </c>
      <c r="P65" s="3" t="s">
        <v>1196</v>
      </c>
      <c r="Q65" s="3" t="s">
        <v>1197</v>
      </c>
      <c r="R65" s="11" t="s">
        <v>1189</v>
      </c>
      <c r="S65" s="11" t="s">
        <v>1190</v>
      </c>
      <c r="T65" s="11" t="s">
        <v>1191</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t="s">
        <v>2291</v>
      </c>
      <c r="L66" s="3" t="s">
        <v>1026</v>
      </c>
      <c r="M66" s="3" t="s">
        <v>1027</v>
      </c>
      <c r="N66" s="3" t="s">
        <v>1028</v>
      </c>
      <c r="O66" s="3" t="s">
        <v>1015</v>
      </c>
      <c r="P66" s="3" t="s">
        <v>1016</v>
      </c>
      <c r="Q66" s="3"/>
      <c r="R66" s="11" t="s">
        <v>1035</v>
      </c>
      <c r="S66" s="11" t="s">
        <v>1036</v>
      </c>
      <c r="T66" s="11" t="s">
        <v>1037</v>
      </c>
      <c r="U66" s="3" t="s">
        <v>1199</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1672</v>
      </c>
      <c r="L67" s="3" t="s">
        <v>1203</v>
      </c>
      <c r="M67" s="3" t="s">
        <v>1204</v>
      </c>
      <c r="N67" s="3" t="s">
        <v>1206</v>
      </c>
      <c r="O67" s="3" t="s">
        <v>1207</v>
      </c>
      <c r="P67" s="3" t="s">
        <v>1208</v>
      </c>
      <c r="Q67" s="3" t="s">
        <v>1205</v>
      </c>
      <c r="R67" s="11" t="s">
        <v>1200</v>
      </c>
      <c r="S67" s="11" t="s">
        <v>1201</v>
      </c>
      <c r="T67" s="11" t="s">
        <v>1202</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1655</v>
      </c>
      <c r="L68" s="3" t="s">
        <v>1211</v>
      </c>
      <c r="M68" s="3" t="s">
        <v>1212</v>
      </c>
      <c r="N68" s="3" t="s">
        <v>1213</v>
      </c>
      <c r="O68" s="3" t="s">
        <v>1214</v>
      </c>
      <c r="P68" s="3" t="s">
        <v>1216</v>
      </c>
      <c r="Q68" s="3" t="s">
        <v>1215</v>
      </c>
      <c r="R68" s="11" t="s">
        <v>1209</v>
      </c>
      <c r="S68" s="11" t="s">
        <v>1210</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1673</v>
      </c>
      <c r="L69" s="3" t="s">
        <v>1224</v>
      </c>
      <c r="M69" s="3" t="s">
        <v>1225</v>
      </c>
      <c r="N69" s="3" t="s">
        <v>1226</v>
      </c>
      <c r="O69" s="3" t="s">
        <v>1227</v>
      </c>
      <c r="P69" s="3" t="s">
        <v>1228</v>
      </c>
      <c r="Q69" s="3" t="s">
        <v>1223</v>
      </c>
      <c r="R69" s="11" t="s">
        <v>1220</v>
      </c>
      <c r="S69" s="11" t="s">
        <v>1221</v>
      </c>
      <c r="T69" s="11" t="s">
        <v>1222</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2290</v>
      </c>
      <c r="L70" s="3" t="s">
        <v>1023</v>
      </c>
      <c r="M70" s="3" t="s">
        <v>1024</v>
      </c>
      <c r="N70" s="3" t="s">
        <v>1025</v>
      </c>
      <c r="O70" s="3" t="s">
        <v>1015</v>
      </c>
      <c r="P70" s="3" t="s">
        <v>1016</v>
      </c>
      <c r="Q70" s="3"/>
      <c r="R70" s="11" t="s">
        <v>1038</v>
      </c>
      <c r="S70" s="11" t="s">
        <v>1039</v>
      </c>
      <c r="T70" s="11" t="s">
        <v>1040</v>
      </c>
      <c r="U70" s="3" t="s">
        <v>1199</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2290</v>
      </c>
      <c r="L71" s="3" t="s">
        <v>1029</v>
      </c>
      <c r="M71" s="3" t="s">
        <v>1030</v>
      </c>
      <c r="N71" s="3" t="s">
        <v>1031</v>
      </c>
      <c r="O71" s="3" t="s">
        <v>1015</v>
      </c>
      <c r="P71" s="3" t="s">
        <v>1016</v>
      </c>
      <c r="Q71" s="3"/>
      <c r="R71" s="11" t="s">
        <v>1041</v>
      </c>
      <c r="S71" s="11" t="s">
        <v>1042</v>
      </c>
      <c r="T71" s="11" t="s">
        <v>1043</v>
      </c>
      <c r="U71" s="3" t="s">
        <v>1199</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1791</v>
      </c>
      <c r="L72" s="3" t="s">
        <v>1239</v>
      </c>
      <c r="M72" s="3" t="s">
        <v>1238</v>
      </c>
      <c r="N72" s="3" t="s">
        <v>1240</v>
      </c>
      <c r="O72" s="3" t="s">
        <v>1241</v>
      </c>
      <c r="P72" s="3" t="s">
        <v>1242</v>
      </c>
      <c r="Q72" s="3" t="s">
        <v>1237</v>
      </c>
      <c r="R72" s="11" t="s">
        <v>1243</v>
      </c>
      <c r="S72" s="11" t="s">
        <v>1244</v>
      </c>
      <c r="T72" s="11" t="s">
        <v>1245</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2288</v>
      </c>
      <c r="L73" s="3" t="s">
        <v>1129</v>
      </c>
      <c r="M73" s="3" t="s">
        <v>1130</v>
      </c>
      <c r="N73" s="3" t="s">
        <v>1131</v>
      </c>
      <c r="O73" s="3" t="s">
        <v>1132</v>
      </c>
      <c r="P73" s="3" t="s">
        <v>1133</v>
      </c>
      <c r="Q73" s="3" t="s">
        <v>1128</v>
      </c>
      <c r="R73" s="11" t="s">
        <v>1125</v>
      </c>
      <c r="S73" s="11" t="s">
        <v>1126</v>
      </c>
      <c r="T73" s="11" t="s">
        <v>1127</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1677</v>
      </c>
      <c r="L74" s="3" t="s">
        <v>1249</v>
      </c>
      <c r="M74" s="3" t="s">
        <v>1250</v>
      </c>
      <c r="N74" s="3" t="s">
        <v>1251</v>
      </c>
      <c r="O74" s="3" t="s">
        <v>1252</v>
      </c>
      <c r="P74" s="3" t="s">
        <v>1253</v>
      </c>
      <c r="Q74" s="3"/>
      <c r="R74" s="11" t="s">
        <v>1246</v>
      </c>
      <c r="S74" s="11" t="s">
        <v>1247</v>
      </c>
      <c r="T74" s="11" t="s">
        <v>1248</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1676</v>
      </c>
      <c r="L75" s="3" t="s">
        <v>1257</v>
      </c>
      <c r="M75" s="3" t="s">
        <v>1258</v>
      </c>
      <c r="N75" s="3" t="s">
        <v>1261</v>
      </c>
      <c r="O75" s="3" t="s">
        <v>1259</v>
      </c>
      <c r="P75" s="3" t="s">
        <v>1260</v>
      </c>
      <c r="Q75" s="3"/>
      <c r="R75" s="11" t="s">
        <v>1254</v>
      </c>
      <c r="S75" s="11" t="s">
        <v>1255</v>
      </c>
      <c r="T75" s="11" t="s">
        <v>1256</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1673</v>
      </c>
      <c r="L76" s="3" t="s">
        <v>1229</v>
      </c>
      <c r="M76" s="3" t="s">
        <v>1230</v>
      </c>
      <c r="N76" s="3" t="s">
        <v>1231</v>
      </c>
      <c r="O76" s="3" t="s">
        <v>1232</v>
      </c>
      <c r="P76" s="3" t="s">
        <v>1233</v>
      </c>
      <c r="Q76" s="3"/>
      <c r="R76" s="11" t="s">
        <v>1234</v>
      </c>
      <c r="S76" s="11" t="s">
        <v>1235</v>
      </c>
      <c r="T76" s="11" t="s">
        <v>1236</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1664</v>
      </c>
      <c r="L77" s="3" t="s">
        <v>1265</v>
      </c>
      <c r="M77" s="3" t="s">
        <v>1266</v>
      </c>
      <c r="N77" s="3" t="s">
        <v>1267</v>
      </c>
      <c r="O77" s="3" t="s">
        <v>1268</v>
      </c>
      <c r="P77" s="3" t="s">
        <v>1269</v>
      </c>
      <c r="Q77" s="3"/>
      <c r="R77" s="11" t="s">
        <v>1262</v>
      </c>
      <c r="S77" s="11" t="s">
        <v>1263</v>
      </c>
      <c r="T77" s="11" t="s">
        <v>1264</v>
      </c>
      <c r="U77" s="3" t="s">
        <v>1272</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1664</v>
      </c>
      <c r="L78" s="3" t="s">
        <v>1265</v>
      </c>
      <c r="M78" s="3" t="s">
        <v>1266</v>
      </c>
      <c r="N78" s="3" t="s">
        <v>1267</v>
      </c>
      <c r="O78" s="3" t="s">
        <v>1268</v>
      </c>
      <c r="P78" s="3" t="s">
        <v>1269</v>
      </c>
      <c r="Q78" s="3"/>
      <c r="R78" s="11" t="s">
        <v>1270</v>
      </c>
      <c r="S78" s="11" t="s">
        <v>1271</v>
      </c>
      <c r="T78" s="3"/>
      <c r="U78" s="3" t="s">
        <v>1272</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1675</v>
      </c>
      <c r="L79" s="3" t="s">
        <v>1277</v>
      </c>
      <c r="M79" s="3" t="s">
        <v>1276</v>
      </c>
      <c r="N79" s="3" t="s">
        <v>1278</v>
      </c>
      <c r="O79" s="3" t="s">
        <v>1279</v>
      </c>
      <c r="P79" s="3" t="s">
        <v>1280</v>
      </c>
      <c r="Q79" s="3"/>
      <c r="R79" s="11" t="s">
        <v>1273</v>
      </c>
      <c r="S79" s="11" t="s">
        <v>1274</v>
      </c>
      <c r="T79" s="11" t="s">
        <v>1275</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t="s">
        <v>2292</v>
      </c>
      <c r="L80" s="3" t="s">
        <v>1287</v>
      </c>
      <c r="M80" s="3" t="s">
        <v>1284</v>
      </c>
      <c r="N80" s="3" t="s">
        <v>1285</v>
      </c>
      <c r="O80" s="3" t="s">
        <v>1286</v>
      </c>
      <c r="P80" s="3" t="s">
        <v>1288</v>
      </c>
      <c r="Q80" s="3"/>
      <c r="R80" s="11" t="s">
        <v>1281</v>
      </c>
      <c r="S80" s="11" t="s">
        <v>1282</v>
      </c>
      <c r="T80" s="11" t="s">
        <v>1283</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1654</v>
      </c>
      <c r="L81" s="3" t="s">
        <v>1294</v>
      </c>
      <c r="M81" s="3" t="s">
        <v>1292</v>
      </c>
      <c r="N81" s="3" t="s">
        <v>1293</v>
      </c>
      <c r="O81" s="3" t="s">
        <v>1295</v>
      </c>
      <c r="P81" s="3" t="s">
        <v>1296</v>
      </c>
      <c r="Q81" s="3"/>
      <c r="R81" s="11" t="s">
        <v>1289</v>
      </c>
      <c r="S81" s="11" t="s">
        <v>1290</v>
      </c>
      <c r="T81" s="11" t="s">
        <v>1291</v>
      </c>
      <c r="U81" s="3" t="s">
        <v>1198</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2285</v>
      </c>
      <c r="L82" s="3" t="s">
        <v>1337</v>
      </c>
      <c r="M82" s="3" t="s">
        <v>1338</v>
      </c>
      <c r="N82" s="3" t="s">
        <v>1339</v>
      </c>
      <c r="O82" s="3" t="s">
        <v>1340</v>
      </c>
      <c r="P82" s="3"/>
      <c r="Q82" s="3"/>
      <c r="R82" s="3" t="s">
        <v>1341</v>
      </c>
      <c r="S82" s="3" t="s">
        <v>1342</v>
      </c>
      <c r="T82" s="3" t="s">
        <v>1343</v>
      </c>
      <c r="U82" s="3" t="s">
        <v>1612</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2285</v>
      </c>
      <c r="L83" s="3" t="s">
        <v>1337</v>
      </c>
      <c r="M83" s="3" t="s">
        <v>1338</v>
      </c>
      <c r="N83" s="3" t="s">
        <v>1339</v>
      </c>
      <c r="O83" s="3" t="s">
        <v>1340</v>
      </c>
      <c r="P83" s="3"/>
      <c r="Q83" s="3"/>
      <c r="R83" s="3" t="s">
        <v>1341</v>
      </c>
      <c r="S83" s="3" t="s">
        <v>1342</v>
      </c>
      <c r="T83" s="3" t="s">
        <v>1343</v>
      </c>
      <c r="U83" s="3" t="s">
        <v>1612</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1659</v>
      </c>
      <c r="L84" s="3" t="s">
        <v>1344</v>
      </c>
      <c r="M84" s="3" t="s">
        <v>1345</v>
      </c>
      <c r="N84" s="3" t="s">
        <v>1346</v>
      </c>
      <c r="O84" s="3"/>
      <c r="P84" s="3"/>
      <c r="Q84" s="3"/>
      <c r="R84" s="3" t="s">
        <v>1347</v>
      </c>
      <c r="S84" s="3" t="s">
        <v>1348</v>
      </c>
      <c r="T84" s="3" t="s">
        <v>1349</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2294</v>
      </c>
      <c r="L85" s="3" t="s">
        <v>1350</v>
      </c>
      <c r="M85" s="3" t="s">
        <v>1351</v>
      </c>
      <c r="N85" s="3" t="s">
        <v>1352</v>
      </c>
      <c r="O85" s="3" t="s">
        <v>1353</v>
      </c>
      <c r="P85" s="3"/>
      <c r="Q85" s="3"/>
      <c r="R85" s="3" t="s">
        <v>1354</v>
      </c>
      <c r="S85" s="3" t="s">
        <v>1355</v>
      </c>
      <c r="T85" s="3" t="s">
        <v>1356</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t="s">
        <v>2295</v>
      </c>
      <c r="L86" s="3" t="s">
        <v>1357</v>
      </c>
      <c r="M86" s="3" t="s">
        <v>1358</v>
      </c>
      <c r="N86" s="3" t="s">
        <v>1359</v>
      </c>
      <c r="O86" s="3" t="s">
        <v>1360</v>
      </c>
      <c r="P86" s="3"/>
      <c r="Q86" s="3"/>
      <c r="R86" s="3" t="s">
        <v>1361</v>
      </c>
      <c r="S86" s="3" t="s">
        <v>1362</v>
      </c>
      <c r="T86" s="3" t="s">
        <v>1363</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t="s">
        <v>2297</v>
      </c>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1665</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t="s">
        <v>2300</v>
      </c>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t="s">
        <v>132</v>
      </c>
      <c r="L90" s="3" t="s">
        <v>2298</v>
      </c>
      <c r="M90" s="3" t="s">
        <v>1072</v>
      </c>
      <c r="N90" s="3" t="s">
        <v>1073</v>
      </c>
      <c r="O90" s="3"/>
      <c r="P90" s="3"/>
      <c r="Q90" s="3"/>
      <c r="R90" s="3" t="s">
        <v>1074</v>
      </c>
      <c r="S90" s="3" t="s">
        <v>1075</v>
      </c>
      <c r="T90" s="3" t="s">
        <v>1076</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1657</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1654</v>
      </c>
      <c r="L92" s="3" t="s">
        <v>1077</v>
      </c>
      <c r="M92" s="3" t="s">
        <v>1078</v>
      </c>
      <c r="N92" s="3" t="s">
        <v>1079</v>
      </c>
      <c r="O92" s="3"/>
      <c r="P92" s="3"/>
      <c r="Q92" s="3"/>
      <c r="R92" s="3" t="s">
        <v>1080</v>
      </c>
      <c r="S92" s="3" t="s">
        <v>1081</v>
      </c>
      <c r="T92" s="3" t="s">
        <v>1082</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t="s">
        <v>1763</v>
      </c>
      <c r="L93" s="3" t="s">
        <v>1762</v>
      </c>
      <c r="M93" s="3" t="s">
        <v>1083</v>
      </c>
      <c r="N93" s="3" t="s">
        <v>1084</v>
      </c>
      <c r="O93" s="3" t="s">
        <v>1085</v>
      </c>
      <c r="P93" s="3" t="s">
        <v>1086</v>
      </c>
      <c r="Q93" s="3"/>
      <c r="R93" s="3" t="s">
        <v>1087</v>
      </c>
      <c r="S93" s="3" t="s">
        <v>1088</v>
      </c>
      <c r="T93" s="3" t="s">
        <v>1089</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1364</v>
      </c>
      <c r="M94" s="3" t="s">
        <v>1365</v>
      </c>
      <c r="N94" s="3" t="s">
        <v>1366</v>
      </c>
      <c r="O94" s="3"/>
      <c r="P94" s="3"/>
      <c r="Q94" s="3"/>
      <c r="R94" s="3" t="s">
        <v>1367</v>
      </c>
      <c r="S94" s="3" t="s">
        <v>1368</v>
      </c>
      <c r="T94" s="3" t="s">
        <v>1369</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1654</v>
      </c>
      <c r="L95" s="3" t="s">
        <v>1077</v>
      </c>
      <c r="M95" s="3" t="s">
        <v>1078</v>
      </c>
      <c r="N95" s="3" t="s">
        <v>1079</v>
      </c>
      <c r="O95" s="3"/>
      <c r="P95" s="3"/>
      <c r="Q95" s="3"/>
      <c r="R95" s="3" t="s">
        <v>1080</v>
      </c>
      <c r="S95" s="3" t="s">
        <v>1081</v>
      </c>
      <c r="T95" s="3" t="s">
        <v>1082</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t="s">
        <v>2301</v>
      </c>
      <c r="L96" s="3" t="s">
        <v>1090</v>
      </c>
      <c r="M96" s="3" t="s">
        <v>1091</v>
      </c>
      <c r="N96" s="3" t="s">
        <v>1092</v>
      </c>
      <c r="O96" s="3" t="s">
        <v>1093</v>
      </c>
      <c r="P96" s="3" t="s">
        <v>1094</v>
      </c>
      <c r="Q96" s="3"/>
      <c r="R96" s="3" t="s">
        <v>1095</v>
      </c>
      <c r="S96" s="3" t="s">
        <v>1096</v>
      </c>
      <c r="T96" s="3" t="s">
        <v>1097</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t="s">
        <v>2301</v>
      </c>
      <c r="L97" s="3" t="s">
        <v>1090</v>
      </c>
      <c r="M97" s="3" t="s">
        <v>1091</v>
      </c>
      <c r="N97" s="3" t="s">
        <v>1092</v>
      </c>
      <c r="O97" s="3" t="s">
        <v>1093</v>
      </c>
      <c r="P97" s="3" t="s">
        <v>1094</v>
      </c>
      <c r="Q97" s="3"/>
      <c r="R97" s="3" t="s">
        <v>1095</v>
      </c>
      <c r="S97" s="3" t="s">
        <v>1096</v>
      </c>
      <c r="T97" s="3" t="s">
        <v>1097</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1655</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t="s">
        <v>2302</v>
      </c>
      <c r="L99" s="3" t="s">
        <v>1098</v>
      </c>
      <c r="M99" s="3" t="s">
        <v>1099</v>
      </c>
      <c r="N99" s="3" t="s">
        <v>1100</v>
      </c>
      <c r="O99" s="3"/>
      <c r="P99" s="3"/>
      <c r="Q99" s="3"/>
      <c r="R99" s="3" t="s">
        <v>1101</v>
      </c>
      <c r="S99" s="3" t="s">
        <v>1102</v>
      </c>
      <c r="T99" s="3" t="s">
        <v>1103</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2285</v>
      </c>
      <c r="L100" s="3" t="s">
        <v>1337</v>
      </c>
      <c r="M100" s="3" t="s">
        <v>1338</v>
      </c>
      <c r="N100" s="3" t="s">
        <v>1339</v>
      </c>
      <c r="O100" s="3" t="s">
        <v>1340</v>
      </c>
      <c r="P100" s="3"/>
      <c r="Q100" s="3"/>
      <c r="R100" s="3" t="s">
        <v>1341</v>
      </c>
      <c r="S100" s="3" t="s">
        <v>1342</v>
      </c>
      <c r="T100" s="3" t="s">
        <v>1343</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2285</v>
      </c>
      <c r="L101" s="3" t="s">
        <v>1337</v>
      </c>
      <c r="M101" s="3" t="s">
        <v>1338</v>
      </c>
      <c r="N101" s="3" t="s">
        <v>1339</v>
      </c>
      <c r="O101" s="3" t="s">
        <v>1340</v>
      </c>
      <c r="P101" s="3"/>
      <c r="Q101" s="3"/>
      <c r="R101" s="3" t="s">
        <v>1341</v>
      </c>
      <c r="S101" s="3" t="s">
        <v>1342</v>
      </c>
      <c r="T101" s="3" t="s">
        <v>1343</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2285</v>
      </c>
      <c r="L102" s="3" t="s">
        <v>1337</v>
      </c>
      <c r="M102" s="3" t="s">
        <v>1338</v>
      </c>
      <c r="N102" s="3" t="s">
        <v>1339</v>
      </c>
      <c r="O102" s="3" t="s">
        <v>1340</v>
      </c>
      <c r="P102" s="3"/>
      <c r="Q102" s="3"/>
      <c r="R102" s="3" t="s">
        <v>1341</v>
      </c>
      <c r="S102" s="3" t="s">
        <v>1342</v>
      </c>
      <c r="T102" s="3" t="s">
        <v>1343</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2285</v>
      </c>
      <c r="L103" s="3" t="s">
        <v>1337</v>
      </c>
      <c r="M103" s="3" t="s">
        <v>1338</v>
      </c>
      <c r="N103" s="3" t="s">
        <v>1339</v>
      </c>
      <c r="O103" s="3" t="s">
        <v>1340</v>
      </c>
      <c r="P103" s="3"/>
      <c r="Q103" s="3"/>
      <c r="R103" s="3" t="s">
        <v>1341</v>
      </c>
      <c r="S103" s="3" t="s">
        <v>1342</v>
      </c>
      <c r="T103" s="3" t="s">
        <v>1343</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t="s">
        <v>2304</v>
      </c>
      <c r="L104" s="3" t="s">
        <v>1104</v>
      </c>
      <c r="M104" s="3" t="s">
        <v>1105</v>
      </c>
      <c r="N104" s="3" t="s">
        <v>1106</v>
      </c>
      <c r="O104" s="3" t="s">
        <v>1107</v>
      </c>
      <c r="P104" s="3"/>
      <c r="Q104" s="3"/>
      <c r="R104" s="3" t="s">
        <v>1108</v>
      </c>
      <c r="S104" s="3" t="s">
        <v>1109</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t="s">
        <v>2305</v>
      </c>
      <c r="L105" s="3" t="s">
        <v>1110</v>
      </c>
      <c r="M105" s="3" t="s">
        <v>1111</v>
      </c>
      <c r="N105" s="3" t="s">
        <v>1112</v>
      </c>
      <c r="O105" s="3" t="s">
        <v>1113</v>
      </c>
      <c r="P105" s="3"/>
      <c r="Q105" s="3"/>
      <c r="R105" s="3" t="s">
        <v>1114</v>
      </c>
      <c r="S105" s="3" t="s">
        <v>1115</v>
      </c>
      <c r="T105" s="3" t="s">
        <v>1116</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t="s">
        <v>2168</v>
      </c>
      <c r="L106" s="3" t="s">
        <v>1117</v>
      </c>
      <c r="M106" s="3" t="s">
        <v>1118</v>
      </c>
      <c r="N106" s="3" t="s">
        <v>1119</v>
      </c>
      <c r="O106" s="3" t="s">
        <v>1120</v>
      </c>
      <c r="P106" s="3" t="s">
        <v>1121</v>
      </c>
      <c r="Q106" s="3"/>
      <c r="R106" s="3" t="s">
        <v>1122</v>
      </c>
      <c r="S106" s="3" t="s">
        <v>1123</v>
      </c>
      <c r="T106" s="3" t="s">
        <v>1124</v>
      </c>
      <c r="U106" s="3" t="s">
        <v>1151</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t="s">
        <v>724</v>
      </c>
      <c r="H107" s="13">
        <v>1967</v>
      </c>
      <c r="I107" s="13"/>
      <c r="J107" s="10">
        <f xml:space="preserve"> 127596471 * 1000</f>
        <v>127596471000</v>
      </c>
      <c r="K107" s="3" t="s">
        <v>2306</v>
      </c>
      <c r="L107" s="3" t="s">
        <v>2045</v>
      </c>
      <c r="M107" s="3" t="s">
        <v>2046</v>
      </c>
      <c r="N107" s="3" t="s">
        <v>2047</v>
      </c>
      <c r="O107" s="3" t="s">
        <v>2048</v>
      </c>
      <c r="P107" s="3" t="s">
        <v>2049</v>
      </c>
      <c r="Q107" s="3" t="s">
        <v>736</v>
      </c>
      <c r="R107" s="11" t="s">
        <v>2043</v>
      </c>
      <c r="S107" s="11" t="s">
        <v>2044</v>
      </c>
      <c r="T107" s="3"/>
      <c r="U107" s="3"/>
      <c r="V107" s="3"/>
      <c r="W107" s="10">
        <f>IF( J107="s.i", "s.i", IF(ISBLANK(J107),"Actualizando información",IFERROR(J107 / VLOOKUP(A107,Deflactor!$G$3:$H$64,2,0),"Revisar error" )))</f>
        <v>114794104040.638</v>
      </c>
    </row>
    <row r="108" spans="1:23" x14ac:dyDescent="0.25">
      <c r="A108" s="3">
        <v>2015</v>
      </c>
      <c r="B108" s="3" t="s">
        <v>158</v>
      </c>
      <c r="C108" s="3" t="s">
        <v>67</v>
      </c>
      <c r="D108" s="3" t="s">
        <v>159</v>
      </c>
      <c r="E108" s="3" t="s">
        <v>160</v>
      </c>
      <c r="F108" s="3" t="s">
        <v>89</v>
      </c>
      <c r="G108" s="3" t="s">
        <v>624</v>
      </c>
      <c r="H108" s="3" t="s">
        <v>624</v>
      </c>
      <c r="I108" s="3" t="s">
        <v>624</v>
      </c>
      <c r="J108" s="3" t="s">
        <v>624</v>
      </c>
      <c r="K108" s="3" t="s">
        <v>1649</v>
      </c>
      <c r="L108" s="3" t="s">
        <v>2054</v>
      </c>
      <c r="M108" s="3" t="s">
        <v>2055</v>
      </c>
      <c r="N108" s="3" t="s">
        <v>2056</v>
      </c>
      <c r="O108" s="3" t="s">
        <v>2057</v>
      </c>
      <c r="P108" s="3" t="s">
        <v>2057</v>
      </c>
      <c r="Q108" s="3"/>
      <c r="R108" s="29" t="s">
        <v>2050</v>
      </c>
      <c r="S108" s="11" t="s">
        <v>2051</v>
      </c>
      <c r="T108" s="11" t="s">
        <v>2052</v>
      </c>
      <c r="U108" s="3"/>
      <c r="V108" s="3" t="s">
        <v>2053</v>
      </c>
      <c r="W108" s="10" t="str">
        <f>IF( J108="s.i", "s.i", IF(ISBLANK(J108),"Actualizando información",IFERROR(J108 / VLOOKUP(A108,Deflactor!$G$3:$H$64,2,0),"Revisar error" )))</f>
        <v>s.i</v>
      </c>
    </row>
    <row r="109" spans="1:23" x14ac:dyDescent="0.25">
      <c r="A109" s="3">
        <v>2015</v>
      </c>
      <c r="B109" s="3" t="s">
        <v>161</v>
      </c>
      <c r="C109" s="3" t="s">
        <v>67</v>
      </c>
      <c r="D109" s="3" t="s">
        <v>40</v>
      </c>
      <c r="E109" s="3" t="s">
        <v>162</v>
      </c>
      <c r="F109" s="3" t="s">
        <v>95</v>
      </c>
      <c r="G109" s="3" t="s">
        <v>624</v>
      </c>
      <c r="H109" s="3" t="s">
        <v>624</v>
      </c>
      <c r="I109" s="3" t="s">
        <v>624</v>
      </c>
      <c r="J109" s="10">
        <v>16815766000</v>
      </c>
      <c r="K109" s="3"/>
      <c r="L109" s="3" t="s">
        <v>2060</v>
      </c>
      <c r="M109" s="3" t="s">
        <v>2064</v>
      </c>
      <c r="N109" s="3" t="s">
        <v>2061</v>
      </c>
      <c r="O109" s="3" t="s">
        <v>2062</v>
      </c>
      <c r="P109" s="3" t="s">
        <v>2063</v>
      </c>
      <c r="Q109" s="3"/>
      <c r="R109" s="29" t="s">
        <v>2058</v>
      </c>
      <c r="S109" s="29" t="s">
        <v>2059</v>
      </c>
      <c r="T109" s="3"/>
      <c r="U109" s="3"/>
      <c r="V109" s="3"/>
      <c r="W109" s="10">
        <f>IF( J109="s.i", "s.i", IF(ISBLANK(J109),"Actualizando información",IFERROR(J109 / VLOOKUP(A109,Deflactor!$G$3:$H$64,2,0),"Revisar error" )))</f>
        <v>15128559407.626745</v>
      </c>
    </row>
    <row r="110" spans="1:23" x14ac:dyDescent="0.25">
      <c r="A110" s="3">
        <v>2015</v>
      </c>
      <c r="B110" s="3" t="s">
        <v>163</v>
      </c>
      <c r="C110" s="3" t="s">
        <v>7</v>
      </c>
      <c r="D110" s="3" t="s">
        <v>164</v>
      </c>
      <c r="E110" s="3" t="s">
        <v>165</v>
      </c>
      <c r="F110" s="3" t="s">
        <v>95</v>
      </c>
      <c r="G110" s="3" t="s">
        <v>724</v>
      </c>
      <c r="H110" s="13">
        <v>1979</v>
      </c>
      <c r="I110" s="13"/>
      <c r="J110" s="10">
        <f xml:space="preserve"> 3998919 * 1000</f>
        <v>3998919000</v>
      </c>
      <c r="K110" s="3"/>
      <c r="L110" s="3" t="s">
        <v>2068</v>
      </c>
      <c r="M110" s="3" t="s">
        <v>2069</v>
      </c>
      <c r="N110" s="3" t="s">
        <v>2070</v>
      </c>
      <c r="O110" s="3" t="s">
        <v>2071</v>
      </c>
      <c r="P110" s="3" t="s">
        <v>2072</v>
      </c>
      <c r="Q110" s="3"/>
      <c r="R110" s="11" t="s">
        <v>2065</v>
      </c>
      <c r="S110" s="11" t="s">
        <v>2066</v>
      </c>
      <c r="T110" s="11" t="s">
        <v>2067</v>
      </c>
      <c r="U110" s="3"/>
      <c r="V110" s="3"/>
      <c r="W110" s="10">
        <f>IF( J110="s.i", "s.i", IF(ISBLANK(J110),"Actualizando información",IFERROR(J110 / VLOOKUP(A110,Deflactor!$G$3:$H$64,2,0),"Revisar error" )))</f>
        <v>3597688244.3408961</v>
      </c>
    </row>
    <row r="111" spans="1:23" x14ac:dyDescent="0.25">
      <c r="A111" s="3">
        <v>2015</v>
      </c>
      <c r="B111" s="3" t="s">
        <v>166</v>
      </c>
      <c r="C111" s="3" t="s">
        <v>7</v>
      </c>
      <c r="D111" s="3" t="s">
        <v>71</v>
      </c>
      <c r="E111" s="3" t="s">
        <v>167</v>
      </c>
      <c r="F111" s="3" t="s">
        <v>95</v>
      </c>
      <c r="G111" s="3" t="s">
        <v>724</v>
      </c>
      <c r="H111" s="13">
        <v>1964</v>
      </c>
      <c r="I111" s="13"/>
      <c r="J111" s="10">
        <f xml:space="preserve"> 70756 * 1000000</f>
        <v>70756000000</v>
      </c>
      <c r="K111" s="3" t="s">
        <v>2312</v>
      </c>
      <c r="L111" s="3" t="s">
        <v>2076</v>
      </c>
      <c r="M111" s="3" t="s">
        <v>2077</v>
      </c>
      <c r="N111" s="3" t="s">
        <v>2078</v>
      </c>
      <c r="O111" s="3" t="s">
        <v>2079</v>
      </c>
      <c r="P111" s="3" t="s">
        <v>2080</v>
      </c>
      <c r="Q111" s="3"/>
      <c r="R111" s="11" t="s">
        <v>2073</v>
      </c>
      <c r="S111" s="11" t="s">
        <v>2074</v>
      </c>
      <c r="T111" s="29" t="s">
        <v>2075</v>
      </c>
      <c r="U111" s="3"/>
      <c r="V111" s="3"/>
      <c r="W111" s="10">
        <f>IF( J111="s.i", "s.i", IF(ISBLANK(J111),"Actualizando información",IFERROR(J111 / VLOOKUP(A111,Deflactor!$G$3:$H$64,2,0),"Revisar error" )))</f>
        <v>63656710580.180405</v>
      </c>
    </row>
    <row r="112" spans="1:23" x14ac:dyDescent="0.25">
      <c r="A112" s="3">
        <v>2015</v>
      </c>
      <c r="B112" s="3" t="s">
        <v>168</v>
      </c>
      <c r="C112" s="3" t="s">
        <v>7</v>
      </c>
      <c r="D112" s="3" t="s">
        <v>36</v>
      </c>
      <c r="E112" s="3" t="s">
        <v>81</v>
      </c>
      <c r="F112" s="3" t="s">
        <v>89</v>
      </c>
      <c r="G112" s="3" t="s">
        <v>724</v>
      </c>
      <c r="H112" s="13">
        <v>2000</v>
      </c>
      <c r="I112" s="13"/>
      <c r="J112" s="10">
        <f xml:space="preserve"> 4475936  * 1000</f>
        <v>4475936000</v>
      </c>
      <c r="K112" s="3" t="s">
        <v>2089</v>
      </c>
      <c r="L112" s="3" t="s">
        <v>2084</v>
      </c>
      <c r="M112" s="3" t="s">
        <v>2088</v>
      </c>
      <c r="N112" s="3" t="s">
        <v>2085</v>
      </c>
      <c r="O112" s="3" t="s">
        <v>2086</v>
      </c>
      <c r="P112" s="3" t="s">
        <v>2087</v>
      </c>
      <c r="Q112" s="3"/>
      <c r="R112" s="11" t="s">
        <v>2081</v>
      </c>
      <c r="S112" s="11" t="s">
        <v>2082</v>
      </c>
      <c r="T112" s="11" t="s">
        <v>2083</v>
      </c>
      <c r="U112" s="3" t="s">
        <v>168</v>
      </c>
      <c r="V112" s="3"/>
      <c r="W112" s="10">
        <f>IF( J112="s.i", "s.i", IF(ISBLANK(J112),"Actualizando información",IFERROR(J112 / VLOOKUP(A112,Deflactor!$G$3:$H$64,2,0),"Revisar error" )))</f>
        <v>4026843836.9524899</v>
      </c>
    </row>
    <row r="113" spans="1:23" x14ac:dyDescent="0.2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2094</v>
      </c>
      <c r="M113" s="3" t="s">
        <v>2097</v>
      </c>
      <c r="N113" s="3" t="s">
        <v>2095</v>
      </c>
      <c r="O113" s="3" t="s">
        <v>2096</v>
      </c>
      <c r="P113" s="3" t="s">
        <v>2098</v>
      </c>
      <c r="Q113" s="3" t="s">
        <v>2093</v>
      </c>
      <c r="R113" s="11" t="s">
        <v>2090</v>
      </c>
      <c r="S113" s="11" t="s">
        <v>2091</v>
      </c>
      <c r="T113" s="11" t="s">
        <v>2092</v>
      </c>
      <c r="U113" s="3" t="s">
        <v>2109</v>
      </c>
      <c r="V113" s="3"/>
      <c r="W113" s="10">
        <f>IF( J113="s.i", "s.i", IF(ISBLANK(J113),"Actualizando información",IFERROR(J113 / VLOOKUP(A113,Deflactor!$G$3:$H$64,2,0),"Revisar error" )))</f>
        <v>28548021244.503151</v>
      </c>
    </row>
    <row r="114" spans="1:23" x14ac:dyDescent="0.2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2102</v>
      </c>
      <c r="M114" s="3" t="s">
        <v>2103</v>
      </c>
      <c r="N114" s="3" t="s">
        <v>2096</v>
      </c>
      <c r="O114" s="3" t="s">
        <v>2104</v>
      </c>
      <c r="P114" s="3" t="s">
        <v>2105</v>
      </c>
      <c r="Q114" s="3" t="s">
        <v>2093</v>
      </c>
      <c r="R114" s="11" t="s">
        <v>2099</v>
      </c>
      <c r="S114" s="11" t="s">
        <v>2100</v>
      </c>
      <c r="T114" s="11" t="s">
        <v>2101</v>
      </c>
      <c r="U114" s="3" t="s">
        <v>2109</v>
      </c>
      <c r="V114" s="3"/>
      <c r="W114" s="10">
        <f>IF( J114="s.i", "s.i", IF(ISBLANK(J114),"Actualizando información",IFERROR(J114 / VLOOKUP(A114,Deflactor!$G$3:$H$64,2,0),"Revisar error" )))</f>
        <v>12462030038.72751</v>
      </c>
    </row>
    <row r="115" spans="1:23" x14ac:dyDescent="0.25">
      <c r="A115" s="3">
        <v>2015</v>
      </c>
      <c r="B115" s="3" t="s">
        <v>171</v>
      </c>
      <c r="C115" s="3" t="s">
        <v>7</v>
      </c>
      <c r="D115" s="3" t="s">
        <v>36</v>
      </c>
      <c r="E115" s="3" t="s">
        <v>68</v>
      </c>
      <c r="F115" s="3" t="s">
        <v>89</v>
      </c>
      <c r="G115" s="3" t="s">
        <v>724</v>
      </c>
      <c r="H115" s="13">
        <v>2014</v>
      </c>
      <c r="I115" s="13"/>
      <c r="J115" s="10">
        <f xml:space="preserve"> 4093 * 1000000</f>
        <v>4093000000</v>
      </c>
      <c r="K115" s="3" t="s">
        <v>2281</v>
      </c>
      <c r="L115" s="3" t="s">
        <v>2110</v>
      </c>
      <c r="M115" s="3" t="s">
        <v>2111</v>
      </c>
      <c r="N115" s="3" t="s">
        <v>2112</v>
      </c>
      <c r="O115" s="3" t="s">
        <v>2113</v>
      </c>
      <c r="P115" s="3" t="s">
        <v>2114</v>
      </c>
      <c r="Q115" s="3"/>
      <c r="R115" s="11" t="s">
        <v>2106</v>
      </c>
      <c r="S115" s="11" t="s">
        <v>2107</v>
      </c>
      <c r="T115" s="11" t="s">
        <v>2108</v>
      </c>
      <c r="U115" s="3"/>
      <c r="V115" s="3"/>
      <c r="W115" s="10">
        <f>IF( J115="s.i", "s.i", IF(ISBLANK(J115),"Actualizando información",IFERROR(J115 / VLOOKUP(A115,Deflactor!$G$3:$H$64,2,0),"Revisar error" )))</f>
        <v>3682329645.6085477</v>
      </c>
    </row>
    <row r="116" spans="1:23" x14ac:dyDescent="0.25">
      <c r="A116" s="3">
        <v>2015</v>
      </c>
      <c r="B116" s="3" t="s">
        <v>172</v>
      </c>
      <c r="C116" s="3" t="s">
        <v>7</v>
      </c>
      <c r="D116" s="3" t="s">
        <v>64</v>
      </c>
      <c r="E116" s="3" t="s">
        <v>65</v>
      </c>
      <c r="F116" s="3" t="s">
        <v>89</v>
      </c>
      <c r="G116" s="3" t="s">
        <v>724</v>
      </c>
      <c r="H116" s="13">
        <v>2014</v>
      </c>
      <c r="I116" s="13"/>
      <c r="J116" s="10">
        <f xml:space="preserve"> 99252 * 1000000</f>
        <v>99252000000</v>
      </c>
      <c r="K116" s="3" t="s">
        <v>2293</v>
      </c>
      <c r="L116" s="3" t="s">
        <v>2118</v>
      </c>
      <c r="M116" s="3" t="s">
        <v>2119</v>
      </c>
      <c r="N116" s="3" t="s">
        <v>2120</v>
      </c>
      <c r="O116" s="3" t="s">
        <v>2121</v>
      </c>
      <c r="P116" s="3" t="s">
        <v>2122</v>
      </c>
      <c r="Q116" s="3"/>
      <c r="R116" s="11" t="s">
        <v>2115</v>
      </c>
      <c r="S116" s="11" t="s">
        <v>2116</v>
      </c>
      <c r="T116" s="11" t="s">
        <v>2117</v>
      </c>
      <c r="U116" s="3"/>
      <c r="V116" s="3"/>
      <c r="W116" s="10">
        <f>IF( J116="s.i", "s.i", IF(ISBLANK(J116),"Actualizando información",IFERROR(J116 / VLOOKUP(A116,Deflactor!$G$3:$H$64,2,0),"Revisar error" )))</f>
        <v>89293569994.121567</v>
      </c>
    </row>
    <row r="117" spans="1:23" x14ac:dyDescent="0.2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2102</v>
      </c>
      <c r="M117" s="3" t="s">
        <v>2126</v>
      </c>
      <c r="N117" s="3" t="s">
        <v>2098</v>
      </c>
      <c r="O117" s="3" t="s">
        <v>2127</v>
      </c>
      <c r="P117" s="3" t="s">
        <v>2128</v>
      </c>
      <c r="Q117" s="3"/>
      <c r="R117" s="11" t="s">
        <v>2123</v>
      </c>
      <c r="S117" s="11" t="s">
        <v>2124</v>
      </c>
      <c r="T117" s="11" t="s">
        <v>2125</v>
      </c>
      <c r="U117" s="3" t="s">
        <v>2109</v>
      </c>
      <c r="V117" s="3"/>
      <c r="W117" s="10">
        <f>IF( J117="s.i", "s.i", IF(ISBLANK(J117),"Actualizando información",IFERROR(J117 / VLOOKUP(A117,Deflactor!$G$3:$H$64,2,0),"Revisar error" )))</f>
        <v>16085991205.77564</v>
      </c>
    </row>
    <row r="118" spans="1:23" x14ac:dyDescent="0.25">
      <c r="A118" s="3">
        <v>2015</v>
      </c>
      <c r="B118" s="3" t="s">
        <v>174</v>
      </c>
      <c r="C118" s="3" t="s">
        <v>7</v>
      </c>
      <c r="D118" s="3" t="s">
        <v>20</v>
      </c>
      <c r="E118" s="3" t="s">
        <v>23</v>
      </c>
      <c r="F118" s="3" t="s">
        <v>89</v>
      </c>
      <c r="G118" s="3" t="s">
        <v>724</v>
      </c>
      <c r="H118" s="13">
        <v>2012</v>
      </c>
      <c r="I118" s="13"/>
      <c r="J118" s="10">
        <f xml:space="preserve"> 6208 * 1000000</f>
        <v>6208000000</v>
      </c>
      <c r="K118" s="3"/>
      <c r="L118" s="3" t="s">
        <v>2132</v>
      </c>
      <c r="M118" s="3" t="s">
        <v>2133</v>
      </c>
      <c r="N118" s="3" t="s">
        <v>2134</v>
      </c>
      <c r="O118" s="3" t="s">
        <v>2135</v>
      </c>
      <c r="P118" s="3" t="s">
        <v>2136</v>
      </c>
      <c r="Q118" s="3"/>
      <c r="R118" s="11" t="s">
        <v>2129</v>
      </c>
      <c r="S118" s="11" t="s">
        <v>2130</v>
      </c>
      <c r="T118" s="11" t="s">
        <v>2131</v>
      </c>
      <c r="U118" s="3"/>
      <c r="V118" s="3"/>
      <c r="W118" s="10">
        <f>IF( J118="s.i", "s.i", IF(ISBLANK(J118),"Actualizando información",IFERROR(J118 / VLOOKUP(A118,Deflactor!$G$3:$H$64,2,0),"Revisar error" )))</f>
        <v>5585121534.3117189</v>
      </c>
    </row>
    <row r="119" spans="1:23" x14ac:dyDescent="0.25">
      <c r="A119" s="3">
        <v>2015</v>
      </c>
      <c r="B119" s="3" t="s">
        <v>175</v>
      </c>
      <c r="C119" s="3" t="s">
        <v>7</v>
      </c>
      <c r="D119" s="3" t="s">
        <v>20</v>
      </c>
      <c r="E119" s="3" t="s">
        <v>176</v>
      </c>
      <c r="F119" s="3" t="s">
        <v>89</v>
      </c>
      <c r="G119" s="3" t="s">
        <v>724</v>
      </c>
      <c r="H119" s="13">
        <v>2011</v>
      </c>
      <c r="I119" s="13"/>
      <c r="J119" s="10">
        <f xml:space="preserve"> 3793702 * 1000</f>
        <v>3793702000</v>
      </c>
      <c r="K119" s="3" t="s">
        <v>1788</v>
      </c>
      <c r="L119" s="3" t="s">
        <v>2140</v>
      </c>
      <c r="M119" s="3" t="s">
        <v>2141</v>
      </c>
      <c r="N119" s="3" t="s">
        <v>2142</v>
      </c>
      <c r="O119" s="3" t="s">
        <v>2143</v>
      </c>
      <c r="P119" s="3" t="s">
        <v>2144</v>
      </c>
      <c r="Q119" s="3"/>
      <c r="R119" s="11" t="s">
        <v>2137</v>
      </c>
      <c r="S119" s="11" t="s">
        <v>2138</v>
      </c>
      <c r="T119" s="11" t="s">
        <v>2139</v>
      </c>
      <c r="U119" s="3"/>
      <c r="V119" s="3"/>
      <c r="W119" s="10">
        <f>IF( J119="s.i", "s.i", IF(ISBLANK(J119),"Actualizando información",IFERROR(J119 / VLOOKUP(A119,Deflactor!$G$3:$H$64,2,0),"Revisar error" )))</f>
        <v>3413061651.8945613</v>
      </c>
    </row>
    <row r="120" spans="1:23" x14ac:dyDescent="0.25">
      <c r="A120" s="3">
        <v>2015</v>
      </c>
      <c r="B120" s="3" t="s">
        <v>177</v>
      </c>
      <c r="C120" s="3" t="s">
        <v>7</v>
      </c>
      <c r="D120" s="3" t="s">
        <v>20</v>
      </c>
      <c r="E120" s="3" t="s">
        <v>178</v>
      </c>
      <c r="F120" s="3" t="s">
        <v>89</v>
      </c>
      <c r="G120" s="3" t="s">
        <v>724</v>
      </c>
      <c r="H120" s="13">
        <v>2007</v>
      </c>
      <c r="I120" s="13"/>
      <c r="J120" s="10">
        <f xml:space="preserve"> 4936 * 1000000</f>
        <v>4936000000</v>
      </c>
      <c r="K120" s="3" t="s">
        <v>2149</v>
      </c>
      <c r="L120" s="3" t="s">
        <v>2150</v>
      </c>
      <c r="M120" s="3" t="s">
        <v>2148</v>
      </c>
      <c r="N120" s="3" t="s">
        <v>2151</v>
      </c>
      <c r="O120" s="3" t="s">
        <v>2153</v>
      </c>
      <c r="P120" s="3" t="s">
        <v>2154</v>
      </c>
      <c r="Q120" s="3" t="s">
        <v>2152</v>
      </c>
      <c r="R120" s="11" t="s">
        <v>2145</v>
      </c>
      <c r="S120" s="11" t="s">
        <v>2146</v>
      </c>
      <c r="T120" s="11" t="s">
        <v>2147</v>
      </c>
      <c r="U120" s="3"/>
      <c r="V120" s="3"/>
      <c r="W120" s="10">
        <f>IF( J120="s.i", "s.i", IF(ISBLANK(J120),"Actualizando información",IFERROR(J120 / VLOOKUP(A120,Deflactor!$G$3:$H$64,2,0),"Revisar error" )))</f>
        <v>4440747405.5030031</v>
      </c>
    </row>
    <row r="121" spans="1:23" x14ac:dyDescent="0.25">
      <c r="A121" s="3">
        <v>2015</v>
      </c>
      <c r="B121" s="3" t="s">
        <v>179</v>
      </c>
      <c r="C121" s="3" t="s">
        <v>7</v>
      </c>
      <c r="D121" s="3" t="s">
        <v>36</v>
      </c>
      <c r="E121" s="3" t="s">
        <v>37</v>
      </c>
      <c r="F121" s="3" t="s">
        <v>89</v>
      </c>
      <c r="G121" s="3" t="s">
        <v>724</v>
      </c>
      <c r="H121" s="13">
        <v>2009</v>
      </c>
      <c r="I121" s="13"/>
      <c r="J121" s="10">
        <f xml:space="preserve"> 4120000 * 1000</f>
        <v>4120000000</v>
      </c>
      <c r="K121" s="3" t="s">
        <v>2163</v>
      </c>
      <c r="L121" s="3" t="s">
        <v>2158</v>
      </c>
      <c r="M121" s="3" t="s">
        <v>2159</v>
      </c>
      <c r="N121" s="3" t="s">
        <v>2160</v>
      </c>
      <c r="O121" s="3" t="s">
        <v>2161</v>
      </c>
      <c r="P121" s="3" t="s">
        <v>2162</v>
      </c>
      <c r="Q121" s="3"/>
      <c r="R121" s="11" t="s">
        <v>2155</v>
      </c>
      <c r="S121" s="11" t="s">
        <v>2156</v>
      </c>
      <c r="T121" s="11" t="s">
        <v>2157</v>
      </c>
      <c r="U121" s="3"/>
      <c r="V121" s="3"/>
      <c r="W121" s="10">
        <f>IF( J121="s.i", "s.i", IF(ISBLANK(J121),"Actualizando información",IFERROR(J121 / VLOOKUP(A121,Deflactor!$G$3:$H$64,2,0),"Revisar error" )))</f>
        <v>3706620605.8898649</v>
      </c>
    </row>
    <row r="122" spans="1:23" x14ac:dyDescent="0.25">
      <c r="A122" s="3">
        <v>2015</v>
      </c>
      <c r="B122" s="3" t="s">
        <v>180</v>
      </c>
      <c r="C122" s="3" t="s">
        <v>7</v>
      </c>
      <c r="D122" s="3" t="s">
        <v>25</v>
      </c>
      <c r="E122" s="3" t="s">
        <v>181</v>
      </c>
      <c r="F122" s="3" t="s">
        <v>95</v>
      </c>
      <c r="G122" s="3" t="s">
        <v>724</v>
      </c>
      <c r="H122" s="13">
        <v>1964</v>
      </c>
      <c r="I122" s="13"/>
      <c r="J122" s="10">
        <f xml:space="preserve"> 17169605 * 1000000</f>
        <v>17169605000000</v>
      </c>
      <c r="K122" s="3" t="s">
        <v>2168</v>
      </c>
      <c r="L122" s="3" t="s">
        <v>2169</v>
      </c>
      <c r="M122" s="3" t="s">
        <v>2170</v>
      </c>
      <c r="N122" s="3" t="s">
        <v>2171</v>
      </c>
      <c r="O122" s="3" t="s">
        <v>2172</v>
      </c>
      <c r="P122" s="3" t="s">
        <v>2173</v>
      </c>
      <c r="Q122" s="3"/>
      <c r="R122" s="11" t="s">
        <v>2165</v>
      </c>
      <c r="S122" s="11" t="s">
        <v>2166</v>
      </c>
      <c r="T122" s="11" t="s">
        <v>2167</v>
      </c>
      <c r="U122" s="3"/>
      <c r="V122" s="3"/>
      <c r="W122" s="10">
        <f>IF( J122="s.i", "s.i", IF(ISBLANK(J122),"Actualizando información",IFERROR(J122 / VLOOKUP(A122,Deflactor!$G$3:$H$64,2,0),"Revisar error" )))</f>
        <v>15446896040774.188</v>
      </c>
    </row>
    <row r="123" spans="1:23" x14ac:dyDescent="0.25">
      <c r="A123" s="3">
        <v>2015</v>
      </c>
      <c r="B123" s="3" t="s">
        <v>182</v>
      </c>
      <c r="C123" s="3" t="s">
        <v>7</v>
      </c>
      <c r="D123" s="3" t="s">
        <v>12</v>
      </c>
      <c r="E123" s="3" t="s">
        <v>105</v>
      </c>
      <c r="F123" s="3" t="s">
        <v>95</v>
      </c>
      <c r="G123" s="3" t="s">
        <v>724</v>
      </c>
      <c r="H123" s="13">
        <v>2007</v>
      </c>
      <c r="I123" s="13"/>
      <c r="J123" s="10">
        <f xml:space="preserve"> 5861 * 1000000</f>
        <v>5861000000</v>
      </c>
      <c r="K123" s="3" t="s">
        <v>2182</v>
      </c>
      <c r="L123" s="3" t="s">
        <v>2177</v>
      </c>
      <c r="M123" s="3" t="s">
        <v>2178</v>
      </c>
      <c r="N123" s="3" t="s">
        <v>2181</v>
      </c>
      <c r="O123" s="3" t="s">
        <v>2180</v>
      </c>
      <c r="P123" s="3" t="s">
        <v>2179</v>
      </c>
      <c r="Q123" s="3"/>
      <c r="R123" s="11" t="s">
        <v>2174</v>
      </c>
      <c r="S123" s="11" t="s">
        <v>2175</v>
      </c>
      <c r="T123" s="11" t="s">
        <v>2176</v>
      </c>
      <c r="U123" s="3"/>
      <c r="V123" s="3"/>
      <c r="W123" s="10">
        <f>IF( J123="s.i", "s.i", IF(ISBLANK(J123),"Actualizando información",IFERROR(J123 / VLOOKUP(A123,Deflactor!$G$3:$H$64,2,0),"Revisar error" )))</f>
        <v>5272937711.4370136</v>
      </c>
    </row>
    <row r="124" spans="1:23" x14ac:dyDescent="0.25">
      <c r="A124" s="3">
        <v>2015</v>
      </c>
      <c r="B124" s="3" t="s">
        <v>183</v>
      </c>
      <c r="C124" s="3" t="s">
        <v>7</v>
      </c>
      <c r="D124" s="3" t="s">
        <v>45</v>
      </c>
      <c r="E124" s="3" t="s">
        <v>184</v>
      </c>
      <c r="F124" s="3" t="s">
        <v>95</v>
      </c>
      <c r="G124" s="3" t="s">
        <v>724</v>
      </c>
      <c r="H124" s="13">
        <v>1987</v>
      </c>
      <c r="I124" s="13"/>
      <c r="J124" s="10">
        <v>34616336</v>
      </c>
      <c r="K124" s="3" t="s">
        <v>2193</v>
      </c>
      <c r="L124" s="3" t="s">
        <v>2186</v>
      </c>
      <c r="M124" s="3" t="s">
        <v>2187</v>
      </c>
      <c r="N124" s="3" t="s">
        <v>2188</v>
      </c>
      <c r="O124" s="3" t="s">
        <v>2189</v>
      </c>
      <c r="P124" s="3" t="s">
        <v>2190</v>
      </c>
      <c r="Q124" s="3"/>
      <c r="R124" s="11" t="s">
        <v>2183</v>
      </c>
      <c r="S124" s="11" t="s">
        <v>2184</v>
      </c>
      <c r="T124" s="11" t="s">
        <v>2185</v>
      </c>
      <c r="U124" s="3" t="s">
        <v>183</v>
      </c>
      <c r="V124" s="3"/>
      <c r="W124" s="10">
        <f>IF( J124="s.i", "s.i", IF(ISBLANK(J124),"Actualizando información",IFERROR(J124 / VLOOKUP(A124,Deflactor!$G$3:$H$64,2,0),"Revisar error" )))</f>
        <v>31143112.698545422</v>
      </c>
    </row>
    <row r="125" spans="1:23" x14ac:dyDescent="0.2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2198</v>
      </c>
      <c r="M125" s="3" t="s">
        <v>2199</v>
      </c>
      <c r="N125" s="3" t="s">
        <v>2200</v>
      </c>
      <c r="O125" s="3" t="s">
        <v>2201</v>
      </c>
      <c r="P125" s="3" t="s">
        <v>2202</v>
      </c>
      <c r="Q125" s="3"/>
      <c r="R125" s="11" t="s">
        <v>2195</v>
      </c>
      <c r="S125" s="11" t="s">
        <v>2196</v>
      </c>
      <c r="T125" s="11" t="s">
        <v>2197</v>
      </c>
      <c r="U125" s="3"/>
      <c r="V125" s="3"/>
      <c r="W125" s="10">
        <f>IF( J125="s.i", "s.i", IF(ISBLANK(J125),"Actualizando información",IFERROR(J125 / VLOOKUP(A125,Deflactor!$G$3:$H$64,2,0),"Revisar error" )))</f>
        <v>264381860755743.28</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t="s">
        <v>2312</v>
      </c>
      <c r="L126" s="3" t="s">
        <v>1370</v>
      </c>
      <c r="M126" s="3" t="s">
        <v>1371</v>
      </c>
      <c r="N126" s="3" t="s">
        <v>1372</v>
      </c>
      <c r="O126" s="3"/>
      <c r="P126" s="3"/>
      <c r="Q126" s="3"/>
      <c r="R126" s="3" t="s">
        <v>1373</v>
      </c>
      <c r="S126" s="3" t="s">
        <v>1374</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2194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2194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2194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2194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1375</v>
      </c>
      <c r="M131" s="3" t="s">
        <v>1376</v>
      </c>
      <c r="N131" s="3" t="s">
        <v>1377</v>
      </c>
      <c r="O131" s="3" t="s">
        <v>1378</v>
      </c>
      <c r="P131" s="3" t="s">
        <v>1379</v>
      </c>
      <c r="Q131" s="3"/>
      <c r="R131" s="3" t="s">
        <v>1380</v>
      </c>
      <c r="S131" s="3" t="s">
        <v>1381</v>
      </c>
      <c r="T131" s="3" t="s">
        <v>1382</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2194</v>
      </c>
      <c r="L132" s="3" t="s">
        <v>899</v>
      </c>
      <c r="M132" s="3" t="s">
        <v>900</v>
      </c>
      <c r="N132" s="3" t="s">
        <v>901</v>
      </c>
      <c r="O132" s="3" t="s">
        <v>878</v>
      </c>
      <c r="P132" s="3" t="s">
        <v>889</v>
      </c>
      <c r="Q132" s="3"/>
      <c r="R132" s="11" t="s">
        <v>902</v>
      </c>
      <c r="S132" s="11" t="s">
        <v>903</v>
      </c>
      <c r="T132" s="3"/>
      <c r="U132" s="3" t="s">
        <v>1145</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2194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1383</v>
      </c>
      <c r="M134" s="3" t="s">
        <v>1384</v>
      </c>
      <c r="N134" s="3" t="s">
        <v>1385</v>
      </c>
      <c r="O134" s="3" t="s">
        <v>1386</v>
      </c>
      <c r="P134" s="3"/>
      <c r="Q134" s="3"/>
      <c r="R134" s="3" t="s">
        <v>1387</v>
      </c>
      <c r="S134" s="3" t="s">
        <v>1388</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1389</v>
      </c>
      <c r="M135" s="3" t="s">
        <v>1390</v>
      </c>
      <c r="N135" s="3" t="s">
        <v>1391</v>
      </c>
      <c r="O135" s="3"/>
      <c r="P135" s="3"/>
      <c r="Q135" s="3"/>
      <c r="R135" s="3" t="s">
        <v>1392</v>
      </c>
      <c r="S135" s="3" t="s">
        <v>1393</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1394</v>
      </c>
      <c r="M136" s="3" t="s">
        <v>1395</v>
      </c>
      <c r="N136" s="3" t="s">
        <v>1396</v>
      </c>
      <c r="O136" s="3"/>
      <c r="P136" s="3"/>
      <c r="Q136" s="3"/>
      <c r="R136" s="3" t="s">
        <v>1397</v>
      </c>
      <c r="S136" s="3" t="s">
        <v>1398</v>
      </c>
      <c r="T136" s="3" t="s">
        <v>1399</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1394</v>
      </c>
      <c r="M137" s="3" t="s">
        <v>1395</v>
      </c>
      <c r="N137" s="3" t="s">
        <v>1396</v>
      </c>
      <c r="O137" s="3"/>
      <c r="P137" s="3"/>
      <c r="Q137" s="3"/>
      <c r="R137" s="3" t="s">
        <v>1397</v>
      </c>
      <c r="S137" s="3" t="s">
        <v>1398</v>
      </c>
      <c r="T137" s="3" t="s">
        <v>1399</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1394</v>
      </c>
      <c r="M138" s="3" t="s">
        <v>1395</v>
      </c>
      <c r="N138" s="3" t="s">
        <v>1396</v>
      </c>
      <c r="O138" s="3"/>
      <c r="P138" s="3"/>
      <c r="Q138" s="3"/>
      <c r="R138" s="3" t="s">
        <v>1397</v>
      </c>
      <c r="S138" s="3" t="s">
        <v>1398</v>
      </c>
      <c r="T138" s="3" t="s">
        <v>1399</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1394</v>
      </c>
      <c r="M139" s="3" t="s">
        <v>1395</v>
      </c>
      <c r="N139" s="3" t="s">
        <v>1396</v>
      </c>
      <c r="O139" s="3"/>
      <c r="P139" s="3"/>
      <c r="Q139" s="3"/>
      <c r="R139" s="3" t="s">
        <v>1397</v>
      </c>
      <c r="S139" s="3" t="s">
        <v>1398</v>
      </c>
      <c r="T139" s="3" t="s">
        <v>1399</v>
      </c>
      <c r="U139" s="3"/>
      <c r="V139" s="3" t="s">
        <v>1217</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t="s">
        <v>1788</v>
      </c>
      <c r="L140" s="3" t="s">
        <v>1394</v>
      </c>
      <c r="M140" s="3" t="s">
        <v>1395</v>
      </c>
      <c r="N140" s="3" t="s">
        <v>1396</v>
      </c>
      <c r="O140" s="3"/>
      <c r="P140" s="3"/>
      <c r="Q140" s="3"/>
      <c r="R140" s="3" t="s">
        <v>1397</v>
      </c>
      <c r="S140" s="3" t="s">
        <v>1398</v>
      </c>
      <c r="T140" s="3" t="s">
        <v>1399</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1394</v>
      </c>
      <c r="M141" s="3" t="s">
        <v>1395</v>
      </c>
      <c r="N141" s="3" t="s">
        <v>1396</v>
      </c>
      <c r="O141" s="3"/>
      <c r="P141" s="3"/>
      <c r="Q141" s="3"/>
      <c r="R141" s="3" t="s">
        <v>1397</v>
      </c>
      <c r="S141" s="3" t="s">
        <v>1398</v>
      </c>
      <c r="T141" s="3" t="s">
        <v>1399</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1651</v>
      </c>
      <c r="L142" s="3" t="s">
        <v>892</v>
      </c>
      <c r="M142" s="3" t="s">
        <v>854</v>
      </c>
      <c r="N142" s="3" t="s">
        <v>855</v>
      </c>
      <c r="O142" s="3" t="s">
        <v>893</v>
      </c>
      <c r="P142" s="3" t="s">
        <v>894</v>
      </c>
      <c r="Q142" s="3" t="s">
        <v>895</v>
      </c>
      <c r="R142" s="11" t="s">
        <v>896</v>
      </c>
      <c r="S142" s="11" t="s">
        <v>897</v>
      </c>
      <c r="T142" s="11" t="s">
        <v>898</v>
      </c>
      <c r="U142" s="3" t="s">
        <v>1142</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1832</v>
      </c>
      <c r="L143" s="3" t="s">
        <v>1400</v>
      </c>
      <c r="M143" s="3" t="s">
        <v>1401</v>
      </c>
      <c r="N143" s="3" t="s">
        <v>1402</v>
      </c>
      <c r="O143" s="3" t="s">
        <v>1403</v>
      </c>
      <c r="P143" s="3"/>
      <c r="Q143" s="3"/>
      <c r="R143" s="3" t="s">
        <v>1404</v>
      </c>
      <c r="S143" s="3" t="s">
        <v>1405</v>
      </c>
      <c r="T143" s="3" t="s">
        <v>1406</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1660</v>
      </c>
      <c r="L144" s="3" t="s">
        <v>1407</v>
      </c>
      <c r="M144" s="3" t="s">
        <v>1408</v>
      </c>
      <c r="N144" s="3"/>
      <c r="O144" s="3"/>
      <c r="P144" s="3"/>
      <c r="Q144" s="3"/>
      <c r="R144" s="3" t="s">
        <v>1409</v>
      </c>
      <c r="S144" s="3" t="s">
        <v>1410</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1654</v>
      </c>
      <c r="L145" s="3" t="s">
        <v>1411</v>
      </c>
      <c r="M145" s="3" t="s">
        <v>1412</v>
      </c>
      <c r="N145" s="3" t="s">
        <v>1413</v>
      </c>
      <c r="O145" s="3"/>
      <c r="P145" s="3"/>
      <c r="Q145" s="3"/>
      <c r="R145" s="3" t="s">
        <v>1414</v>
      </c>
      <c r="S145" s="3" t="s">
        <v>1415</v>
      </c>
      <c r="T145" s="3"/>
      <c r="U145" s="3" t="s">
        <v>1198</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1416</v>
      </c>
      <c r="M146" s="3" t="s">
        <v>1417</v>
      </c>
      <c r="N146" s="3"/>
      <c r="O146" s="3"/>
      <c r="P146" s="3"/>
      <c r="Q146" s="3"/>
      <c r="R146" s="3" t="s">
        <v>1414</v>
      </c>
      <c r="S146" s="3" t="s">
        <v>1415</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1418</v>
      </c>
      <c r="M147" s="3" t="s">
        <v>1419</v>
      </c>
      <c r="N147" s="3" t="s">
        <v>1420</v>
      </c>
      <c r="O147" s="3" t="s">
        <v>1421</v>
      </c>
      <c r="P147" s="3" t="s">
        <v>1422</v>
      </c>
      <c r="Q147" s="3"/>
      <c r="R147" s="3" t="s">
        <v>1423</v>
      </c>
      <c r="S147" s="3" t="s">
        <v>1424</v>
      </c>
      <c r="T147" s="3" t="s">
        <v>1425</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1426</v>
      </c>
      <c r="M148" s="3" t="s">
        <v>1427</v>
      </c>
      <c r="N148" s="3"/>
      <c r="O148" s="3"/>
      <c r="P148" s="3"/>
      <c r="Q148" s="3"/>
      <c r="R148" s="3" t="s">
        <v>1428</v>
      </c>
      <c r="S148" s="3" t="s">
        <v>1429</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1430</v>
      </c>
      <c r="M149" s="3" t="s">
        <v>1431</v>
      </c>
      <c r="N149" s="3" t="s">
        <v>1432</v>
      </c>
      <c r="O149" s="3" t="s">
        <v>1433</v>
      </c>
      <c r="P149" s="3"/>
      <c r="Q149" s="3"/>
      <c r="R149" s="3" t="s">
        <v>1434</v>
      </c>
      <c r="S149" s="3" t="s">
        <v>1435</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1668</v>
      </c>
      <c r="L150" s="3" t="s">
        <v>1436</v>
      </c>
      <c r="M150" s="3" t="s">
        <v>1437</v>
      </c>
      <c r="N150" s="3" t="s">
        <v>1438</v>
      </c>
      <c r="O150" s="3" t="s">
        <v>1439</v>
      </c>
      <c r="P150" s="3" t="s">
        <v>1440</v>
      </c>
      <c r="Q150" s="3"/>
      <c r="R150" s="3" t="s">
        <v>1441</v>
      </c>
      <c r="S150" s="3" t="s">
        <v>1442</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t="s">
        <v>724</v>
      </c>
      <c r="H151" s="12">
        <v>2008</v>
      </c>
      <c r="I151" s="13"/>
      <c r="J151" s="10">
        <f xml:space="preserve"> 5539 * 1000000</f>
        <v>5539000000</v>
      </c>
      <c r="K151" s="3"/>
      <c r="L151" s="3" t="s">
        <v>2206</v>
      </c>
      <c r="M151" s="3" t="s">
        <v>2207</v>
      </c>
      <c r="N151" s="3" t="s">
        <v>2208</v>
      </c>
      <c r="O151" s="3" t="s">
        <v>2209</v>
      </c>
      <c r="P151" s="3" t="s">
        <v>2210</v>
      </c>
      <c r="Q151" s="3"/>
      <c r="R151" s="11" t="s">
        <v>2203</v>
      </c>
      <c r="S151" s="11" t="s">
        <v>2204</v>
      </c>
      <c r="T151" s="11" t="s">
        <v>2205</v>
      </c>
      <c r="U151" s="3"/>
      <c r="V151" s="3"/>
      <c r="W151" s="10">
        <f>IF( J151="s.i", "s.i", IF(ISBLANK(J151),"Actualizando información",IFERROR(J151 / VLOOKUP(A151,Deflactor!$G$3:$H$64,2,0),"Revisar error" )))</f>
        <v>5539000000</v>
      </c>
    </row>
    <row r="152" spans="1:23" x14ac:dyDescent="0.25">
      <c r="A152" s="3">
        <v>2013</v>
      </c>
      <c r="B152" s="3" t="s">
        <v>215</v>
      </c>
      <c r="C152" s="3" t="s">
        <v>155</v>
      </c>
      <c r="D152" s="3" t="s">
        <v>216</v>
      </c>
      <c r="E152" s="3" t="s">
        <v>217</v>
      </c>
      <c r="F152" s="3" t="s">
        <v>157</v>
      </c>
      <c r="G152" s="3" t="s">
        <v>724</v>
      </c>
      <c r="H152" s="13">
        <v>2003</v>
      </c>
      <c r="I152" s="13"/>
      <c r="J152" s="13" t="s">
        <v>624</v>
      </c>
      <c r="K152" s="3"/>
      <c r="L152" s="3" t="s">
        <v>2214</v>
      </c>
      <c r="M152" s="3" t="s">
        <v>2215</v>
      </c>
      <c r="N152" s="3" t="s">
        <v>2216</v>
      </c>
      <c r="O152" s="3" t="s">
        <v>2217</v>
      </c>
      <c r="P152" s="3" t="s">
        <v>2218</v>
      </c>
      <c r="Q152" s="3"/>
      <c r="R152" s="29" t="s">
        <v>2211</v>
      </c>
      <c r="S152" s="29" t="s">
        <v>2212</v>
      </c>
      <c r="T152" s="11" t="s">
        <v>2213</v>
      </c>
      <c r="U152" s="3" t="s">
        <v>215</v>
      </c>
      <c r="V152" s="3"/>
      <c r="W152" s="10" t="str">
        <f>IF( J152="s.i", "s.i", IF(ISBLANK(J152),"Actualizando información",IFERROR(J152 / VLOOKUP(A152,Deflactor!$G$3:$H$64,2,0),"Revisar error" )))</f>
        <v>s.i</v>
      </c>
    </row>
    <row r="153" spans="1:23" x14ac:dyDescent="0.25">
      <c r="A153" s="3">
        <v>2013</v>
      </c>
      <c r="B153" s="3" t="s">
        <v>218</v>
      </c>
      <c r="C153" s="3" t="s">
        <v>7</v>
      </c>
      <c r="D153" s="3" t="s">
        <v>12</v>
      </c>
      <c r="E153" s="3" t="s">
        <v>13</v>
      </c>
      <c r="F153" s="3" t="s">
        <v>95</v>
      </c>
      <c r="G153" s="3" t="s">
        <v>724</v>
      </c>
      <c r="H153" s="12">
        <v>2008</v>
      </c>
      <c r="I153" s="13"/>
      <c r="J153" s="10">
        <f xml:space="preserve"> 16951 * 1000000</f>
        <v>16951000000</v>
      </c>
      <c r="K153" s="3"/>
      <c r="L153" s="3" t="s">
        <v>2222</v>
      </c>
      <c r="M153" s="3" t="s">
        <v>2223</v>
      </c>
      <c r="N153" s="3" t="s">
        <v>2224</v>
      </c>
      <c r="O153" s="3" t="s">
        <v>2225</v>
      </c>
      <c r="P153" s="3" t="s">
        <v>2226</v>
      </c>
      <c r="Q153" s="3"/>
      <c r="R153" s="29" t="s">
        <v>2219</v>
      </c>
      <c r="S153" s="11" t="s">
        <v>2220</v>
      </c>
      <c r="T153" s="11" t="s">
        <v>2221</v>
      </c>
      <c r="U153" s="3"/>
      <c r="V153" s="3"/>
      <c r="W153" s="10">
        <f>IF( J153="s.i", "s.i", IF(ISBLANK(J153),"Actualizando información",IFERROR(J153 / VLOOKUP(A153,Deflactor!$G$3:$H$64,2,0),"Revisar error" )))</f>
        <v>16951000000</v>
      </c>
    </row>
    <row r="154" spans="1:23" x14ac:dyDescent="0.25">
      <c r="A154" s="3">
        <v>2013</v>
      </c>
      <c r="B154" s="3" t="s">
        <v>219</v>
      </c>
      <c r="C154" s="3" t="s">
        <v>7</v>
      </c>
      <c r="D154" s="3" t="s">
        <v>40</v>
      </c>
      <c r="E154" s="3" t="s">
        <v>160</v>
      </c>
      <c r="F154" s="3" t="s">
        <v>194</v>
      </c>
      <c r="G154" s="13" t="s">
        <v>624</v>
      </c>
      <c r="H154" s="12">
        <v>2010</v>
      </c>
      <c r="I154" s="13" t="s">
        <v>624</v>
      </c>
      <c r="J154" s="10">
        <f xml:space="preserve"> 1065 * 1000000</f>
        <v>1065000000</v>
      </c>
      <c r="K154" s="3"/>
      <c r="L154" s="3" t="s">
        <v>2230</v>
      </c>
      <c r="M154" s="3" t="s">
        <v>2231</v>
      </c>
      <c r="N154" s="3" t="s">
        <v>2232</v>
      </c>
      <c r="O154" s="3" t="s">
        <v>2233</v>
      </c>
      <c r="P154" s="3" t="s">
        <v>2234</v>
      </c>
      <c r="Q154" s="3"/>
      <c r="R154" s="11" t="s">
        <v>2227</v>
      </c>
      <c r="S154" s="11" t="s">
        <v>2228</v>
      </c>
      <c r="T154" s="11" t="s">
        <v>2229</v>
      </c>
      <c r="U154" s="3"/>
      <c r="V154" s="3"/>
      <c r="W154" s="10">
        <f>IF( J154="s.i", "s.i", IF(ISBLANK(J154),"Actualizando información",IFERROR(J154 / VLOOKUP(A154,Deflactor!$G$3:$H$64,2,0),"Revisar error" )))</f>
        <v>1065000000</v>
      </c>
    </row>
    <row r="155" spans="1:23" x14ac:dyDescent="0.25">
      <c r="A155" s="3">
        <v>2013</v>
      </c>
      <c r="B155" s="3" t="s">
        <v>220</v>
      </c>
      <c r="C155" s="3" t="s">
        <v>7</v>
      </c>
      <c r="D155" s="3" t="s">
        <v>36</v>
      </c>
      <c r="E155" s="3" t="s">
        <v>94</v>
      </c>
      <c r="F155" s="3" t="s">
        <v>89</v>
      </c>
      <c r="G155" s="13" t="s">
        <v>624</v>
      </c>
      <c r="H155" s="12">
        <v>2009</v>
      </c>
      <c r="I155" s="13" t="s">
        <v>624</v>
      </c>
      <c r="J155" s="10">
        <f xml:space="preserve"> 4000 * 1000000</f>
        <v>4000000000</v>
      </c>
      <c r="K155" s="3" t="s">
        <v>2302</v>
      </c>
      <c r="L155" s="3" t="s">
        <v>2237</v>
      </c>
      <c r="M155" s="3" t="s">
        <v>2238</v>
      </c>
      <c r="N155" s="3" t="s">
        <v>2239</v>
      </c>
      <c r="O155" s="3" t="s">
        <v>2240</v>
      </c>
      <c r="P155" s="3" t="s">
        <v>2241</v>
      </c>
      <c r="Q155" s="3"/>
      <c r="R155" s="11" t="s">
        <v>2235</v>
      </c>
      <c r="S155" s="11" t="s">
        <v>2236</v>
      </c>
      <c r="T155" s="3"/>
      <c r="U155" s="3"/>
      <c r="V155" s="3"/>
      <c r="W155" s="10">
        <f>IF( J155="s.i", "s.i", IF(ISBLANK(J155),"Actualizando información",IFERROR(J155 / VLOOKUP(A155,Deflactor!$G$3:$H$64,2,0),"Revisar error" )))</f>
        <v>4000000000</v>
      </c>
    </row>
    <row r="156" spans="1:23" x14ac:dyDescent="0.25">
      <c r="A156" s="3">
        <v>2013</v>
      </c>
      <c r="B156" s="3" t="s">
        <v>221</v>
      </c>
      <c r="C156" s="3" t="s">
        <v>7</v>
      </c>
      <c r="D156" s="3" t="s">
        <v>36</v>
      </c>
      <c r="E156" s="3" t="s">
        <v>94</v>
      </c>
      <c r="F156" s="3" t="s">
        <v>95</v>
      </c>
      <c r="G156" s="3" t="s">
        <v>724</v>
      </c>
      <c r="H156" s="12">
        <v>1982</v>
      </c>
      <c r="I156" s="13"/>
      <c r="J156" s="10">
        <f xml:space="preserve"> 87442786 * 1000</f>
        <v>87442786000</v>
      </c>
      <c r="K156" s="3"/>
      <c r="L156" s="3" t="s">
        <v>2245</v>
      </c>
      <c r="M156" s="3" t="s">
        <v>2246</v>
      </c>
      <c r="N156" s="3" t="s">
        <v>2247</v>
      </c>
      <c r="O156" s="3" t="s">
        <v>2248</v>
      </c>
      <c r="P156" s="3" t="s">
        <v>2249</v>
      </c>
      <c r="Q156" s="3"/>
      <c r="R156" s="11" t="s">
        <v>2242</v>
      </c>
      <c r="S156" s="11" t="s">
        <v>2243</v>
      </c>
      <c r="T156" s="11" t="s">
        <v>2244</v>
      </c>
      <c r="U156" s="3" t="s">
        <v>1150</v>
      </c>
      <c r="V156" s="3"/>
      <c r="W156" s="10">
        <f>IF( J156="s.i", "s.i", IF(ISBLANK(J156),"Actualizando información",IFERROR(J156 / VLOOKUP(A156,Deflactor!$G$3:$H$64,2,0),"Revisar error" )))</f>
        <v>87442786000</v>
      </c>
    </row>
    <row r="157" spans="1:23" x14ac:dyDescent="0.25">
      <c r="A157" s="3">
        <v>2013</v>
      </c>
      <c r="B157" s="3" t="s">
        <v>222</v>
      </c>
      <c r="C157" s="3" t="s">
        <v>7</v>
      </c>
      <c r="D157" s="3" t="s">
        <v>36</v>
      </c>
      <c r="E157" s="3" t="s">
        <v>37</v>
      </c>
      <c r="F157" s="3" t="s">
        <v>89</v>
      </c>
      <c r="G157" s="3" t="s">
        <v>724</v>
      </c>
      <c r="H157" s="12">
        <v>2010</v>
      </c>
      <c r="I157" s="13"/>
      <c r="J157" s="10">
        <f xml:space="preserve"> 1964 * 1000000</f>
        <v>1964000000</v>
      </c>
      <c r="K157" s="3"/>
      <c r="L157" s="3" t="s">
        <v>2252</v>
      </c>
      <c r="M157" s="3" t="s">
        <v>2253</v>
      </c>
      <c r="N157" s="3" t="s">
        <v>2254</v>
      </c>
      <c r="O157" s="3" t="s">
        <v>2256</v>
      </c>
      <c r="P157" s="3" t="s">
        <v>2257</v>
      </c>
      <c r="Q157" s="3"/>
      <c r="R157" s="11" t="s">
        <v>2250</v>
      </c>
      <c r="S157" s="11" t="s">
        <v>2251</v>
      </c>
      <c r="T157" s="3"/>
      <c r="U157" s="3"/>
      <c r="V157" s="3" t="s">
        <v>2255</v>
      </c>
      <c r="W157" s="10">
        <f>IF( J157="s.i", "s.i", IF(ISBLANK(J157),"Actualizando información",IFERROR(J157 / VLOOKUP(A157,Deflactor!$G$3:$H$64,2,0),"Revisar error" )))</f>
        <v>1964000000</v>
      </c>
    </row>
    <row r="158" spans="1:23" x14ac:dyDescent="0.25">
      <c r="A158" s="3">
        <v>2013</v>
      </c>
      <c r="B158" s="3" t="s">
        <v>223</v>
      </c>
      <c r="C158" s="3" t="s">
        <v>155</v>
      </c>
      <c r="D158" s="3" t="s">
        <v>54</v>
      </c>
      <c r="E158" s="3" t="s">
        <v>55</v>
      </c>
      <c r="F158" s="3" t="s">
        <v>157</v>
      </c>
      <c r="G158" s="3" t="s">
        <v>724</v>
      </c>
      <c r="H158" s="12">
        <v>1990</v>
      </c>
      <c r="I158" s="13"/>
      <c r="J158" s="13" t="s">
        <v>624</v>
      </c>
      <c r="K158" s="3"/>
      <c r="L158" s="3" t="s">
        <v>2260</v>
      </c>
      <c r="M158" s="3" t="s">
        <v>2261</v>
      </c>
      <c r="N158" s="3" t="s">
        <v>2262</v>
      </c>
      <c r="O158" s="3" t="s">
        <v>2263</v>
      </c>
      <c r="P158" s="3" t="s">
        <v>2264</v>
      </c>
      <c r="Q158" s="3"/>
      <c r="R158" s="11" t="s">
        <v>2258</v>
      </c>
      <c r="S158" s="11" t="s">
        <v>2259</v>
      </c>
      <c r="T158" s="3"/>
      <c r="U158" s="3"/>
      <c r="V158" s="3"/>
      <c r="W158" s="10" t="str">
        <f>IF( J158="s.i", "s.i", IF(ISBLANK(J158),"Actualizando información",IFERROR(J158 / VLOOKUP(A158,Deflactor!$G$3:$H$64,2,0),"Revisar error" )))</f>
        <v>s.i</v>
      </c>
    </row>
    <row r="159" spans="1:23" x14ac:dyDescent="0.25">
      <c r="A159" s="3">
        <v>2013</v>
      </c>
      <c r="B159" s="3" t="s">
        <v>224</v>
      </c>
      <c r="C159" s="3" t="s">
        <v>7</v>
      </c>
      <c r="D159" s="3" t="s">
        <v>12</v>
      </c>
      <c r="E159" s="3" t="s">
        <v>12</v>
      </c>
      <c r="F159" s="3" t="s">
        <v>194</v>
      </c>
      <c r="G159" s="3" t="s">
        <v>724</v>
      </c>
      <c r="H159" s="12">
        <v>2009</v>
      </c>
      <c r="I159" s="13"/>
      <c r="J159" s="10">
        <f xml:space="preserve"> 273418358 * 1000</f>
        <v>273418358000</v>
      </c>
      <c r="K159" s="3" t="s">
        <v>2282</v>
      </c>
      <c r="L159" s="3" t="s">
        <v>2268</v>
      </c>
      <c r="M159" s="3" t="s">
        <v>2269</v>
      </c>
      <c r="N159" s="3" t="s">
        <v>2270</v>
      </c>
      <c r="O159" s="3" t="s">
        <v>2271</v>
      </c>
      <c r="P159" s="3" t="s">
        <v>2272</v>
      </c>
      <c r="Q159" s="3"/>
      <c r="R159" s="11" t="s">
        <v>2265</v>
      </c>
      <c r="S159" s="11" t="s">
        <v>2266</v>
      </c>
      <c r="T159" s="11" t="s">
        <v>2267</v>
      </c>
      <c r="U159" s="3"/>
      <c r="V159" s="3"/>
      <c r="W159" s="10">
        <f>IF( J159="s.i", "s.i", IF(ISBLANK(J159),"Actualizando información",IFERROR(J159 / VLOOKUP(A159,Deflactor!$G$3:$H$64,2,0),"Revisar error" )))</f>
        <v>273418358000</v>
      </c>
    </row>
    <row r="160" spans="1:23" x14ac:dyDescent="0.25">
      <c r="A160" s="3">
        <v>2013</v>
      </c>
      <c r="B160" s="3" t="s">
        <v>225</v>
      </c>
      <c r="C160" s="3" t="s">
        <v>7</v>
      </c>
      <c r="D160" s="3" t="s">
        <v>12</v>
      </c>
      <c r="E160" s="3" t="s">
        <v>61</v>
      </c>
      <c r="F160" s="3" t="s">
        <v>194</v>
      </c>
      <c r="G160" s="3" t="s">
        <v>724</v>
      </c>
      <c r="H160" s="12">
        <v>1953</v>
      </c>
      <c r="I160" s="13"/>
      <c r="J160" s="10">
        <f xml:space="preserve"> 3192335 * 1000</f>
        <v>3192335000</v>
      </c>
      <c r="K160" s="3"/>
      <c r="L160" s="3" t="s">
        <v>2276</v>
      </c>
      <c r="M160" s="3" t="s">
        <v>2277</v>
      </c>
      <c r="N160" s="3" t="s">
        <v>2278</v>
      </c>
      <c r="O160" s="3" t="s">
        <v>2279</v>
      </c>
      <c r="P160" s="3" t="s">
        <v>2280</v>
      </c>
      <c r="Q160" s="3"/>
      <c r="R160" s="11" t="s">
        <v>2273</v>
      </c>
      <c r="S160" s="11" t="s">
        <v>2274</v>
      </c>
      <c r="T160" s="11" t="s">
        <v>2275</v>
      </c>
      <c r="U160" s="3"/>
      <c r="V160" s="3"/>
      <c r="W160" s="10">
        <f>IF( J160="s.i", "s.i", IF(ISBLANK(J160),"Actualizando información",IFERROR(J160 / VLOOKUP(A160,Deflactor!$G$3:$H$64,2,0),"Revisar error" )))</f>
        <v>3192335000</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1327</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1326</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2307</v>
      </c>
      <c r="L175" s="3" t="s">
        <v>1443</v>
      </c>
      <c r="M175" s="3" t="s">
        <v>1444</v>
      </c>
      <c r="N175" s="3" t="s">
        <v>1445</v>
      </c>
      <c r="O175" s="3"/>
      <c r="P175" s="3"/>
      <c r="Q175" s="3"/>
      <c r="R175" s="3" t="s">
        <v>1446</v>
      </c>
      <c r="S175" s="3"/>
      <c r="T175" s="3"/>
      <c r="U175" s="3" t="s">
        <v>1447</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1674</v>
      </c>
      <c r="L176" s="3" t="s">
        <v>1448</v>
      </c>
      <c r="M176" s="3" t="s">
        <v>1449</v>
      </c>
      <c r="N176" s="3" t="s">
        <v>1450</v>
      </c>
      <c r="O176" s="3" t="s">
        <v>1451</v>
      </c>
      <c r="P176" s="3"/>
      <c r="Q176" s="3"/>
      <c r="R176" s="3" t="s">
        <v>1452</v>
      </c>
      <c r="S176" s="3" t="s">
        <v>1453</v>
      </c>
      <c r="T176" s="3"/>
      <c r="U176" s="30" t="s">
        <v>1325</v>
      </c>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2194</v>
      </c>
      <c r="L177" s="3" t="s">
        <v>1454</v>
      </c>
      <c r="M177" s="3" t="s">
        <v>1455</v>
      </c>
      <c r="N177" s="3" t="s">
        <v>1456</v>
      </c>
      <c r="O177" s="3" t="s">
        <v>1457</v>
      </c>
      <c r="P177" s="3"/>
      <c r="Q177" s="3"/>
      <c r="R177" s="3" t="s">
        <v>1458</v>
      </c>
      <c r="S177" s="3" t="s">
        <v>1459</v>
      </c>
      <c r="T177" s="3" t="s">
        <v>1460</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1461</v>
      </c>
      <c r="M178" s="3" t="s">
        <v>1462</v>
      </c>
      <c r="N178" s="3" t="s">
        <v>1463</v>
      </c>
      <c r="O178" s="3" t="s">
        <v>1464</v>
      </c>
      <c r="P178" s="3" t="s">
        <v>1465</v>
      </c>
      <c r="Q178" s="3"/>
      <c r="R178" s="3" t="s">
        <v>1466</v>
      </c>
      <c r="S178" s="3" t="s">
        <v>1467</v>
      </c>
      <c r="T178" s="3" t="s">
        <v>1468</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1469</v>
      </c>
      <c r="M179" s="3" t="s">
        <v>1470</v>
      </c>
      <c r="N179" s="3"/>
      <c r="O179" s="3"/>
      <c r="P179" s="3"/>
      <c r="Q179" s="3"/>
      <c r="R179" s="3" t="s">
        <v>1471</v>
      </c>
      <c r="S179" s="3" t="s">
        <v>1472</v>
      </c>
      <c r="T179" s="3" t="s">
        <v>1473</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1657</v>
      </c>
      <c r="L180" s="3" t="s">
        <v>1474</v>
      </c>
      <c r="M180" s="3" t="s">
        <v>1475</v>
      </c>
      <c r="N180" s="3" t="s">
        <v>1476</v>
      </c>
      <c r="O180" s="3" t="s">
        <v>1477</v>
      </c>
      <c r="P180" s="3" t="s">
        <v>1478</v>
      </c>
      <c r="Q180" s="3"/>
      <c r="R180" s="3" t="s">
        <v>1479</v>
      </c>
      <c r="S180" s="3" t="s">
        <v>1480</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2149</v>
      </c>
      <c r="L181" s="3" t="s">
        <v>1481</v>
      </c>
      <c r="M181" s="3" t="s">
        <v>1482</v>
      </c>
      <c r="N181" s="3" t="s">
        <v>1483</v>
      </c>
      <c r="O181" s="3" t="s">
        <v>1484</v>
      </c>
      <c r="P181" s="3"/>
      <c r="Q181" s="3"/>
      <c r="R181" s="3" t="s">
        <v>1485</v>
      </c>
      <c r="S181" s="3" t="s">
        <v>1486</v>
      </c>
      <c r="T181" s="3" t="s">
        <v>1487</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1488</v>
      </c>
      <c r="M182" s="3" t="s">
        <v>1489</v>
      </c>
      <c r="N182" s="3" t="s">
        <v>1490</v>
      </c>
      <c r="O182" s="3"/>
      <c r="P182" s="3"/>
      <c r="Q182" s="3"/>
      <c r="R182" s="3" t="s">
        <v>1446</v>
      </c>
      <c r="S182" s="3"/>
      <c r="T182" s="3"/>
      <c r="U182" s="3" t="s">
        <v>1447</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t="s">
        <v>2306</v>
      </c>
      <c r="L183" s="3" t="s">
        <v>1491</v>
      </c>
      <c r="M183" s="3" t="s">
        <v>1492</v>
      </c>
      <c r="N183" s="3" t="s">
        <v>1493</v>
      </c>
      <c r="O183" s="3" t="s">
        <v>1494</v>
      </c>
      <c r="P183" s="3"/>
      <c r="Q183" s="3"/>
      <c r="R183" s="3" t="s">
        <v>1446</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t="s">
        <v>2306</v>
      </c>
      <c r="L184" s="3" t="s">
        <v>1495</v>
      </c>
      <c r="M184" s="3" t="s">
        <v>1496</v>
      </c>
      <c r="N184" s="3" t="s">
        <v>1497</v>
      </c>
      <c r="O184" s="3"/>
      <c r="P184" s="3"/>
      <c r="Q184" s="3"/>
      <c r="R184" s="3" t="s">
        <v>1446</v>
      </c>
      <c r="S184" s="3"/>
      <c r="T184" s="3"/>
      <c r="U184" s="3" t="s">
        <v>1447</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2308</v>
      </c>
      <c r="L185" s="3" t="s">
        <v>1498</v>
      </c>
      <c r="M185" s="3" t="s">
        <v>1499</v>
      </c>
      <c r="N185" s="3" t="s">
        <v>1500</v>
      </c>
      <c r="O185" s="3" t="s">
        <v>1501</v>
      </c>
      <c r="P185" s="3"/>
      <c r="Q185" s="3"/>
      <c r="R185" s="3" t="s">
        <v>1446</v>
      </c>
      <c r="S185" s="3"/>
      <c r="T185" s="3"/>
      <c r="U185" s="3" t="s">
        <v>1447</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t="s">
        <v>2309</v>
      </c>
      <c r="L186" s="3" t="s">
        <v>1502</v>
      </c>
      <c r="M186" s="3" t="s">
        <v>1503</v>
      </c>
      <c r="N186" s="3" t="s">
        <v>1504</v>
      </c>
      <c r="O186" s="3" t="s">
        <v>1505</v>
      </c>
      <c r="P186" s="3" t="s">
        <v>1506</v>
      </c>
      <c r="Q186" s="3"/>
      <c r="R186" s="3" t="s">
        <v>1446</v>
      </c>
      <c r="S186" s="3"/>
      <c r="T186" s="3"/>
      <c r="U186" s="3" t="s">
        <v>1447</v>
      </c>
      <c r="V186" s="3" t="s">
        <v>1507</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2310</v>
      </c>
      <c r="L187" s="3" t="s">
        <v>1508</v>
      </c>
      <c r="M187" s="3" t="s">
        <v>1509</v>
      </c>
      <c r="N187" s="3" t="s">
        <v>1510</v>
      </c>
      <c r="O187" s="3" t="s">
        <v>1511</v>
      </c>
      <c r="P187" s="3" t="s">
        <v>1512</v>
      </c>
      <c r="Q187" s="3"/>
      <c r="R187" s="3" t="s">
        <v>1446</v>
      </c>
      <c r="S187" s="3"/>
      <c r="T187" s="3"/>
      <c r="U187" s="3" t="s">
        <v>1447</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2311</v>
      </c>
      <c r="L188" s="3" t="s">
        <v>1513</v>
      </c>
      <c r="M188" s="3" t="s">
        <v>1514</v>
      </c>
      <c r="N188" s="3" t="s">
        <v>1515</v>
      </c>
      <c r="O188" s="3" t="s">
        <v>1516</v>
      </c>
      <c r="P188" s="3"/>
      <c r="Q188" s="3"/>
      <c r="R188" s="3" t="s">
        <v>1446</v>
      </c>
      <c r="S188" s="3"/>
      <c r="T188" s="3"/>
      <c r="U188" s="3" t="s">
        <v>1447</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2307</v>
      </c>
      <c r="L189" s="3" t="s">
        <v>1517</v>
      </c>
      <c r="M189" s="3" t="s">
        <v>1518</v>
      </c>
      <c r="N189" s="3" t="s">
        <v>1519</v>
      </c>
      <c r="O189" s="3" t="s">
        <v>1520</v>
      </c>
      <c r="P189" s="3" t="s">
        <v>1512</v>
      </c>
      <c r="Q189" s="14" t="s">
        <v>1521</v>
      </c>
      <c r="R189" s="3" t="s">
        <v>1446</v>
      </c>
      <c r="S189" s="3"/>
      <c r="T189" s="3"/>
      <c r="U189" s="3" t="s">
        <v>1147</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1522</v>
      </c>
      <c r="M190" s="3" t="s">
        <v>1523</v>
      </c>
      <c r="N190" s="3" t="s">
        <v>1524</v>
      </c>
      <c r="O190" s="3" t="s">
        <v>1525</v>
      </c>
      <c r="P190" s="3" t="s">
        <v>1526</v>
      </c>
      <c r="Q190" s="3"/>
      <c r="R190" s="3"/>
      <c r="S190" s="3"/>
      <c r="T190" s="3"/>
      <c r="U190" s="3" t="s">
        <v>1447</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2307</v>
      </c>
      <c r="L191" s="3" t="s">
        <v>1527</v>
      </c>
      <c r="M191" s="15" t="s">
        <v>1528</v>
      </c>
      <c r="N191" s="3" t="s">
        <v>1529</v>
      </c>
      <c r="O191" s="3" t="s">
        <v>1530</v>
      </c>
      <c r="P191" s="3" t="s">
        <v>1531</v>
      </c>
      <c r="Q191" s="3"/>
      <c r="R191" s="3" t="s">
        <v>1446</v>
      </c>
      <c r="S191" s="3"/>
      <c r="T191" s="3"/>
      <c r="U191" s="3" t="s">
        <v>1447</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1532</v>
      </c>
      <c r="M192" s="3" t="s">
        <v>1533</v>
      </c>
      <c r="N192" s="3" t="s">
        <v>1534</v>
      </c>
      <c r="O192" s="3"/>
      <c r="P192" s="3"/>
      <c r="Q192" s="3"/>
      <c r="R192" s="3" t="s">
        <v>1535</v>
      </c>
      <c r="S192" s="3" t="s">
        <v>1536</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1537</v>
      </c>
      <c r="M193" s="3" t="s">
        <v>1538</v>
      </c>
      <c r="N193" s="3" t="s">
        <v>1539</v>
      </c>
      <c r="O193" s="3" t="s">
        <v>1540</v>
      </c>
      <c r="P193" s="3"/>
      <c r="Q193" s="3"/>
      <c r="R193" s="3" t="s">
        <v>1541</v>
      </c>
      <c r="S193" s="3" t="s">
        <v>1542</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2286</v>
      </c>
      <c r="L194" s="3" t="s">
        <v>1543</v>
      </c>
      <c r="M194" s="3" t="s">
        <v>1544</v>
      </c>
      <c r="N194" s="3" t="s">
        <v>1545</v>
      </c>
      <c r="O194" s="3" t="s">
        <v>1546</v>
      </c>
      <c r="P194" s="3"/>
      <c r="Q194" s="3"/>
      <c r="R194" s="3" t="s">
        <v>1547</v>
      </c>
      <c r="S194" s="3" t="s">
        <v>1548</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2286</v>
      </c>
      <c r="L195" s="3" t="s">
        <v>1543</v>
      </c>
      <c r="M195" s="3" t="s">
        <v>1544</v>
      </c>
      <c r="N195" s="3" t="s">
        <v>1545</v>
      </c>
      <c r="O195" s="3" t="s">
        <v>1546</v>
      </c>
      <c r="P195" s="3"/>
      <c r="Q195" s="3"/>
      <c r="R195" s="3" t="s">
        <v>1547</v>
      </c>
      <c r="S195" s="3" t="s">
        <v>1548</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2286</v>
      </c>
      <c r="L196" s="3" t="s">
        <v>1543</v>
      </c>
      <c r="M196" s="3" t="s">
        <v>1544</v>
      </c>
      <c r="N196" s="3" t="s">
        <v>1545</v>
      </c>
      <c r="O196" s="3" t="s">
        <v>1546</v>
      </c>
      <c r="P196" s="3"/>
      <c r="Q196" s="3"/>
      <c r="R196" s="3" t="s">
        <v>1547</v>
      </c>
      <c r="S196" s="3" t="s">
        <v>1548</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2286</v>
      </c>
      <c r="L197" s="3" t="s">
        <v>1543</v>
      </c>
      <c r="M197" s="3" t="s">
        <v>1544</v>
      </c>
      <c r="N197" s="3" t="s">
        <v>1545</v>
      </c>
      <c r="O197" s="3" t="s">
        <v>1546</v>
      </c>
      <c r="P197" s="3"/>
      <c r="Q197" s="3"/>
      <c r="R197" s="3" t="s">
        <v>1547</v>
      </c>
      <c r="S197" s="3" t="s">
        <v>1548</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2286</v>
      </c>
      <c r="L198" s="3" t="s">
        <v>1543</v>
      </c>
      <c r="M198" s="3" t="s">
        <v>1544</v>
      </c>
      <c r="N198" s="3" t="s">
        <v>1545</v>
      </c>
      <c r="O198" s="3" t="s">
        <v>1546</v>
      </c>
      <c r="P198" s="3"/>
      <c r="Q198" s="3"/>
      <c r="R198" s="3" t="s">
        <v>1547</v>
      </c>
      <c r="S198" s="3" t="s">
        <v>1548</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2286</v>
      </c>
      <c r="L199" s="3" t="s">
        <v>1543</v>
      </c>
      <c r="M199" s="3" t="s">
        <v>1544</v>
      </c>
      <c r="N199" s="3" t="s">
        <v>1545</v>
      </c>
      <c r="O199" s="3" t="s">
        <v>1546</v>
      </c>
      <c r="P199" s="3"/>
      <c r="Q199" s="3"/>
      <c r="R199" s="3" t="s">
        <v>1547</v>
      </c>
      <c r="S199" s="3" t="s">
        <v>1548</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1832</v>
      </c>
      <c r="L200" s="3" t="s">
        <v>1549</v>
      </c>
      <c r="M200" s="3" t="s">
        <v>1550</v>
      </c>
      <c r="N200" s="3" t="s">
        <v>1551</v>
      </c>
      <c r="O200" s="3" t="s">
        <v>1552</v>
      </c>
      <c r="P200" s="3" t="s">
        <v>1553</v>
      </c>
      <c r="Q200" s="3"/>
      <c r="R200" s="3" t="s">
        <v>1554</v>
      </c>
      <c r="S200" s="3" t="s">
        <v>1555</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1865</v>
      </c>
      <c r="L201" s="3" t="s">
        <v>1556</v>
      </c>
      <c r="M201" s="3" t="s">
        <v>1557</v>
      </c>
      <c r="N201" s="3" t="s">
        <v>1558</v>
      </c>
      <c r="O201" s="3" t="s">
        <v>1559</v>
      </c>
      <c r="P201" s="3"/>
      <c r="Q201" s="3"/>
      <c r="R201" s="3" t="s">
        <v>1560</v>
      </c>
      <c r="S201" s="3" t="s">
        <v>1561</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1562</v>
      </c>
      <c r="M202" s="3" t="s">
        <v>1563</v>
      </c>
      <c r="N202" s="3" t="s">
        <v>1564</v>
      </c>
      <c r="O202" s="3"/>
      <c r="P202" s="3"/>
      <c r="Q202" s="3"/>
      <c r="R202" s="3" t="s">
        <v>1565</v>
      </c>
      <c r="S202" s="3" t="s">
        <v>1566</v>
      </c>
      <c r="T202" s="3" t="s">
        <v>1567</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t="s">
        <v>2305</v>
      </c>
      <c r="L203" s="3" t="s">
        <v>1568</v>
      </c>
      <c r="M203" s="3" t="s">
        <v>1569</v>
      </c>
      <c r="N203" s="3" t="s">
        <v>1570</v>
      </c>
      <c r="O203" s="3" t="s">
        <v>1571</v>
      </c>
      <c r="P203" s="3"/>
      <c r="Q203" s="14" t="s">
        <v>1572</v>
      </c>
      <c r="R203" s="3" t="s">
        <v>1573</v>
      </c>
      <c r="S203" s="3" t="s">
        <v>1574</v>
      </c>
      <c r="T203" s="3" t="s">
        <v>1575</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t="s">
        <v>2305</v>
      </c>
      <c r="L204" s="3" t="s">
        <v>1568</v>
      </c>
      <c r="M204" s="3" t="s">
        <v>1569</v>
      </c>
      <c r="N204" s="3" t="s">
        <v>1570</v>
      </c>
      <c r="O204" s="3" t="s">
        <v>1571</v>
      </c>
      <c r="P204" s="3"/>
      <c r="Q204" s="14" t="s">
        <v>1576</v>
      </c>
      <c r="R204" s="3" t="s">
        <v>1573</v>
      </c>
      <c r="S204" s="3" t="s">
        <v>1574</v>
      </c>
      <c r="T204" s="3" t="s">
        <v>1575</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23"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23"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23"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23"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23"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23"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23"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23"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23"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23"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23"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23"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23"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23"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23"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23"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row>
    <row r="225" spans="1:23"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row>
    <row r="226" spans="1:23"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1325</v>
      </c>
      <c r="V226" s="3"/>
      <c r="W226" s="10" t="str">
        <f>IF( J226="s.i", "s.i", IF(ISBLANK(J226),"Actualizando información",IFERROR(J226 / VLOOKUP(A226,Deflactor!$G$3:$H$64,2,0),"Revisar error" )))</f>
        <v>Actualizando información</v>
      </c>
    </row>
    <row r="227" spans="1:23" x14ac:dyDescent="0.25">
      <c r="A227" s="3">
        <v>2011</v>
      </c>
      <c r="B227" s="3" t="s">
        <v>301</v>
      </c>
      <c r="C227" s="3" t="s">
        <v>7</v>
      </c>
      <c r="D227" s="3" t="s">
        <v>12</v>
      </c>
      <c r="E227" s="3" t="s">
        <v>13</v>
      </c>
      <c r="F227" s="3" t="s">
        <v>89</v>
      </c>
      <c r="G227" s="3"/>
      <c r="H227" s="12"/>
      <c r="I227" s="13"/>
      <c r="J227" s="10"/>
      <c r="K227" s="30" t="s">
        <v>2284</v>
      </c>
      <c r="L227" s="3"/>
      <c r="M227" s="3"/>
      <c r="N227" s="3"/>
      <c r="O227" s="3"/>
      <c r="P227" s="3"/>
      <c r="Q227" s="3"/>
      <c r="R227" s="3"/>
      <c r="S227" s="3"/>
      <c r="T227" s="3"/>
      <c r="U227" s="3" t="s">
        <v>1329</v>
      </c>
      <c r="V227" s="3"/>
      <c r="W227" s="10" t="str">
        <f>IF( J227="s.i", "s.i", IF(ISBLANK(J227),"Actualizando información",IFERROR(J227 / VLOOKUP(A227,Deflactor!$G$3:$H$64,2,0),"Revisar error" )))</f>
        <v>Actualizando información</v>
      </c>
    </row>
    <row r="228" spans="1:23"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row>
    <row r="229" spans="1:23"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row>
    <row r="230" spans="1:23"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row>
    <row r="231" spans="1:23"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row>
    <row r="232" spans="1:23"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row>
    <row r="233" spans="1:23" x14ac:dyDescent="0.25">
      <c r="A233" s="3">
        <v>2010</v>
      </c>
      <c r="B233" s="3" t="s">
        <v>307</v>
      </c>
      <c r="C233" s="3" t="s">
        <v>284</v>
      </c>
      <c r="D233" s="3" t="s">
        <v>8</v>
      </c>
      <c r="E233" s="3" t="s">
        <v>51</v>
      </c>
      <c r="F233" s="3" t="s">
        <v>157</v>
      </c>
      <c r="G233" s="3" t="s">
        <v>724</v>
      </c>
      <c r="H233" s="12">
        <v>2010</v>
      </c>
      <c r="I233" s="13" t="s">
        <v>624</v>
      </c>
      <c r="J233" s="10" t="s">
        <v>624</v>
      </c>
      <c r="K233" s="3"/>
      <c r="L233" s="3" t="s">
        <v>1577</v>
      </c>
      <c r="M233" s="3" t="s">
        <v>1578</v>
      </c>
      <c r="N233" s="3" t="s">
        <v>1579</v>
      </c>
      <c r="O233" s="3" t="s">
        <v>1580</v>
      </c>
      <c r="P233" s="3"/>
      <c r="Q233" s="3"/>
      <c r="R233" s="3" t="s">
        <v>1581</v>
      </c>
      <c r="S233" s="3"/>
      <c r="T233" s="3"/>
      <c r="U233" s="3"/>
      <c r="V233" s="3"/>
      <c r="W233" s="10" t="str">
        <f>IF( J233="s.i", "s.i", IF(ISBLANK(J233),"Actualizando información",IFERROR(J233 / VLOOKUP(A233,Deflactor!$G$3:$H$64,2,0),"Revisar error" )))</f>
        <v>s.i</v>
      </c>
    </row>
    <row r="234" spans="1:23" x14ac:dyDescent="0.25">
      <c r="A234" s="3">
        <v>2010</v>
      </c>
      <c r="B234" s="3" t="s">
        <v>248</v>
      </c>
      <c r="C234" s="3" t="s">
        <v>284</v>
      </c>
      <c r="D234" s="3" t="s">
        <v>40</v>
      </c>
      <c r="E234" s="3" t="s">
        <v>43</v>
      </c>
      <c r="F234" s="3" t="s">
        <v>157</v>
      </c>
      <c r="G234" s="3" t="s">
        <v>624</v>
      </c>
      <c r="H234" s="12">
        <v>2009</v>
      </c>
      <c r="I234" s="13" t="s">
        <v>624</v>
      </c>
      <c r="J234" s="10" t="s">
        <v>624</v>
      </c>
      <c r="K234" s="3"/>
      <c r="L234" s="3" t="s">
        <v>1582</v>
      </c>
      <c r="M234" s="3" t="s">
        <v>1583</v>
      </c>
      <c r="N234" s="3" t="s">
        <v>1584</v>
      </c>
      <c r="O234" s="3" t="s">
        <v>1585</v>
      </c>
      <c r="P234" s="3"/>
      <c r="Q234" s="3"/>
      <c r="R234" s="3" t="s">
        <v>1586</v>
      </c>
      <c r="S234" s="3"/>
      <c r="T234" s="3"/>
      <c r="U234" s="3"/>
      <c r="V234" s="3" t="s">
        <v>1587</v>
      </c>
      <c r="W234" s="10" t="str">
        <f>IF( J234="s.i", "s.i", IF(ISBLANK(J234),"Actualizando información",IFERROR(J234 / VLOOKUP(A234,Deflactor!$G$3:$H$64,2,0),"Revisar error" )))</f>
        <v>s.i</v>
      </c>
    </row>
    <row r="235" spans="1:23"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row>
    <row r="236" spans="1:23"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row>
    <row r="237" spans="1:23"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1667</v>
      </c>
      <c r="L237" s="3" t="s">
        <v>1588</v>
      </c>
      <c r="M237" s="3" t="s">
        <v>1589</v>
      </c>
      <c r="N237" s="3" t="s">
        <v>1590</v>
      </c>
      <c r="O237" s="3"/>
      <c r="P237" s="3"/>
      <c r="Q237" s="3"/>
      <c r="R237" s="3" t="s">
        <v>1591</v>
      </c>
      <c r="S237" s="3" t="s">
        <v>1591</v>
      </c>
      <c r="T237" s="3" t="s">
        <v>1592</v>
      </c>
      <c r="U237" s="3" t="s">
        <v>1593</v>
      </c>
      <c r="V237" s="3"/>
      <c r="W237" s="10">
        <f>IF( J237="s.i", "s.i", IF(ISBLANK(J237),"Actualizando información",IFERROR(J237 / VLOOKUP(A237,Deflactor!$G$3:$H$64,2,0),"Revisar error" )))</f>
        <v>150332635540530.41</v>
      </c>
    </row>
    <row r="238" spans="1:23" x14ac:dyDescent="0.25">
      <c r="A238" s="3">
        <v>2010</v>
      </c>
      <c r="B238" s="3" t="s">
        <v>313</v>
      </c>
      <c r="C238" s="3" t="s">
        <v>92</v>
      </c>
      <c r="D238" s="3" t="s">
        <v>36</v>
      </c>
      <c r="E238" s="3" t="s">
        <v>37</v>
      </c>
      <c r="F238" s="3" t="s">
        <v>89</v>
      </c>
      <c r="G238" s="3" t="s">
        <v>724</v>
      </c>
      <c r="H238" s="12">
        <v>2007</v>
      </c>
      <c r="I238" s="13" t="s">
        <v>624</v>
      </c>
      <c r="J238" s="10">
        <f t="shared" ref="J238:J241" si="3" xml:space="preserve"> 141370509 * 1000000</f>
        <v>141370509000000</v>
      </c>
      <c r="K238" s="3" t="s">
        <v>1667</v>
      </c>
      <c r="L238" s="3" t="s">
        <v>1588</v>
      </c>
      <c r="M238" s="3" t="s">
        <v>1589</v>
      </c>
      <c r="N238" s="3" t="s">
        <v>1594</v>
      </c>
      <c r="O238" s="3"/>
      <c r="P238" s="3"/>
      <c r="Q238" s="3"/>
      <c r="R238" s="3" t="s">
        <v>1591</v>
      </c>
      <c r="S238" s="3" t="s">
        <v>1591</v>
      </c>
      <c r="T238" s="3" t="s">
        <v>1592</v>
      </c>
      <c r="U238" s="3" t="s">
        <v>1593</v>
      </c>
      <c r="V238" s="3"/>
      <c r="W238" s="10">
        <f>IF( J238="s.i", "s.i", IF(ISBLANK(J238),"Actualizando información",IFERROR(J238 / VLOOKUP(A238,Deflactor!$G$3:$H$64,2,0),"Revisar error" )))</f>
        <v>150332635540530.41</v>
      </c>
    </row>
    <row r="239" spans="1:23" x14ac:dyDescent="0.25">
      <c r="A239" s="3">
        <v>2010</v>
      </c>
      <c r="B239" s="3" t="s">
        <v>314</v>
      </c>
      <c r="C239" s="3" t="s">
        <v>92</v>
      </c>
      <c r="D239" s="3" t="s">
        <v>36</v>
      </c>
      <c r="E239" s="3" t="s">
        <v>37</v>
      </c>
      <c r="F239" s="3" t="s">
        <v>89</v>
      </c>
      <c r="G239" s="3" t="s">
        <v>724</v>
      </c>
      <c r="H239" s="12">
        <v>2001</v>
      </c>
      <c r="I239" s="13" t="s">
        <v>624</v>
      </c>
      <c r="J239" s="10">
        <f t="shared" si="3"/>
        <v>141370509000000</v>
      </c>
      <c r="K239" s="3" t="s">
        <v>1667</v>
      </c>
      <c r="L239" s="3" t="s">
        <v>1588</v>
      </c>
      <c r="M239" s="3" t="s">
        <v>1589</v>
      </c>
      <c r="N239" s="3" t="s">
        <v>1595</v>
      </c>
      <c r="O239" s="3"/>
      <c r="P239" s="3"/>
      <c r="Q239" s="3"/>
      <c r="R239" s="3" t="s">
        <v>1591</v>
      </c>
      <c r="S239" s="3" t="s">
        <v>1591</v>
      </c>
      <c r="T239" s="3" t="s">
        <v>1592</v>
      </c>
      <c r="U239" s="3" t="s">
        <v>1593</v>
      </c>
      <c r="V239" s="3"/>
      <c r="W239" s="10">
        <f>IF( J239="s.i", "s.i", IF(ISBLANK(J239),"Actualizando información",IFERROR(J239 / VLOOKUP(A239,Deflactor!$G$3:$H$64,2,0),"Revisar error" )))</f>
        <v>150332635540530.41</v>
      </c>
    </row>
    <row r="240" spans="1:23" x14ac:dyDescent="0.25">
      <c r="A240" s="3">
        <v>2010</v>
      </c>
      <c r="B240" s="3" t="s">
        <v>315</v>
      </c>
      <c r="C240" s="3" t="s">
        <v>92</v>
      </c>
      <c r="D240" s="3" t="s">
        <v>36</v>
      </c>
      <c r="E240" s="3" t="s">
        <v>37</v>
      </c>
      <c r="F240" s="3" t="s">
        <v>89</v>
      </c>
      <c r="G240" s="3" t="s">
        <v>724</v>
      </c>
      <c r="H240" s="12">
        <v>1998</v>
      </c>
      <c r="I240" s="13" t="s">
        <v>624</v>
      </c>
      <c r="J240" s="10">
        <f t="shared" si="3"/>
        <v>141370509000000</v>
      </c>
      <c r="K240" s="3" t="s">
        <v>1667</v>
      </c>
      <c r="L240" s="3" t="s">
        <v>1588</v>
      </c>
      <c r="M240" s="3" t="s">
        <v>1589</v>
      </c>
      <c r="N240" s="3" t="s">
        <v>1596</v>
      </c>
      <c r="O240" s="3"/>
      <c r="P240" s="3"/>
      <c r="Q240" s="3"/>
      <c r="R240" s="3" t="s">
        <v>1591</v>
      </c>
      <c r="S240" s="3" t="s">
        <v>1591</v>
      </c>
      <c r="T240" s="3" t="s">
        <v>1592</v>
      </c>
      <c r="U240" s="3" t="s">
        <v>1593</v>
      </c>
      <c r="V240" s="3"/>
      <c r="W240" s="10">
        <f>IF( J240="s.i", "s.i", IF(ISBLANK(J240),"Actualizando información",IFERROR(J240 / VLOOKUP(A240,Deflactor!$G$3:$H$64,2,0),"Revisar error" )))</f>
        <v>150332635540530.41</v>
      </c>
    </row>
    <row r="241" spans="1:23" x14ac:dyDescent="0.25">
      <c r="A241" s="3">
        <v>2010</v>
      </c>
      <c r="B241" s="3" t="s">
        <v>316</v>
      </c>
      <c r="C241" s="3" t="s">
        <v>92</v>
      </c>
      <c r="D241" s="3" t="s">
        <v>36</v>
      </c>
      <c r="E241" s="3" t="s">
        <v>37</v>
      </c>
      <c r="F241" s="3" t="s">
        <v>89</v>
      </c>
      <c r="G241" s="3" t="s">
        <v>724</v>
      </c>
      <c r="H241" s="12">
        <v>1991</v>
      </c>
      <c r="I241" s="13" t="s">
        <v>624</v>
      </c>
      <c r="J241" s="10">
        <f t="shared" si="3"/>
        <v>141370509000000</v>
      </c>
      <c r="K241" s="3" t="s">
        <v>1667</v>
      </c>
      <c r="L241" s="3" t="s">
        <v>1588</v>
      </c>
      <c r="M241" s="3" t="s">
        <v>1589</v>
      </c>
      <c r="N241" s="3" t="s">
        <v>1597</v>
      </c>
      <c r="O241" s="3"/>
      <c r="P241" s="3"/>
      <c r="Q241" s="3"/>
      <c r="R241" s="3" t="s">
        <v>1591</v>
      </c>
      <c r="S241" s="3" t="s">
        <v>1591</v>
      </c>
      <c r="T241" s="3" t="s">
        <v>1592</v>
      </c>
      <c r="U241" s="3" t="s">
        <v>1593</v>
      </c>
      <c r="V241" s="3"/>
      <c r="W241" s="10">
        <f>IF( J241="s.i", "s.i", IF(ISBLANK(J241),"Actualizando información",IFERROR(J241 / VLOOKUP(A241,Deflactor!$G$3:$H$64,2,0),"Revisar error" )))</f>
        <v>150332635540530.41</v>
      </c>
    </row>
    <row r="242" spans="1:23"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row>
    <row r="243" spans="1:23"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row>
    <row r="244" spans="1:23"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row>
    <row r="245" spans="1:23"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row>
    <row r="246" spans="1:23"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row>
    <row r="247" spans="1:23"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row>
    <row r="248" spans="1:23"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row>
    <row r="249" spans="1:23" x14ac:dyDescent="0.25">
      <c r="A249" s="3">
        <v>2010</v>
      </c>
      <c r="B249" s="3" t="s">
        <v>324</v>
      </c>
      <c r="C249" s="3" t="s">
        <v>92</v>
      </c>
      <c r="D249" s="3" t="s">
        <v>36</v>
      </c>
      <c r="E249" s="3" t="s">
        <v>37</v>
      </c>
      <c r="F249" s="3" t="s">
        <v>89</v>
      </c>
      <c r="G249" s="3" t="s">
        <v>724</v>
      </c>
      <c r="H249" s="12">
        <v>1999</v>
      </c>
      <c r="I249" s="13" t="s">
        <v>624</v>
      </c>
      <c r="J249" s="10">
        <f t="shared" ref="J249" si="4" xml:space="preserve"> 141370509 * 1000000</f>
        <v>141370509000000</v>
      </c>
      <c r="K249" s="3" t="s">
        <v>1667</v>
      </c>
      <c r="L249" s="3" t="s">
        <v>1588</v>
      </c>
      <c r="M249" s="3" t="s">
        <v>1589</v>
      </c>
      <c r="N249" s="16" t="s">
        <v>1598</v>
      </c>
      <c r="O249" s="3"/>
      <c r="P249" s="3"/>
      <c r="Q249" s="3"/>
      <c r="R249" s="3" t="s">
        <v>1591</v>
      </c>
      <c r="S249" s="3" t="s">
        <v>1591</v>
      </c>
      <c r="T249" s="3" t="s">
        <v>1592</v>
      </c>
      <c r="U249" s="3" t="s">
        <v>1593</v>
      </c>
      <c r="V249" s="3"/>
      <c r="W249" s="10">
        <f>IF( J249="s.i", "s.i", IF(ISBLANK(J249),"Actualizando información",IFERROR(J249 / VLOOKUP(A249,Deflactor!$G$3:$H$64,2,0),"Revisar error" )))</f>
        <v>150332635540530.41</v>
      </c>
    </row>
    <row r="250" spans="1:23" x14ac:dyDescent="0.25">
      <c r="A250" s="3">
        <v>2010</v>
      </c>
      <c r="B250" s="3" t="s">
        <v>325</v>
      </c>
      <c r="C250" s="3" t="s">
        <v>92</v>
      </c>
      <c r="D250" s="3" t="s">
        <v>36</v>
      </c>
      <c r="E250" s="3" t="s">
        <v>37</v>
      </c>
      <c r="F250" s="3" t="s">
        <v>89</v>
      </c>
      <c r="G250" s="3" t="s">
        <v>624</v>
      </c>
      <c r="H250" s="12">
        <v>1990</v>
      </c>
      <c r="I250" s="13" t="s">
        <v>624</v>
      </c>
      <c r="J250" s="10" t="s">
        <v>624</v>
      </c>
      <c r="K250" s="3" t="s">
        <v>1650</v>
      </c>
      <c r="L250" s="3" t="s">
        <v>1599</v>
      </c>
      <c r="M250" s="3" t="s">
        <v>1600</v>
      </c>
      <c r="N250" s="3" t="s">
        <v>1601</v>
      </c>
      <c r="O250" s="3" t="s">
        <v>1602</v>
      </c>
      <c r="P250" s="3" t="s">
        <v>1603</v>
      </c>
      <c r="Q250" s="3"/>
      <c r="R250" s="3" t="s">
        <v>1604</v>
      </c>
      <c r="S250" s="3" t="s">
        <v>1605</v>
      </c>
      <c r="T250" s="3" t="s">
        <v>1606</v>
      </c>
      <c r="U250" s="3" t="s">
        <v>1607</v>
      </c>
      <c r="V250" s="3"/>
      <c r="W250" s="10" t="str">
        <f>IF( J250="s.i", "s.i", IF(ISBLANK(J250),"Actualizando información",IFERROR(J250 / VLOOKUP(A250,Deflactor!$G$3:$H$64,2,0),"Revisar error" )))</f>
        <v>s.i</v>
      </c>
    </row>
    <row r="251" spans="1:23" x14ac:dyDescent="0.25">
      <c r="A251" s="3">
        <v>2010</v>
      </c>
      <c r="B251" s="3" t="s">
        <v>326</v>
      </c>
      <c r="C251" s="3" t="s">
        <v>92</v>
      </c>
      <c r="D251" s="3" t="s">
        <v>36</v>
      </c>
      <c r="E251" s="3" t="s">
        <v>37</v>
      </c>
      <c r="F251" s="3" t="s">
        <v>89</v>
      </c>
      <c r="G251" s="3" t="s">
        <v>624</v>
      </c>
      <c r="H251" s="12">
        <v>1990</v>
      </c>
      <c r="I251" s="13" t="s">
        <v>624</v>
      </c>
      <c r="J251" s="10" t="s">
        <v>624</v>
      </c>
      <c r="K251" s="3" t="s">
        <v>2164</v>
      </c>
      <c r="L251" s="3" t="s">
        <v>1599</v>
      </c>
      <c r="M251" s="3" t="s">
        <v>1600</v>
      </c>
      <c r="N251" s="3" t="s">
        <v>1601</v>
      </c>
      <c r="O251" s="3" t="s">
        <v>1602</v>
      </c>
      <c r="P251" s="3" t="s">
        <v>1603</v>
      </c>
      <c r="Q251" s="3"/>
      <c r="R251" s="3" t="s">
        <v>1604</v>
      </c>
      <c r="S251" s="3" t="s">
        <v>1605</v>
      </c>
      <c r="T251" s="3" t="s">
        <v>1606</v>
      </c>
      <c r="U251" s="3" t="s">
        <v>1607</v>
      </c>
      <c r="V251" s="3"/>
      <c r="W251" s="10" t="str">
        <f>IF( J251="s.i", "s.i", IF(ISBLANK(J251),"Actualizando información",IFERROR(J251 / VLOOKUP(A251,Deflactor!$G$3:$H$64,2,0),"Revisar error" )))</f>
        <v>s.i</v>
      </c>
    </row>
    <row r="252" spans="1:23" x14ac:dyDescent="0.25">
      <c r="A252" s="3">
        <v>2010</v>
      </c>
      <c r="B252" s="3" t="s">
        <v>327</v>
      </c>
      <c r="C252" s="3" t="s">
        <v>92</v>
      </c>
      <c r="D252" s="3" t="s">
        <v>36</v>
      </c>
      <c r="E252" s="3" t="s">
        <v>37</v>
      </c>
      <c r="F252" s="3" t="s">
        <v>89</v>
      </c>
      <c r="G252" s="3" t="s">
        <v>624</v>
      </c>
      <c r="H252" s="12">
        <v>1990</v>
      </c>
      <c r="I252" s="13" t="s">
        <v>624</v>
      </c>
      <c r="J252" s="10" t="s">
        <v>624</v>
      </c>
      <c r="K252" s="3" t="s">
        <v>1650</v>
      </c>
      <c r="L252" s="3" t="s">
        <v>1599</v>
      </c>
      <c r="M252" s="3" t="s">
        <v>1600</v>
      </c>
      <c r="N252" s="3" t="s">
        <v>1601</v>
      </c>
      <c r="O252" s="3" t="s">
        <v>1602</v>
      </c>
      <c r="P252" s="3" t="s">
        <v>1603</v>
      </c>
      <c r="Q252" s="3"/>
      <c r="R252" s="3" t="s">
        <v>1604</v>
      </c>
      <c r="S252" s="3" t="s">
        <v>1605</v>
      </c>
      <c r="T252" s="3" t="s">
        <v>1606</v>
      </c>
      <c r="U252" s="3" t="s">
        <v>1607</v>
      </c>
      <c r="V252" s="3"/>
      <c r="W252" s="10" t="str">
        <f>IF( J252="s.i", "s.i", IF(ISBLANK(J252),"Actualizando información",IFERROR(J252 / VLOOKUP(A252,Deflactor!$G$3:$H$64,2,0),"Revisar error" )))</f>
        <v>s.i</v>
      </c>
    </row>
    <row r="253" spans="1:23" x14ac:dyDescent="0.25">
      <c r="A253" s="3">
        <v>2010</v>
      </c>
      <c r="B253" s="3" t="s">
        <v>328</v>
      </c>
      <c r="C253" s="3" t="s">
        <v>92</v>
      </c>
      <c r="D253" s="3" t="s">
        <v>36</v>
      </c>
      <c r="E253" s="3" t="s">
        <v>37</v>
      </c>
      <c r="F253" s="3" t="s">
        <v>89</v>
      </c>
      <c r="G253" s="3" t="s">
        <v>624</v>
      </c>
      <c r="H253" s="12">
        <v>1990</v>
      </c>
      <c r="I253" s="13" t="s">
        <v>624</v>
      </c>
      <c r="J253" s="10" t="s">
        <v>624</v>
      </c>
      <c r="K253" s="3" t="s">
        <v>1650</v>
      </c>
      <c r="L253" s="3" t="s">
        <v>1599</v>
      </c>
      <c r="M253" s="3" t="s">
        <v>1600</v>
      </c>
      <c r="N253" s="3" t="s">
        <v>1601</v>
      </c>
      <c r="O253" s="3" t="s">
        <v>1602</v>
      </c>
      <c r="P253" s="3" t="s">
        <v>1603</v>
      </c>
      <c r="Q253" s="3"/>
      <c r="R253" s="3" t="s">
        <v>1604</v>
      </c>
      <c r="S253" s="3" t="s">
        <v>1605</v>
      </c>
      <c r="T253" s="3" t="s">
        <v>1606</v>
      </c>
      <c r="U253" s="3" t="s">
        <v>1607</v>
      </c>
      <c r="V253" s="3"/>
      <c r="W253" s="10" t="str">
        <f>IF( J253="s.i", "s.i", IF(ISBLANK(J253),"Actualizando información",IFERROR(J253 / VLOOKUP(A253,Deflactor!$G$3:$H$64,2,0),"Revisar error" )))</f>
        <v>s.i</v>
      </c>
    </row>
    <row r="254" spans="1:23"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row>
    <row r="255" spans="1:23"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row>
    <row r="256" spans="1:23"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row>
    <row r="257" spans="1:23" x14ac:dyDescent="0.25">
      <c r="A257" s="3">
        <v>2010</v>
      </c>
      <c r="B257" s="3" t="s">
        <v>333</v>
      </c>
      <c r="C257" s="3" t="s">
        <v>92</v>
      </c>
      <c r="D257" s="3" t="s">
        <v>36</v>
      </c>
      <c r="E257" s="3" t="s">
        <v>81</v>
      </c>
      <c r="F257" s="3" t="s">
        <v>95</v>
      </c>
      <c r="G257" s="3" t="s">
        <v>624</v>
      </c>
      <c r="H257" s="12">
        <v>1990</v>
      </c>
      <c r="I257" s="13" t="s">
        <v>624</v>
      </c>
      <c r="J257" s="10" t="s">
        <v>624</v>
      </c>
      <c r="K257" s="3" t="s">
        <v>1650</v>
      </c>
      <c r="L257" s="3" t="s">
        <v>1599</v>
      </c>
      <c r="M257" s="3" t="s">
        <v>1600</v>
      </c>
      <c r="N257" s="3" t="s">
        <v>1601</v>
      </c>
      <c r="O257" s="3" t="s">
        <v>1602</v>
      </c>
      <c r="P257" s="3" t="s">
        <v>1603</v>
      </c>
      <c r="Q257" s="3"/>
      <c r="R257" s="3" t="s">
        <v>1604</v>
      </c>
      <c r="S257" s="3" t="s">
        <v>1605</v>
      </c>
      <c r="T257" s="3" t="s">
        <v>1606</v>
      </c>
      <c r="U257" s="3" t="s">
        <v>1607</v>
      </c>
      <c r="V257" s="3"/>
      <c r="W257" s="10" t="str">
        <f>IF( J257="s.i", "s.i", IF(ISBLANK(J257),"Actualizando información",IFERROR(J257 / VLOOKUP(A257,Deflactor!$G$3:$H$64,2,0),"Revisar error" )))</f>
        <v>s.i</v>
      </c>
    </row>
    <row r="258" spans="1:23"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row>
    <row r="259" spans="1:23"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row>
    <row r="260" spans="1:23"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row>
    <row r="261" spans="1:23"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row>
    <row r="262" spans="1:23"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row>
    <row r="263" spans="1:23"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row>
    <row r="264" spans="1:23"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1143</v>
      </c>
      <c r="V264" s="3"/>
      <c r="W264" s="10">
        <f>IF( J264="s.i", "s.i", IF(ISBLANK(J264),"Actualizando información",IFERROR(J264 / VLOOKUP(A264,Deflactor!$G$3:$H$64,2,0),"Revisar error" )))</f>
        <v>14786501880.608461</v>
      </c>
    </row>
    <row r="265" spans="1:23" x14ac:dyDescent="0.25">
      <c r="A265" s="3">
        <v>2010</v>
      </c>
      <c r="B265" s="3" t="s">
        <v>342</v>
      </c>
      <c r="C265" s="3" t="s">
        <v>92</v>
      </c>
      <c r="D265" s="3" t="s">
        <v>36</v>
      </c>
      <c r="E265" s="3" t="s">
        <v>37</v>
      </c>
      <c r="F265" s="3" t="s">
        <v>89</v>
      </c>
      <c r="G265" s="3" t="s">
        <v>724</v>
      </c>
      <c r="H265" s="12">
        <v>1998</v>
      </c>
      <c r="I265" s="13" t="s">
        <v>624</v>
      </c>
      <c r="J265" s="10">
        <f t="shared" ref="J265" si="5" xml:space="preserve"> 141370509 * 1000000</f>
        <v>141370509000000</v>
      </c>
      <c r="K265" s="3" t="s">
        <v>1667</v>
      </c>
      <c r="L265" s="3" t="s">
        <v>1588</v>
      </c>
      <c r="M265" s="3" t="s">
        <v>1589</v>
      </c>
      <c r="N265" s="3" t="s">
        <v>1608</v>
      </c>
      <c r="O265" s="3"/>
      <c r="P265" s="3"/>
      <c r="Q265" s="3"/>
      <c r="R265" s="3" t="s">
        <v>1591</v>
      </c>
      <c r="S265" s="3" t="s">
        <v>1591</v>
      </c>
      <c r="T265" s="3" t="s">
        <v>1592</v>
      </c>
      <c r="U265" s="3" t="s">
        <v>1609</v>
      </c>
      <c r="V265" s="3"/>
      <c r="W265" s="10">
        <f>IF( J265="s.i", "s.i", IF(ISBLANK(J265),"Actualizando información",IFERROR(J265 / VLOOKUP(A265,Deflactor!$G$3:$H$64,2,0),"Revisar error" )))</f>
        <v>150332635540530.41</v>
      </c>
    </row>
    <row r="266" spans="1:23"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row>
    <row r="267" spans="1:23"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row>
    <row r="268" spans="1:23"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1328</v>
      </c>
      <c r="V268" s="3"/>
      <c r="W268" s="10" t="str">
        <f>IF( J268="s.i", "s.i", IF(ISBLANK(J268),"Actualizando información",IFERROR(J268 / VLOOKUP(A268,Deflactor!$G$3:$H$64,2,0),"Revisar error" )))</f>
        <v>Actualizando información</v>
      </c>
    </row>
    <row r="269" spans="1:23"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1328</v>
      </c>
      <c r="V269" s="3"/>
      <c r="W269" s="10" t="str">
        <f>IF( J269="s.i", "s.i", IF(ISBLANK(J269),"Actualizando información",IFERROR(J269 / VLOOKUP(A269,Deflactor!$G$3:$H$64,2,0),"Revisar error" )))</f>
        <v>Actualizando información</v>
      </c>
    </row>
    <row r="270" spans="1:23"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row>
    <row r="271" spans="1:23"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row>
    <row r="272" spans="1:23"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row>
    <row r="273" spans="1:23"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row>
    <row r="274" spans="1:23"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row>
    <row r="275" spans="1:23"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row>
    <row r="276" spans="1:23"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row>
    <row r="277" spans="1:23"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row>
    <row r="278" spans="1:23"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row>
    <row r="279" spans="1:23"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row>
    <row r="280" spans="1:23"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row>
    <row r="281" spans="1:23" x14ac:dyDescent="0.25">
      <c r="A281" s="3">
        <v>2009</v>
      </c>
      <c r="B281" s="3" t="s">
        <v>359</v>
      </c>
      <c r="C281" s="3" t="s">
        <v>7</v>
      </c>
      <c r="D281" s="3" t="s">
        <v>36</v>
      </c>
      <c r="E281" s="3" t="s">
        <v>37</v>
      </c>
      <c r="F281" s="3" t="s">
        <v>330</v>
      </c>
      <c r="G281" s="3" t="s">
        <v>724</v>
      </c>
      <c r="H281" s="13">
        <v>1994</v>
      </c>
      <c r="I281" s="13"/>
      <c r="J281" s="10">
        <f xml:space="preserve"> 6230 * 1000000</f>
        <v>6230000000</v>
      </c>
      <c r="K281" s="3" t="s">
        <v>2296</v>
      </c>
      <c r="L281" s="3" t="s">
        <v>957</v>
      </c>
      <c r="M281" s="3" t="s">
        <v>958</v>
      </c>
      <c r="N281" s="3" t="s">
        <v>959</v>
      </c>
      <c r="O281" s="3" t="s">
        <v>960</v>
      </c>
      <c r="P281" s="3" t="s">
        <v>962</v>
      </c>
      <c r="Q281" s="3"/>
      <c r="R281" s="11" t="s">
        <v>954</v>
      </c>
      <c r="S281" s="11" t="s">
        <v>955</v>
      </c>
      <c r="T281" s="11" t="s">
        <v>956</v>
      </c>
      <c r="U281" s="3" t="s">
        <v>1146</v>
      </c>
      <c r="V281" s="3"/>
      <c r="W281" s="10">
        <f>IF( J281="s.i", "s.i", IF(ISBLANK(J281),"Actualizando información",IFERROR(J281 / VLOOKUP(A281,Deflactor!$G$3:$H$64,2,0),"Revisar error" )))</f>
        <v>7218695674.6454353</v>
      </c>
    </row>
    <row r="282" spans="1:23"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row>
    <row r="283" spans="1:23"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row>
    <row r="284" spans="1:23"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row>
    <row r="285" spans="1:23"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row>
    <row r="286" spans="1:23"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row>
    <row r="287" spans="1:23"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row>
    <row r="288" spans="1:23"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row>
    <row r="289" spans="1:23"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row>
    <row r="290" spans="1:23"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row>
    <row r="291" spans="1:23"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row>
    <row r="292" spans="1:23"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row>
    <row r="293" spans="1:23"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row>
    <row r="294" spans="1:23"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row>
    <row r="295" spans="1:23" x14ac:dyDescent="0.25">
      <c r="A295" s="3">
        <v>2009</v>
      </c>
      <c r="B295" s="3" t="s">
        <v>375</v>
      </c>
      <c r="C295" s="3" t="s">
        <v>92</v>
      </c>
      <c r="D295" s="3" t="s">
        <v>25</v>
      </c>
      <c r="E295" s="3" t="s">
        <v>26</v>
      </c>
      <c r="F295" s="3" t="s">
        <v>194</v>
      </c>
      <c r="G295" s="3"/>
      <c r="H295" s="12"/>
      <c r="I295" s="13"/>
      <c r="J295" s="10"/>
      <c r="K295" s="3" t="s">
        <v>2192</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row>
    <row r="296" spans="1:23"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row>
    <row r="297" spans="1:23"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row>
    <row r="298" spans="1:23"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row>
    <row r="299" spans="1:23"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row>
    <row r="300" spans="1:23" x14ac:dyDescent="0.25">
      <c r="A300" s="3">
        <v>2009</v>
      </c>
      <c r="B300" s="3" t="s">
        <v>380</v>
      </c>
      <c r="C300" s="3" t="s">
        <v>7</v>
      </c>
      <c r="D300" s="3" t="s">
        <v>32</v>
      </c>
      <c r="E300" s="3" t="s">
        <v>33</v>
      </c>
      <c r="F300" s="3" t="s">
        <v>352</v>
      </c>
      <c r="G300" s="3"/>
      <c r="H300" s="12"/>
      <c r="I300" s="13"/>
      <c r="J300" s="10"/>
      <c r="K300" s="3" t="s">
        <v>1654</v>
      </c>
      <c r="L300" s="3"/>
      <c r="M300" s="3"/>
      <c r="N300" s="3"/>
      <c r="O300" s="3"/>
      <c r="P300" s="3"/>
      <c r="Q300" s="3"/>
      <c r="R300" s="3"/>
      <c r="S300" s="3"/>
      <c r="T300" s="3"/>
      <c r="U300" s="3" t="s">
        <v>1312</v>
      </c>
      <c r="V300" s="3"/>
      <c r="W300" s="10" t="str">
        <f>IF( J300="s.i", "s.i", IF(ISBLANK(J300),"Actualizando información",IFERROR(J300 / VLOOKUP(A300,Deflactor!$G$3:$H$64,2,0),"Revisar error" )))</f>
        <v>Actualizando información</v>
      </c>
    </row>
    <row r="301" spans="1:23"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row>
    <row r="302" spans="1:23"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1652</v>
      </c>
      <c r="L302" s="3" t="s">
        <v>913</v>
      </c>
      <c r="M302" s="3" t="s">
        <v>914</v>
      </c>
      <c r="N302" s="3" t="s">
        <v>915</v>
      </c>
      <c r="O302" s="3" t="s">
        <v>916</v>
      </c>
      <c r="P302" s="3" t="s">
        <v>917</v>
      </c>
      <c r="Q302" s="3"/>
      <c r="R302" s="11" t="s">
        <v>918</v>
      </c>
      <c r="S302" s="11" t="s">
        <v>919</v>
      </c>
      <c r="T302" s="3"/>
      <c r="U302" s="3" t="s">
        <v>1144</v>
      </c>
      <c r="V302" s="3"/>
      <c r="W302" s="10">
        <f>IF( J302="s.i", "s.i", IF(ISBLANK(J302),"Actualizando información",IFERROR(J302 / VLOOKUP(A302,Deflactor!$G$3:$H$64,2,0),"Revisar error" )))</f>
        <v>29417053898.539055</v>
      </c>
    </row>
    <row r="303" spans="1:23"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row>
    <row r="304" spans="1:23"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1143</v>
      </c>
      <c r="V304" s="3"/>
      <c r="W304" s="10">
        <f>IF( J304="s.i", "s.i", IF(ISBLANK(J304),"Actualizando información",IFERROR(J304 / VLOOKUP(A304,Deflactor!$G$3:$H$64,2,0),"Revisar error" )))</f>
        <v>4646383572.2838192</v>
      </c>
    </row>
    <row r="305" spans="1:23"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1143</v>
      </c>
      <c r="V305" s="3"/>
      <c r="W305" s="10">
        <f>IF( J305="s.i", "s.i", IF(ISBLANK(J305),"Actualizando información",IFERROR(J305 / VLOOKUP(A305,Deflactor!$G$3:$H$64,2,0),"Revisar error" )))</f>
        <v>4646383572.2838192</v>
      </c>
    </row>
    <row r="306" spans="1:23"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row>
    <row r="307" spans="1:23"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row>
    <row r="308" spans="1:23"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row>
    <row r="309" spans="1:23"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row>
    <row r="310" spans="1:23"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1147</v>
      </c>
      <c r="V310" s="3"/>
      <c r="W310" s="10" t="str">
        <f>IF( J310="s.i", "s.i", IF(ISBLANK(J310),"Actualizando información",IFERROR(J310 / VLOOKUP(A310,Deflactor!$G$3:$H$64,2,0),"Revisar error" )))</f>
        <v>Actualizando información</v>
      </c>
    </row>
    <row r="311" spans="1:23"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23"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23"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23"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23"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23"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23"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23"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23" x14ac:dyDescent="0.25">
      <c r="A319" s="3">
        <v>2008</v>
      </c>
      <c r="B319" s="3" t="s">
        <v>403</v>
      </c>
      <c r="C319" s="3" t="s">
        <v>7</v>
      </c>
      <c r="D319" s="3" t="s">
        <v>12</v>
      </c>
      <c r="E319" s="3" t="s">
        <v>404</v>
      </c>
      <c r="F319" s="3" t="s">
        <v>330</v>
      </c>
      <c r="G319" s="3"/>
      <c r="H319" s="12"/>
      <c r="I319" s="13"/>
      <c r="J319" s="10"/>
      <c r="K319" s="3" t="s">
        <v>2182</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23" x14ac:dyDescent="0.25">
      <c r="A320" s="3">
        <v>2008</v>
      </c>
      <c r="B320" s="3" t="s">
        <v>405</v>
      </c>
      <c r="C320" s="3" t="s">
        <v>7</v>
      </c>
      <c r="D320" s="3" t="s">
        <v>12</v>
      </c>
      <c r="E320" s="3" t="s">
        <v>406</v>
      </c>
      <c r="F320" s="3" t="s">
        <v>352</v>
      </c>
      <c r="G320" s="3"/>
      <c r="H320" s="12"/>
      <c r="I320" s="13"/>
      <c r="J320" s="10"/>
      <c r="K320" s="3" t="s">
        <v>2182</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t="s">
        <v>2168</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t="s">
        <v>2168</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t="s">
        <v>2168</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t="s">
        <v>2163</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t="s">
        <v>2163</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t="s">
        <v>2163</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t="s">
        <v>2163</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t="s">
        <v>2163</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t="s">
        <v>2163</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t="s">
        <v>2182</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t="s">
        <v>2192</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t="s">
        <v>2192</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t="s">
        <v>2192</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t="s">
        <v>2192</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t="s">
        <v>2192</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t="s">
        <v>2192</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t="s">
        <v>2192</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t="s">
        <v>2192</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t="s">
        <v>2192</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t="s">
        <v>2192</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t="s">
        <v>2304</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1328</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t="s">
        <v>1763</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1218</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1325</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t="s">
        <v>2168</v>
      </c>
      <c r="L488" s="3"/>
      <c r="M488" s="3"/>
      <c r="N488" s="3"/>
      <c r="O488" s="3"/>
      <c r="P488" s="3"/>
      <c r="Q488" s="3"/>
      <c r="R488" s="3"/>
      <c r="S488" s="3"/>
      <c r="T488" s="3"/>
      <c r="U488" s="3" t="s">
        <v>1151</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t="s">
        <v>2163</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1143</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t="s">
        <v>1763</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1219</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t="s">
        <v>1763</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1325</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1148</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t="s">
        <v>2304</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t="s">
        <v>2168</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1150</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1326</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Q622" xr:uid="{DC04B05A-AFBC-4EBB-852A-50E5B5753FD8}"/>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tabSelected="1" workbookViewId="0">
      <selection activeCell="C1" sqref="C1"/>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1317</v>
      </c>
      <c r="E1" s="5" t="s">
        <v>5</v>
      </c>
      <c r="F1" s="6" t="s">
        <v>1611</v>
      </c>
      <c r="I1" s="5" t="s">
        <v>719</v>
      </c>
      <c r="J1" s="6" t="s">
        <v>1611</v>
      </c>
      <c r="M1" s="5" t="s">
        <v>720</v>
      </c>
      <c r="N1" s="6" t="s">
        <v>1611</v>
      </c>
    </row>
    <row r="2" spans="1:14" x14ac:dyDescent="0.25">
      <c r="A2" t="s">
        <v>7</v>
      </c>
      <c r="B2" t="s">
        <v>1318</v>
      </c>
      <c r="E2" t="s">
        <v>624</v>
      </c>
      <c r="F2" t="s">
        <v>1610</v>
      </c>
      <c r="I2" t="s">
        <v>624</v>
      </c>
      <c r="J2" t="s">
        <v>1610</v>
      </c>
      <c r="M2" t="s">
        <v>624</v>
      </c>
      <c r="N2" t="s">
        <v>1610</v>
      </c>
    </row>
    <row r="3" spans="1:14" x14ac:dyDescent="0.25">
      <c r="A3" t="s">
        <v>67</v>
      </c>
      <c r="B3" t="s">
        <v>1319</v>
      </c>
    </row>
    <row r="4" spans="1:14" x14ac:dyDescent="0.25">
      <c r="A4" t="s">
        <v>92</v>
      </c>
      <c r="B4" t="s">
        <v>1320</v>
      </c>
    </row>
    <row r="5" spans="1:14" x14ac:dyDescent="0.25">
      <c r="A5" t="s">
        <v>155</v>
      </c>
      <c r="B5" t="s">
        <v>1321</v>
      </c>
    </row>
    <row r="6" spans="1:14" x14ac:dyDescent="0.25">
      <c r="A6" t="s">
        <v>284</v>
      </c>
      <c r="B6" t="s">
        <v>1322</v>
      </c>
    </row>
    <row r="9" spans="1:14" x14ac:dyDescent="0.25">
      <c r="A9" s="4" t="s">
        <v>1678</v>
      </c>
    </row>
    <row r="11" spans="1:14" x14ac:dyDescent="0.25">
      <c r="A11" s="5" t="s">
        <v>2314</v>
      </c>
      <c r="B11" s="6" t="s">
        <v>2315</v>
      </c>
    </row>
    <row r="12" spans="1:14" x14ac:dyDescent="0.25">
      <c r="A12" t="s">
        <v>0</v>
      </c>
      <c r="B12" t="s">
        <v>2316</v>
      </c>
    </row>
    <row r="13" spans="1:14" x14ac:dyDescent="0.25">
      <c r="A13" t="s">
        <v>1</v>
      </c>
      <c r="B13" t="s">
        <v>2317</v>
      </c>
    </row>
    <row r="14" spans="1:14" x14ac:dyDescent="0.25">
      <c r="A14" t="s">
        <v>2</v>
      </c>
      <c r="B14" t="s">
        <v>2318</v>
      </c>
    </row>
    <row r="15" spans="1:14" x14ac:dyDescent="0.25">
      <c r="A15" t="s">
        <v>3</v>
      </c>
      <c r="B15" t="s">
        <v>2319</v>
      </c>
    </row>
    <row r="16" spans="1:14" x14ac:dyDescent="0.25">
      <c r="A16" t="s">
        <v>4</v>
      </c>
      <c r="B16" t="s">
        <v>2320</v>
      </c>
    </row>
    <row r="17" spans="1:2" x14ac:dyDescent="0.25">
      <c r="A17" t="s">
        <v>5</v>
      </c>
      <c r="B17" t="s">
        <v>2325</v>
      </c>
    </row>
    <row r="18" spans="1:2" x14ac:dyDescent="0.25">
      <c r="A18" t="s">
        <v>719</v>
      </c>
      <c r="B18" t="s">
        <v>2321</v>
      </c>
    </row>
    <row r="19" spans="1:2" x14ac:dyDescent="0.25">
      <c r="A19" t="s">
        <v>721</v>
      </c>
      <c r="B19" t="s">
        <v>2322</v>
      </c>
    </row>
    <row r="20" spans="1:2" x14ac:dyDescent="0.25">
      <c r="A20" t="s">
        <v>722</v>
      </c>
      <c r="B20" t="s">
        <v>2323</v>
      </c>
    </row>
    <row r="21" spans="1:2" x14ac:dyDescent="0.25">
      <c r="A21" t="s">
        <v>720</v>
      </c>
      <c r="B21" t="s">
        <v>2324</v>
      </c>
    </row>
    <row r="22" spans="1:2" x14ac:dyDescent="0.25">
      <c r="A22" s="42" t="s">
        <v>723</v>
      </c>
      <c r="B22" s="42" t="s">
        <v>2333</v>
      </c>
    </row>
    <row r="23" spans="1:2" x14ac:dyDescent="0.25">
      <c r="A23" t="s">
        <v>725</v>
      </c>
      <c r="B23" s="41" t="s">
        <v>2326</v>
      </c>
    </row>
    <row r="24" spans="1:2" x14ac:dyDescent="0.25">
      <c r="A24" t="s">
        <v>726</v>
      </c>
      <c r="B24" s="41"/>
    </row>
    <row r="25" spans="1:2" x14ac:dyDescent="0.25">
      <c r="A25" t="s">
        <v>727</v>
      </c>
      <c r="B25" s="41"/>
    </row>
    <row r="26" spans="1:2" x14ac:dyDescent="0.25">
      <c r="A26" t="s">
        <v>728</v>
      </c>
      <c r="B26" s="41"/>
    </row>
    <row r="27" spans="1:2" x14ac:dyDescent="0.25">
      <c r="A27" t="s">
        <v>729</v>
      </c>
      <c r="B27" s="41"/>
    </row>
    <row r="28" spans="1:2" x14ac:dyDescent="0.25">
      <c r="A28" t="s">
        <v>735</v>
      </c>
      <c r="B28" t="s">
        <v>2327</v>
      </c>
    </row>
    <row r="29" spans="1:2" x14ac:dyDescent="0.25">
      <c r="A29" t="s">
        <v>737</v>
      </c>
      <c r="B29" s="41" t="s">
        <v>2328</v>
      </c>
    </row>
    <row r="30" spans="1:2" x14ac:dyDescent="0.25">
      <c r="A30" t="s">
        <v>738</v>
      </c>
      <c r="B30" s="41"/>
    </row>
    <row r="31" spans="1:2" x14ac:dyDescent="0.25">
      <c r="A31" t="s">
        <v>739</v>
      </c>
      <c r="B31" s="41"/>
    </row>
    <row r="32" spans="1:2" x14ac:dyDescent="0.25">
      <c r="A32" s="42" t="s">
        <v>1141</v>
      </c>
      <c r="B32" s="42" t="s">
        <v>2329</v>
      </c>
    </row>
    <row r="33" spans="1:2" x14ac:dyDescent="0.25">
      <c r="A33" t="s">
        <v>1149</v>
      </c>
      <c r="B33" t="s">
        <v>2330</v>
      </c>
    </row>
    <row r="34" spans="1:2" x14ac:dyDescent="0.25">
      <c r="A34" t="s">
        <v>1648</v>
      </c>
      <c r="B34" t="s">
        <v>2331</v>
      </c>
    </row>
    <row r="35" spans="1:2" x14ac:dyDescent="0.25">
      <c r="A35" t="s">
        <v>1701</v>
      </c>
      <c r="B35" s="41" t="s">
        <v>2332</v>
      </c>
    </row>
    <row r="36" spans="1:2" x14ac:dyDescent="0.25">
      <c r="A36" t="s">
        <v>1702</v>
      </c>
      <c r="B36" s="41"/>
    </row>
    <row r="37" spans="1:2" x14ac:dyDescent="0.25">
      <c r="A37" t="s">
        <v>1703</v>
      </c>
      <c r="B37" s="41"/>
    </row>
    <row r="38" spans="1:2" x14ac:dyDescent="0.25">
      <c r="A38" t="s">
        <v>1704</v>
      </c>
      <c r="B38" s="41"/>
    </row>
    <row r="39" spans="1:2" x14ac:dyDescent="0.25">
      <c r="A39" t="s">
        <v>1705</v>
      </c>
      <c r="B39" s="41"/>
    </row>
    <row r="40" spans="1:2" x14ac:dyDescent="0.25">
      <c r="A40" t="s">
        <v>1706</v>
      </c>
      <c r="B40" s="41"/>
    </row>
    <row r="41" spans="1:2" x14ac:dyDescent="0.25">
      <c r="A41" t="s">
        <v>1707</v>
      </c>
      <c r="B41" s="41"/>
    </row>
    <row r="42" spans="1:2" x14ac:dyDescent="0.25">
      <c r="A42" t="s">
        <v>1728</v>
      </c>
      <c r="B42" s="41"/>
    </row>
    <row r="43" spans="1:2" x14ac:dyDescent="0.25">
      <c r="A43" t="s">
        <v>1745</v>
      </c>
      <c r="B43" s="41"/>
    </row>
    <row r="44" spans="1:2" x14ac:dyDescent="0.25">
      <c r="A44" t="s">
        <v>1746</v>
      </c>
      <c r="B44" s="41"/>
    </row>
    <row r="45" spans="1:2" x14ac:dyDescent="0.25">
      <c r="A45" t="s">
        <v>1747</v>
      </c>
      <c r="B45" s="41"/>
    </row>
    <row r="46" spans="1:2" x14ac:dyDescent="0.25">
      <c r="A46" t="s">
        <v>1748</v>
      </c>
      <c r="B46" s="41"/>
    </row>
    <row r="47" spans="1:2" x14ac:dyDescent="0.25">
      <c r="A47" t="s">
        <v>1749</v>
      </c>
      <c r="B47" s="41"/>
    </row>
    <row r="48" spans="1:2" x14ac:dyDescent="0.25">
      <c r="A48" t="s">
        <v>1769</v>
      </c>
      <c r="B48" s="41"/>
    </row>
    <row r="49" spans="1:2" x14ac:dyDescent="0.25">
      <c r="A49" t="s">
        <v>1918</v>
      </c>
      <c r="B49" s="41"/>
    </row>
    <row r="50" spans="1:2" x14ac:dyDescent="0.25">
      <c r="A50" t="s">
        <v>1919</v>
      </c>
      <c r="B50" s="41"/>
    </row>
    <row r="51" spans="1:2" x14ac:dyDescent="0.25">
      <c r="A51" t="s">
        <v>1920</v>
      </c>
      <c r="B51" s="41"/>
    </row>
    <row r="52" spans="1:2" x14ac:dyDescent="0.25">
      <c r="A52" t="s">
        <v>2034</v>
      </c>
      <c r="B52" s="41"/>
    </row>
    <row r="53" spans="1:2" x14ac:dyDescent="0.25">
      <c r="A53" t="s">
        <v>2035</v>
      </c>
      <c r="B53" s="41"/>
    </row>
    <row r="54" spans="1:2" x14ac:dyDescent="0.25">
      <c r="A54" t="s">
        <v>2036</v>
      </c>
      <c r="B54" s="41"/>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workbookViewId="0">
      <selection activeCell="F1" sqref="F1"/>
    </sheetView>
  </sheetViews>
  <sheetFormatPr baseColWidth="10" defaultRowHeight="15" x14ac:dyDescent="0.25"/>
  <sheetData>
    <row r="1" spans="1:43" x14ac:dyDescent="0.25">
      <c r="A1" s="17" t="s">
        <v>1613</v>
      </c>
      <c r="D1" s="17" t="s">
        <v>1616</v>
      </c>
      <c r="J1" s="17" t="s">
        <v>1619</v>
      </c>
      <c r="M1" s="17" t="s">
        <v>1620</v>
      </c>
      <c r="P1" s="17" t="s">
        <v>1635</v>
      </c>
      <c r="S1" s="17" t="s">
        <v>1619</v>
      </c>
      <c r="V1" s="17" t="s">
        <v>1620</v>
      </c>
      <c r="Y1" s="4" t="s">
        <v>1634</v>
      </c>
      <c r="AQ1" s="4" t="s">
        <v>1647</v>
      </c>
    </row>
    <row r="3" spans="1:43" ht="45" x14ac:dyDescent="0.25">
      <c r="A3" s="18" t="s">
        <v>1614</v>
      </c>
      <c r="B3" s="19" t="s">
        <v>1615</v>
      </c>
      <c r="D3" s="18" t="s">
        <v>1614</v>
      </c>
      <c r="E3" s="19" t="s">
        <v>1617</v>
      </c>
      <c r="G3" s="18" t="s">
        <v>1614</v>
      </c>
      <c r="H3" s="19" t="s">
        <v>1618</v>
      </c>
      <c r="J3" s="24" t="s">
        <v>1621</v>
      </c>
      <c r="K3" s="25" t="s">
        <v>1616</v>
      </c>
      <c r="M3" s="18" t="s">
        <v>1620</v>
      </c>
      <c r="N3" s="19"/>
      <c r="P3" s="18" t="s">
        <v>1614</v>
      </c>
      <c r="Q3" s="19" t="s">
        <v>1636</v>
      </c>
      <c r="S3" s="24" t="s">
        <v>1621</v>
      </c>
      <c r="T3" s="25" t="s">
        <v>1635</v>
      </c>
      <c r="V3" s="18" t="s">
        <v>1620</v>
      </c>
      <c r="W3" s="19"/>
    </row>
    <row r="4" spans="1:43" x14ac:dyDescent="0.25">
      <c r="A4" s="20">
        <v>21916</v>
      </c>
      <c r="B4" s="21">
        <v>4.5209932029445397E-3</v>
      </c>
      <c r="D4" s="20">
        <v>21916</v>
      </c>
      <c r="E4" s="21">
        <v>15939.1402467885</v>
      </c>
      <c r="G4" s="28">
        <f>YEAR(A4)</f>
        <v>1960</v>
      </c>
      <c r="H4" s="22">
        <f>B4/E4</f>
        <v>2.8364097014928097E-7</v>
      </c>
      <c r="J4" s="26" t="s">
        <v>1622</v>
      </c>
      <c r="K4" s="26" t="s">
        <v>1623</v>
      </c>
      <c r="M4" t="s">
        <v>1633</v>
      </c>
      <c r="P4" s="23">
        <v>43101</v>
      </c>
      <c r="Q4" s="21">
        <v>98.98</v>
      </c>
      <c r="S4" s="26" t="s">
        <v>1622</v>
      </c>
      <c r="T4" s="26" t="s">
        <v>1637</v>
      </c>
      <c r="V4" s="3" t="s">
        <v>1646</v>
      </c>
    </row>
    <row r="5" spans="1:43" x14ac:dyDescent="0.25">
      <c r="A5" s="20">
        <v>22282</v>
      </c>
      <c r="B5" s="21">
        <v>5.0706704041814602E-3</v>
      </c>
      <c r="D5" s="20">
        <v>22282</v>
      </c>
      <c r="E5" s="21">
        <v>16775.191489039102</v>
      </c>
      <c r="G5" s="28">
        <f t="shared" ref="G5:G63" si="0">YEAR(A5)</f>
        <v>1961</v>
      </c>
      <c r="H5" s="22">
        <f t="shared" ref="H5:H63" si="1">B5/E5</f>
        <v>3.0227198345214911E-7</v>
      </c>
      <c r="J5" s="26" t="s">
        <v>1624</v>
      </c>
      <c r="K5" s="26" t="s">
        <v>1625</v>
      </c>
      <c r="P5" s="23">
        <v>43132</v>
      </c>
      <c r="Q5" s="21">
        <v>99.08</v>
      </c>
      <c r="S5" s="26" t="s">
        <v>1624</v>
      </c>
      <c r="T5" s="26" t="s">
        <v>1638</v>
      </c>
    </row>
    <row r="6" spans="1:43" x14ac:dyDescent="0.25">
      <c r="A6" s="20">
        <v>22647</v>
      </c>
      <c r="B6" s="21">
        <v>5.9578934617919802E-3</v>
      </c>
      <c r="D6" s="20">
        <v>22647</v>
      </c>
      <c r="E6" s="21">
        <v>17450.675713235702</v>
      </c>
      <c r="G6" s="28">
        <f t="shared" si="0"/>
        <v>1962</v>
      </c>
      <c r="H6" s="22">
        <f t="shared" si="1"/>
        <v>3.414133389272219E-7</v>
      </c>
      <c r="J6" s="26" t="s">
        <v>1316</v>
      </c>
      <c r="K6" s="26" t="s">
        <v>1626</v>
      </c>
      <c r="P6" s="23">
        <v>43160</v>
      </c>
      <c r="Q6" s="21">
        <v>99.28</v>
      </c>
      <c r="S6" s="26" t="s">
        <v>1316</v>
      </c>
      <c r="T6" s="26" t="s">
        <v>1639</v>
      </c>
    </row>
    <row r="7" spans="1:43" x14ac:dyDescent="0.25">
      <c r="A7" s="20">
        <v>23012</v>
      </c>
      <c r="B7" s="21">
        <v>9.0691295315124005E-3</v>
      </c>
      <c r="D7" s="20">
        <v>23012</v>
      </c>
      <c r="E7" s="21">
        <v>18469.819629671099</v>
      </c>
      <c r="G7" s="28">
        <f t="shared" si="0"/>
        <v>1963</v>
      </c>
      <c r="H7" s="22">
        <f t="shared" si="1"/>
        <v>4.910242608402721E-7</v>
      </c>
      <c r="J7" s="26" t="s">
        <v>1627</v>
      </c>
      <c r="K7" s="26">
        <v>2013</v>
      </c>
      <c r="P7" s="23">
        <v>43191</v>
      </c>
      <c r="Q7" s="21">
        <v>99.55</v>
      </c>
      <c r="S7" s="26" t="s">
        <v>1640</v>
      </c>
      <c r="T7" s="26" t="s">
        <v>1641</v>
      </c>
    </row>
    <row r="8" spans="1:43" x14ac:dyDescent="0.25">
      <c r="A8" s="20">
        <v>23377</v>
      </c>
      <c r="B8" s="21">
        <v>1.3759390903476099E-2</v>
      </c>
      <c r="D8" s="20">
        <v>23377</v>
      </c>
      <c r="E8" s="21">
        <v>18942.133651366701</v>
      </c>
      <c r="G8" s="28">
        <f t="shared" si="0"/>
        <v>1964</v>
      </c>
      <c r="H8" s="22">
        <f t="shared" si="1"/>
        <v>7.2639076234600109E-7</v>
      </c>
      <c r="J8" s="26" t="s">
        <v>1628</v>
      </c>
      <c r="K8" s="27">
        <v>43908</v>
      </c>
      <c r="P8" s="23">
        <v>43221</v>
      </c>
      <c r="Q8" s="21">
        <v>99.81</v>
      </c>
      <c r="S8" s="26" t="s">
        <v>1627</v>
      </c>
      <c r="T8" s="26" t="s">
        <v>1642</v>
      </c>
    </row>
    <row r="9" spans="1:43" x14ac:dyDescent="0.25">
      <c r="A9" s="20">
        <v>23743</v>
      </c>
      <c r="B9" s="21">
        <v>1.9285068092797199E-2</v>
      </c>
      <c r="D9" s="20">
        <v>23743</v>
      </c>
      <c r="E9" s="21">
        <v>19122.135539409399</v>
      </c>
      <c r="G9" s="28">
        <f t="shared" si="0"/>
        <v>1965</v>
      </c>
      <c r="H9" s="22">
        <f t="shared" si="1"/>
        <v>1.0085206253795247E-6</v>
      </c>
      <c r="J9" s="26" t="s">
        <v>1629</v>
      </c>
      <c r="K9" s="26">
        <v>1960</v>
      </c>
      <c r="P9" s="23">
        <v>43252</v>
      </c>
      <c r="Q9" s="21">
        <v>99.9</v>
      </c>
      <c r="S9" s="26" t="s">
        <v>1628</v>
      </c>
      <c r="T9" s="27">
        <v>44082</v>
      </c>
    </row>
    <row r="10" spans="1:43" x14ac:dyDescent="0.25">
      <c r="A10" s="20">
        <v>24108</v>
      </c>
      <c r="B10" s="21">
        <v>2.7583282831624902E-2</v>
      </c>
      <c r="D10" s="20">
        <v>24108</v>
      </c>
      <c r="E10" s="21">
        <v>21270.7450507541</v>
      </c>
      <c r="G10" s="28">
        <f t="shared" si="0"/>
        <v>1966</v>
      </c>
      <c r="H10" s="22">
        <f t="shared" si="1"/>
        <v>1.2967708825341314E-6</v>
      </c>
      <c r="J10" s="26" t="s">
        <v>1630</v>
      </c>
      <c r="K10" s="26">
        <v>2019</v>
      </c>
      <c r="P10" s="23">
        <v>43282</v>
      </c>
      <c r="Q10" s="21">
        <v>100.22</v>
      </c>
      <c r="S10" s="26" t="s">
        <v>1629</v>
      </c>
      <c r="T10" s="26" t="s">
        <v>1643</v>
      </c>
    </row>
    <row r="11" spans="1:43" x14ac:dyDescent="0.25">
      <c r="A11" s="20">
        <v>24473</v>
      </c>
      <c r="B11" s="21">
        <v>3.5767280686673897E-2</v>
      </c>
      <c r="D11" s="20">
        <v>24473</v>
      </c>
      <c r="E11" s="21">
        <v>22039.895160951201</v>
      </c>
      <c r="G11" s="28">
        <f t="shared" si="0"/>
        <v>1967</v>
      </c>
      <c r="H11" s="22">
        <f t="shared" si="1"/>
        <v>1.622842596367879E-6</v>
      </c>
      <c r="J11" s="26" t="s">
        <v>1631</v>
      </c>
      <c r="K11" s="26" t="s">
        <v>1632</v>
      </c>
      <c r="P11" s="23">
        <v>43313</v>
      </c>
      <c r="Q11" s="21">
        <v>100.31</v>
      </c>
      <c r="S11" s="26" t="s">
        <v>1630</v>
      </c>
      <c r="T11" s="26" t="s">
        <v>1644</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1631</v>
      </c>
      <c r="T12" s="26" t="s">
        <v>1645</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dataeval</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2020-11-13T03:59:54Z</dcterms:modified>
</cp:coreProperties>
</file>