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defaultThemeVersion="166925"/>
  <mc:AlternateContent xmlns:mc="http://schemas.openxmlformats.org/markup-compatibility/2006">
    <mc:Choice Requires="x15">
      <x15ac:absPath xmlns:x15ac="http://schemas.microsoft.com/office/spreadsheetml/2010/11/ac" url="E:\DATA INTELLIGENCE Dropbox\Diseño DATA's\DATA-EVAL\"/>
    </mc:Choice>
  </mc:AlternateContent>
  <xr:revisionPtr revIDLastSave="0" documentId="13_ncr:1_{8BF2B0F9-2BA5-4761-95E7-5395DC21D76F}" xr6:coauthVersionLast="45" xr6:coauthVersionMax="45" xr10:uidLastSave="{00000000-0000-0000-0000-000000000000}"/>
  <bookViews>
    <workbookView xWindow="-108" yWindow="-108" windowWidth="23256" windowHeight="12576" tabRatio="500" xr2:uid="{00000000-000D-0000-FFFF-FFFF00000000}"/>
  </bookViews>
  <sheets>
    <sheet name="dataeval" sheetId="1" r:id="rId1"/>
    <sheet name="fuentes" sheetId="2" r:id="rId2"/>
    <sheet name="Deflactor" sheetId="4" r:id="rId3"/>
  </sheets>
  <definedNames>
    <definedName name="_xlnm._FilterDatabase" localSheetId="0" hidden="1">dataeval!$A$1:$Y$622</definedName>
    <definedName name="_xlnm._FilterDatabase" localSheetId="1" hidden="1">fuentes!$E$2:$E$622</definedName>
    <definedName name="_xlnm.Extract" localSheetId="1">fuentes!$F$2:$F$622</definedName>
    <definedName name="_xlnm.Criteria" localSheetId="1">fuentes!$E$2:$E$622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4" i="1" l="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3" i="1"/>
  <c r="X2" i="1"/>
  <c r="Y622" i="1"/>
  <c r="Y621" i="1"/>
  <c r="Y620" i="1"/>
  <c r="Y619" i="1"/>
  <c r="Y618" i="1"/>
  <c r="Y617" i="1"/>
  <c r="Y616" i="1"/>
  <c r="Y615" i="1"/>
  <c r="Y614" i="1"/>
  <c r="Y613" i="1"/>
  <c r="Y612" i="1"/>
  <c r="Y611" i="1"/>
  <c r="Y610" i="1"/>
  <c r="Y609" i="1"/>
  <c r="Y608" i="1"/>
  <c r="Y607" i="1"/>
  <c r="Y606" i="1"/>
  <c r="Y605" i="1"/>
  <c r="Y604" i="1"/>
  <c r="Y603" i="1"/>
  <c r="Y602" i="1"/>
  <c r="Y601" i="1"/>
  <c r="Y600" i="1"/>
  <c r="Y599" i="1"/>
  <c r="Y598" i="1"/>
  <c r="Y597" i="1"/>
  <c r="Y596" i="1"/>
  <c r="Y595" i="1"/>
  <c r="Y594" i="1"/>
  <c r="Y593" i="1"/>
  <c r="Y592" i="1"/>
  <c r="Y591" i="1"/>
  <c r="Y590" i="1"/>
  <c r="Y589" i="1"/>
  <c r="Y588" i="1"/>
  <c r="Y587" i="1"/>
  <c r="Y586" i="1"/>
  <c r="Y585" i="1"/>
  <c r="Y584" i="1"/>
  <c r="Y583" i="1"/>
  <c r="Y582" i="1"/>
  <c r="Y581" i="1"/>
  <c r="Y580" i="1"/>
  <c r="Y579" i="1"/>
  <c r="Y578" i="1"/>
  <c r="Y577" i="1"/>
  <c r="Y576" i="1"/>
  <c r="Y575" i="1"/>
  <c r="Y574" i="1"/>
  <c r="Y573" i="1"/>
  <c r="Y572" i="1"/>
  <c r="Y571" i="1"/>
  <c r="Y570" i="1"/>
  <c r="Y569" i="1"/>
  <c r="Y568" i="1"/>
  <c r="Y567" i="1"/>
  <c r="Y566" i="1"/>
  <c r="Y565" i="1"/>
  <c r="Y564" i="1"/>
  <c r="Y563" i="1"/>
  <c r="Y562" i="1"/>
  <c r="Y561" i="1"/>
  <c r="Y560" i="1"/>
  <c r="Y559" i="1"/>
  <c r="Y558" i="1"/>
  <c r="Y557" i="1"/>
  <c r="Y556" i="1"/>
  <c r="Y555" i="1"/>
  <c r="Y554" i="1"/>
  <c r="Y553" i="1"/>
  <c r="Y552" i="1"/>
  <c r="Y551" i="1"/>
  <c r="Y550" i="1"/>
  <c r="Y549" i="1"/>
  <c r="Y548" i="1"/>
  <c r="Y547" i="1"/>
  <c r="Y546" i="1"/>
  <c r="Y545" i="1"/>
  <c r="Y544" i="1"/>
  <c r="Y543" i="1"/>
  <c r="Y542" i="1"/>
  <c r="Y541" i="1"/>
  <c r="Y540" i="1"/>
  <c r="Y539" i="1"/>
  <c r="Y538" i="1"/>
  <c r="Y537" i="1"/>
  <c r="Y536" i="1"/>
  <c r="Y535" i="1"/>
  <c r="Y534" i="1"/>
  <c r="Y533" i="1"/>
  <c r="Y532" i="1"/>
  <c r="Y531" i="1"/>
  <c r="Y530" i="1"/>
  <c r="Y529" i="1"/>
  <c r="Y528" i="1"/>
  <c r="Y527" i="1"/>
  <c r="Y526" i="1"/>
  <c r="Y525" i="1"/>
  <c r="Y524" i="1"/>
  <c r="Y523" i="1"/>
  <c r="Y522" i="1"/>
  <c r="Y521" i="1"/>
  <c r="Y520" i="1"/>
  <c r="Y519" i="1"/>
  <c r="Y518" i="1"/>
  <c r="Y517" i="1"/>
  <c r="Y516" i="1"/>
  <c r="Y515" i="1"/>
  <c r="Y514" i="1"/>
  <c r="Y513" i="1"/>
  <c r="Y512" i="1"/>
  <c r="Y511" i="1"/>
  <c r="Y510" i="1"/>
  <c r="Y509" i="1"/>
  <c r="Y508" i="1"/>
  <c r="Y507" i="1"/>
  <c r="Y506" i="1"/>
  <c r="Y505" i="1"/>
  <c r="Y504" i="1"/>
  <c r="Y503" i="1"/>
  <c r="Y502" i="1"/>
  <c r="Y501" i="1"/>
  <c r="Y500" i="1"/>
  <c r="Y499" i="1"/>
  <c r="Y498" i="1"/>
  <c r="Y497" i="1"/>
  <c r="Y496" i="1"/>
  <c r="Y495" i="1"/>
  <c r="Y494" i="1"/>
  <c r="Y493" i="1"/>
  <c r="Y492" i="1"/>
  <c r="Y491" i="1"/>
  <c r="Y490" i="1"/>
  <c r="Y489" i="1"/>
  <c r="Y488" i="1"/>
  <c r="Y487" i="1"/>
  <c r="Y486" i="1"/>
  <c r="Y485" i="1"/>
  <c r="Y484" i="1"/>
  <c r="Y483" i="1"/>
  <c r="Y482" i="1"/>
  <c r="Y481" i="1"/>
  <c r="Y480" i="1"/>
  <c r="Y479" i="1"/>
  <c r="Y478" i="1"/>
  <c r="Y477" i="1"/>
  <c r="Y476" i="1"/>
  <c r="Y475" i="1"/>
  <c r="Y474" i="1"/>
  <c r="Y473" i="1"/>
  <c r="Y472" i="1"/>
  <c r="Y471" i="1"/>
  <c r="Y470" i="1"/>
  <c r="Y469" i="1"/>
  <c r="Y468" i="1"/>
  <c r="Y467" i="1"/>
  <c r="Y466" i="1"/>
  <c r="Y465" i="1"/>
  <c r="Y464" i="1"/>
  <c r="Y463" i="1"/>
  <c r="Y462" i="1"/>
  <c r="Y461" i="1"/>
  <c r="Y460" i="1"/>
  <c r="Y459"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31" i="1"/>
  <c r="Y430" i="1"/>
  <c r="Y429" i="1"/>
  <c r="Y428" i="1"/>
  <c r="Y427" i="1"/>
  <c r="Y426" i="1"/>
  <c r="Y425" i="1"/>
  <c r="Y424" i="1"/>
  <c r="Y423" i="1"/>
  <c r="Y422" i="1"/>
  <c r="Y421" i="1"/>
  <c r="Y420" i="1"/>
  <c r="Y419" i="1"/>
  <c r="Y418" i="1"/>
  <c r="Y417" i="1"/>
  <c r="Y416" i="1"/>
  <c r="Y415" i="1"/>
  <c r="Y414" i="1"/>
  <c r="Y413" i="1"/>
  <c r="Y412" i="1"/>
  <c r="Y411" i="1"/>
  <c r="Y410" i="1"/>
  <c r="Y409" i="1"/>
  <c r="Y408" i="1"/>
  <c r="Y407" i="1"/>
  <c r="Y406" i="1"/>
  <c r="Y405" i="1"/>
  <c r="Y404" i="1"/>
  <c r="Y403" i="1"/>
  <c r="Y402" i="1"/>
  <c r="Y401" i="1"/>
  <c r="Y400" i="1"/>
  <c r="Y399" i="1"/>
  <c r="Y398" i="1"/>
  <c r="Y397" i="1"/>
  <c r="Y396" i="1"/>
  <c r="Y395" i="1"/>
  <c r="Y394" i="1"/>
  <c r="Y393" i="1"/>
  <c r="Y392" i="1"/>
  <c r="Y391" i="1"/>
  <c r="Y390" i="1"/>
  <c r="Y389" i="1"/>
  <c r="Y388" i="1"/>
  <c r="Y387" i="1"/>
  <c r="Y386" i="1"/>
  <c r="Y385" i="1"/>
  <c r="Y384" i="1"/>
  <c r="Y383" i="1"/>
  <c r="Y382" i="1"/>
  <c r="Y381" i="1"/>
  <c r="Y380" i="1"/>
  <c r="Y379" i="1"/>
  <c r="Y378" i="1"/>
  <c r="Y377" i="1"/>
  <c r="Y376" i="1"/>
  <c r="Y375" i="1"/>
  <c r="Y374" i="1"/>
  <c r="Y373" i="1"/>
  <c r="Y372" i="1"/>
  <c r="Y371" i="1"/>
  <c r="Y370"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9" i="1"/>
  <c r="Y208" i="1"/>
  <c r="Y207" i="1"/>
  <c r="Y206" i="1"/>
  <c r="Y205" i="1"/>
  <c r="Y204" i="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G64" i="4" l="1"/>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4" i="4"/>
  <c r="H5" i="4" l="1"/>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s="1"/>
  <c r="H4" i="4"/>
  <c r="K265" i="1"/>
  <c r="K249" i="1"/>
  <c r="K241" i="1"/>
  <c r="K240" i="1"/>
  <c r="K239" i="1"/>
  <c r="K238" i="1"/>
  <c r="K237" i="1"/>
  <c r="K204" i="1"/>
  <c r="K203" i="1"/>
  <c r="K202" i="1"/>
  <c r="K201" i="1"/>
  <c r="K200" i="1"/>
  <c r="K199" i="1"/>
  <c r="K198" i="1"/>
  <c r="K197" i="1"/>
  <c r="K196" i="1"/>
  <c r="K195" i="1"/>
  <c r="K194" i="1"/>
  <c r="K193" i="1"/>
  <c r="K192" i="1"/>
  <c r="K181" i="1"/>
  <c r="K180" i="1"/>
  <c r="K179" i="1"/>
  <c r="K178" i="1"/>
  <c r="K177" i="1"/>
  <c r="K176" i="1"/>
  <c r="K150" i="1"/>
  <c r="K149" i="1"/>
  <c r="K148" i="1"/>
  <c r="K146" i="1"/>
  <c r="K145" i="1"/>
  <c r="K144" i="1"/>
  <c r="K143" i="1"/>
  <c r="K141" i="1"/>
  <c r="K140" i="1"/>
  <c r="K139" i="1"/>
  <c r="K138" i="1"/>
  <c r="K137" i="1"/>
  <c r="K136" i="1"/>
  <c r="K135" i="1"/>
  <c r="K134" i="1"/>
  <c r="K131" i="1"/>
  <c r="K126" i="1"/>
  <c r="K106" i="1"/>
  <c r="K105" i="1"/>
  <c r="K103" i="1"/>
  <c r="K102" i="1"/>
  <c r="K101" i="1"/>
  <c r="K100" i="1"/>
  <c r="K99" i="1"/>
  <c r="K98" i="1"/>
  <c r="K97" i="1"/>
  <c r="K96" i="1"/>
  <c r="K95" i="1"/>
  <c r="K93" i="1"/>
  <c r="K92" i="1"/>
  <c r="K91" i="1"/>
  <c r="K89" i="1"/>
  <c r="K88" i="1"/>
  <c r="K87" i="1"/>
  <c r="K86" i="1"/>
  <c r="K85" i="1"/>
  <c r="K84" i="1"/>
  <c r="K83" i="1"/>
  <c r="K82" i="1"/>
  <c r="K56" i="1"/>
  <c r="K55" i="1"/>
  <c r="K54" i="1"/>
  <c r="K53" i="1"/>
  <c r="K52" i="1"/>
  <c r="K51" i="1"/>
  <c r="K50" i="1"/>
  <c r="K49" i="1"/>
  <c r="K48" i="1"/>
  <c r="K47" i="1"/>
  <c r="K46" i="1"/>
  <c r="K45" i="1"/>
  <c r="K44" i="1"/>
  <c r="K43" i="1"/>
  <c r="K42" i="1"/>
  <c r="K41" i="1"/>
  <c r="K38" i="1"/>
  <c r="K37" i="1"/>
  <c r="K36" i="1"/>
  <c r="K264" i="1"/>
  <c r="K142" i="1"/>
  <c r="K133" i="1"/>
  <c r="K132" i="1"/>
  <c r="K130" i="1"/>
  <c r="K129" i="1"/>
  <c r="K128" i="1"/>
  <c r="K127" i="1"/>
  <c r="K2" i="1" l="1"/>
  <c r="K81" i="1" l="1"/>
  <c r="K80" i="1"/>
  <c r="K79" i="1"/>
  <c r="K78" i="1"/>
  <c r="K77" i="1" l="1"/>
  <c r="K75" i="1" l="1"/>
  <c r="K74" i="1" l="1"/>
  <c r="K72" i="1"/>
  <c r="K69" i="1" l="1"/>
  <c r="K76" i="1"/>
  <c r="K68" i="1" l="1"/>
  <c r="K67" i="1"/>
  <c r="K65" i="1"/>
  <c r="K63" i="1"/>
  <c r="K62" i="1" l="1"/>
  <c r="K61" i="1"/>
  <c r="K60" i="1"/>
  <c r="K59" i="1" l="1"/>
  <c r="K58" i="1" l="1"/>
  <c r="K73" i="1" l="1"/>
  <c r="K70" i="1" l="1"/>
  <c r="K64" i="1"/>
  <c r="K57" i="1"/>
  <c r="K66" i="1"/>
  <c r="K71" i="1"/>
  <c r="K34" i="1" l="1"/>
  <c r="K33" i="1" l="1"/>
  <c r="K32" i="1"/>
  <c r="K31" i="1"/>
  <c r="K281" i="1"/>
  <c r="K30" i="1"/>
  <c r="K29" i="1"/>
  <c r="K538" i="1" l="1"/>
  <c r="K305" i="1"/>
  <c r="K304" i="1"/>
  <c r="K302" i="1"/>
  <c r="K26" i="1"/>
  <c r="K25" i="1"/>
  <c r="K23" i="1"/>
  <c r="K22" i="1"/>
  <c r="K20" i="1"/>
</calcChain>
</file>

<file path=xl/sharedStrings.xml><?xml version="1.0" encoding="utf-8"?>
<sst xmlns="http://schemas.openxmlformats.org/spreadsheetml/2006/main" count="5478" uniqueCount="1689">
  <si>
    <t>Año de protocolo</t>
  </si>
  <si>
    <t>Programa / Institución</t>
  </si>
  <si>
    <t>Línea de evaluación</t>
  </si>
  <si>
    <t>Ministerio</t>
  </si>
  <si>
    <t>Servicio público</t>
  </si>
  <si>
    <t>Clasificación</t>
  </si>
  <si>
    <t>Programa de Obras Menores de Riego. Ley 18.450</t>
  </si>
  <si>
    <t>EPG</t>
  </si>
  <si>
    <t>Ministerio de Agricultura</t>
  </si>
  <si>
    <t>Comisión Nacional de Riego</t>
  </si>
  <si>
    <t>Desempeño Medio</t>
  </si>
  <si>
    <t>Programa de Tenencia Responsable de Animales de Compañía</t>
  </si>
  <si>
    <t>Ministerio del Interior y Seguridad Pública</t>
  </si>
  <si>
    <t>Subsecretaría de Desarrollo Regional y Administrativo</t>
  </si>
  <si>
    <t>Mal Desempeño</t>
  </si>
  <si>
    <t>Programa Especial de Fomento al Riego Art. 3 Inciso 3</t>
  </si>
  <si>
    <t>Fondo de Fomento Audiovisual. Ley 19.981</t>
  </si>
  <si>
    <t>Ministerio de las Culturas, las Artes y el Patrimonio</t>
  </si>
  <si>
    <t>Subsecretaría de las Culturas y las Artes</t>
  </si>
  <si>
    <t>Fondo de Desarrollo Indígena</t>
  </si>
  <si>
    <t>Ministerio de Desarrollo Social</t>
  </si>
  <si>
    <t>Corporación Nacional de Desarrollo Indígena</t>
  </si>
  <si>
    <t>Programa de Apoyo al Aprendizaje Integral del Chile Crece Contigo</t>
  </si>
  <si>
    <t>Subsecretaría de Servicios Sociales</t>
  </si>
  <si>
    <t>Programa de Financiamiento Temprano para el Emprendimiento</t>
  </si>
  <si>
    <t>Ministerio de Economía, Fomento y Turismo</t>
  </si>
  <si>
    <t>Corporación de Fomento de la Producción</t>
  </si>
  <si>
    <t>Desempeño Bajo</t>
  </si>
  <si>
    <t>Programa de Desarrollo Empresarial en los Territorios</t>
  </si>
  <si>
    <t>Servicio de Cooperación Técnica</t>
  </si>
  <si>
    <t>Buen Desempeño</t>
  </si>
  <si>
    <t>Campamentos</t>
  </si>
  <si>
    <t>Ministerio de Vivienda y Urbanismo</t>
  </si>
  <si>
    <t>Subsecretaría de Vivienda y Urbanismo</t>
  </si>
  <si>
    <t>Programa de Obras Medianas de Riego Ley 18.450</t>
  </si>
  <si>
    <t>Formación para el Desarrollo de los Profesionales de la Educación</t>
  </si>
  <si>
    <t>Ministerio de Educación</t>
  </si>
  <si>
    <t>Subsecretaría de Educación</t>
  </si>
  <si>
    <t>Centro de Recursos para el Aprendizaje (Bibliotecas CRA)</t>
  </si>
  <si>
    <t>Programas de Rehabilitación y Reinserción Social</t>
  </si>
  <si>
    <t>Ministerio de Justicia y Derechos Humanos</t>
  </si>
  <si>
    <t>Gendarmeria de Chile</t>
  </si>
  <si>
    <t>Centros Residenciales de Administración Directa</t>
  </si>
  <si>
    <t>Servicio Nacional de Menores</t>
  </si>
  <si>
    <t>Cooperación Sur-Sur</t>
  </si>
  <si>
    <t>Ministerio de Relaciones Exteriores</t>
  </si>
  <si>
    <t>Agencia Chilena de Cooperación Internacional para el Desarrollo</t>
  </si>
  <si>
    <t>Fondo Consejo Nacional de Televisión</t>
  </si>
  <si>
    <t>Ministerio Secretaría General de Gobierno</t>
  </si>
  <si>
    <t>Consejo Nacional de Televisión</t>
  </si>
  <si>
    <t>Programa de Desarrollo Local (PRODESAL)</t>
  </si>
  <si>
    <t>Instituto de Desarrollo Agropecuario</t>
  </si>
  <si>
    <t>Bono Logro Escolar</t>
  </si>
  <si>
    <t>Fondo de Farmacia para Enfermedades Crónicas No Transmisibles en Atención Primaria de Salud (FOFAR)</t>
  </si>
  <si>
    <t>Ministerio de Salud</t>
  </si>
  <si>
    <t>Subsecretaría de Redes Asistenciales</t>
  </si>
  <si>
    <t>Plan de Ingreso, Formación y Retención de Profesionales Especialistas en el Sector Público de Salud</t>
  </si>
  <si>
    <t>Actuar a Tiempo</t>
  </si>
  <si>
    <t>Servicio Nacional para Prevención y Rehabilitación Consumo de Drogas y Alcohol</t>
  </si>
  <si>
    <t>Prevención en Programas Educacionales</t>
  </si>
  <si>
    <t>Plan Microtráfico Cero - MT0</t>
  </si>
  <si>
    <t>Subsecretaría del Interior</t>
  </si>
  <si>
    <t>Plan Nacional contra el Narcotráfico - PNCN</t>
  </si>
  <si>
    <t>Subsidio al Empleo Joven (SEJ)</t>
  </si>
  <si>
    <t>Ministerio del Trabajo y Previsión Social</t>
  </si>
  <si>
    <t>Servicio Nacional de Capacitación y Empleo</t>
  </si>
  <si>
    <t>Fondo Nacional de Fomento del Libro y la Lectura</t>
  </si>
  <si>
    <t>EFA</t>
  </si>
  <si>
    <t>Consejo Nacional de la Cultura y las Artes</t>
  </si>
  <si>
    <t>Chile Indígena</t>
  </si>
  <si>
    <t>Obras de Riego</t>
  </si>
  <si>
    <t>Ministerio de Obras Públicas</t>
  </si>
  <si>
    <t>Dirección de Obras Hidráulicas</t>
  </si>
  <si>
    <t>Recambio de Alumbrado Público</t>
  </si>
  <si>
    <t>Ministerio de Energía</t>
  </si>
  <si>
    <t>Subsecretaría de Energía</t>
  </si>
  <si>
    <t>Programas Estratégicos de Especialización Inteligente para la Competitividad</t>
  </si>
  <si>
    <t>Programas Tecnológicos Estratégicos</t>
  </si>
  <si>
    <t>Desarrollo de Capacidades Tecnológicas para Bienes Públicos y para Innovación en Sectores Estratégicos</t>
  </si>
  <si>
    <t>Subvención Pro-retención</t>
  </si>
  <si>
    <t>Programa de Apoyo a la Retención Escolar (PARE)</t>
  </si>
  <si>
    <t>Junta Nacional de Auxilio Escolar y Becas</t>
  </si>
  <si>
    <t>Beca de Apoyo a la Retención Escolar (BARE)</t>
  </si>
  <si>
    <t>Yo Elijo mi PC</t>
  </si>
  <si>
    <t>Me Conecto para Aprender</t>
  </si>
  <si>
    <t>Intervención y/o control de la población penada sujeta a la Ley 18.216</t>
  </si>
  <si>
    <t>Programas de Deportes Sistema Nacional de Competencias Deportivas</t>
  </si>
  <si>
    <t>Ministerio del Deporte</t>
  </si>
  <si>
    <t>Instituto Nacional de Deportes</t>
  </si>
  <si>
    <t>Desempeño Insuficiente</t>
  </si>
  <si>
    <t>Subsidio al Arriendo</t>
  </si>
  <si>
    <t>Programa de Acompañamiento y Acceso Efectivo a la Educación Superior (PACE)</t>
  </si>
  <si>
    <t>EI</t>
  </si>
  <si>
    <t>Becas Chile</t>
  </si>
  <si>
    <t>Comisión Nacional de Investigación Científica y Tecnológica</t>
  </si>
  <si>
    <t>Desempeño Suficiente</t>
  </si>
  <si>
    <t>Becas Nacionales de Postgrado</t>
  </si>
  <si>
    <t>Programa Alternativo y Educativo</t>
  </si>
  <si>
    <t>Junta Nacional de Jardines Infantiles</t>
  </si>
  <si>
    <t>Beca Presidente de la República</t>
  </si>
  <si>
    <t>Programas de Deportes Liderazgo Deportivo Nacional</t>
  </si>
  <si>
    <t>Recuperación de Barrios</t>
  </si>
  <si>
    <t>Programas de Deportes Escuelas Deportivas Integrales</t>
  </si>
  <si>
    <t>Atención Integral Personas con Dependencia Severa</t>
  </si>
  <si>
    <t>Plan Comunal de Seguridad Pública</t>
  </si>
  <si>
    <t>Subsecretaría de Prevención del Delito</t>
  </si>
  <si>
    <t>Atención, Protección y Reparación Integral de Violencias contra las Mujeres</t>
  </si>
  <si>
    <t>Ministerio de la Mujer y la Equidad de Género</t>
  </si>
  <si>
    <t>Servicio Nacional de la Mujer y la Equidad de Género</t>
  </si>
  <si>
    <t>Programas de Deportes Fondo Nacional para el Fomento del Deporte</t>
  </si>
  <si>
    <t>Programas de Deportes Deporte y Participación Social</t>
  </si>
  <si>
    <t>Programa de Salud Bucal Programa de Salud Oral</t>
  </si>
  <si>
    <t>Programas de Salud Bucal Programa Preventivo en Salud Bucal (Sembrando Sonrisas)</t>
  </si>
  <si>
    <t>Programas de Salud Bucal Programa Más Sonrisas</t>
  </si>
  <si>
    <t>Programas de Salud Bucal Programa Mejoramiento de Acceso a la Atención Odontológica</t>
  </si>
  <si>
    <t>Prevención Integral de Violencias contra las Mujeres</t>
  </si>
  <si>
    <t>Fomento a la Innovación Empresarial</t>
  </si>
  <si>
    <t>Comité Innova Chile</t>
  </si>
  <si>
    <t>Adopción y Generación de Capacidades Tecnológicas para la Innovación</t>
  </si>
  <si>
    <t>Habitabilidad</t>
  </si>
  <si>
    <t>Fondo de Solidaridad e Inversión Social</t>
  </si>
  <si>
    <t>Capacitación en Oficios</t>
  </si>
  <si>
    <t>Subsidio Habitacional Extraordinario para Proyectos de Integración Social (DS116)</t>
  </si>
  <si>
    <t>Programas de Justicia Juvenil - Libertad Asistida Especial</t>
  </si>
  <si>
    <t>Programas de Justicia Juvenil -  Apoyo a la Reinserción  Social</t>
  </si>
  <si>
    <t>Vida Sana - Intervenciones en Factores de Riesgo de Enfermedades Crónicas</t>
  </si>
  <si>
    <t>Bono al Trabajo de la Mujer</t>
  </si>
  <si>
    <t>Inversión en la Comunidad</t>
  </si>
  <si>
    <t>Subsecretaría del Trabajo</t>
  </si>
  <si>
    <t>Red de Bibliotecas Públicas (BiblioRedes)</t>
  </si>
  <si>
    <t>Dirección de Bibliotecas, Archivos y Museos</t>
  </si>
  <si>
    <t>Fondo de Fomento al Desarrollo Científico y Tecnológico (FONDEF)</t>
  </si>
  <si>
    <t>Reinserción Escolar</t>
  </si>
  <si>
    <t>Educación para Personas Jóvenes y Adultas (EPJA)</t>
  </si>
  <si>
    <t>Familias en situación de Pobreza Extrema y Vulnerabilidad - Subsistema Seguridades y Oportunidades</t>
  </si>
  <si>
    <t>Beneficio Deudores Habitacionales (DS 51)</t>
  </si>
  <si>
    <t>Programa Apoyo Integral al Adulto Mayor Vínculos</t>
  </si>
  <si>
    <t>Programa Recambio de Calefactores a Leña</t>
  </si>
  <si>
    <t>Ministerio del Medio Ambiente</t>
  </si>
  <si>
    <t>Subsecretaría del Medio Ambiente</t>
  </si>
  <si>
    <t>Beneficio Deudores Habitacionales (DS 12)</t>
  </si>
  <si>
    <t>Mejoramiento de Condominios Sociales</t>
  </si>
  <si>
    <t>Regeneración de Condominios Sociales</t>
  </si>
  <si>
    <t>Fondo Nacional de Seguridad Pública</t>
  </si>
  <si>
    <t>Estudios Postgrado</t>
  </si>
  <si>
    <t>Programas de Justicia Juvenil - Medidas Cautelares Ambulatorias</t>
  </si>
  <si>
    <t>Programas de Justicia Juvenil - Salidas Alternativas</t>
  </si>
  <si>
    <t>Programas de Justicia Juvenil - Libertad Asistida</t>
  </si>
  <si>
    <t>Programas de Justicia Juvenil - Servicios en Beneficio de la Comunidad</t>
  </si>
  <si>
    <t>Refinanciamiento de Créditos PyME</t>
  </si>
  <si>
    <t>Promoción Turística Internacional</t>
  </si>
  <si>
    <t>Servicio Nacional de Turismo</t>
  </si>
  <si>
    <t>Fondo de Fomento para la Pesca Artesanal</t>
  </si>
  <si>
    <t>Servicio Nacional de Pesca</t>
  </si>
  <si>
    <t>Servicio Agrícola y Ganadero (SAG)</t>
  </si>
  <si>
    <t>EGI</t>
  </si>
  <si>
    <t>Servicio Agrícola y Ganadero</t>
  </si>
  <si>
    <t>No Aplica</t>
  </si>
  <si>
    <t>Fomento de la Pequeña y Mediana Minería-ENAMI</t>
  </si>
  <si>
    <t>Ministerio de Minería</t>
  </si>
  <si>
    <t>Secretaría y Administración General</t>
  </si>
  <si>
    <t>Programa de Licitaciones Defensa Penal Pública</t>
  </si>
  <si>
    <t>Defensoría Penal Pública</t>
  </si>
  <si>
    <t>Regularización Títulos de Dominio</t>
  </si>
  <si>
    <t>Ministerio de Bienes Nacionales</t>
  </si>
  <si>
    <t>Subsecretaría de Bienes Nacionales</t>
  </si>
  <si>
    <t>Infraestructura Hidráulica Agua Potable Rural (APR)</t>
  </si>
  <si>
    <t>Dirección General de Obras Públicas</t>
  </si>
  <si>
    <t>Beca Apoyo Retención Escolar</t>
  </si>
  <si>
    <t>Infraestructura Educacional (Mejoramiento de Infraestructura Escolar)</t>
  </si>
  <si>
    <t>Infraestructura Educacional (Liceos Tradicionales Municipales)</t>
  </si>
  <si>
    <t>Red Cultura</t>
  </si>
  <si>
    <t>Más Capaz</t>
  </si>
  <si>
    <t>Infraestructura Educacional (Establecimientos Subvencionados)</t>
  </si>
  <si>
    <t>Noche Digna</t>
  </si>
  <si>
    <t>4 a 7</t>
  </si>
  <si>
    <t>Servicio Nacional de la Mujer</t>
  </si>
  <si>
    <t>Adulto Mayor</t>
  </si>
  <si>
    <t>Servicio Nacional del Adulto Mayor</t>
  </si>
  <si>
    <t>Formación Inicial Docente</t>
  </si>
  <si>
    <t>Instituto de Fomento Pesquero (IFOP)</t>
  </si>
  <si>
    <t>Subsecretaría de Economía y Empresas de Menor Tamaño</t>
  </si>
  <si>
    <t>Apoyo a Víctimas</t>
  </si>
  <si>
    <t>ProChile</t>
  </si>
  <si>
    <t>Dirección General de Relaciones Económicas Internacionales</t>
  </si>
  <si>
    <t>Salas Cunas</t>
  </si>
  <si>
    <t>Programas de Fomento Asesorías Técnicas Empresariales</t>
  </si>
  <si>
    <t>Programas de Fomento Modernización de Ferias Libres</t>
  </si>
  <si>
    <t>Programas de Fomento Capital Semilla Emprendimiento</t>
  </si>
  <si>
    <t>Programas de Fomento Capital Semilla</t>
  </si>
  <si>
    <t>Programa Iniciativa Científica Milenio</t>
  </si>
  <si>
    <t>Beca Vocación de Profesor</t>
  </si>
  <si>
    <t>Equipamiento de Establecimientos de Educación Técnico Profesional</t>
  </si>
  <si>
    <t>Beca Residencia Indígena</t>
  </si>
  <si>
    <t>Resultados no Demostrados</t>
  </si>
  <si>
    <t>Beca de Integración Territorial (BIT)</t>
  </si>
  <si>
    <t>Hogares Indígenas</t>
  </si>
  <si>
    <t>Hogares Insulares V Región</t>
  </si>
  <si>
    <t>Programa de Formación de Especialistas y Subespecialistas</t>
  </si>
  <si>
    <t>Sistema Integrado de Subsidio Habitacional (DS1)</t>
  </si>
  <si>
    <t>Subsidio a la Originación</t>
  </si>
  <si>
    <t>Subsidio al Agua Potable y Alcantarillado (SAP)</t>
  </si>
  <si>
    <t>Subsidio Familiar y Asignación Familiar</t>
  </si>
  <si>
    <t>Superintendencia de Seguridad Social</t>
  </si>
  <si>
    <t>Plan Cuadrante</t>
  </si>
  <si>
    <t>Hogares JUNAEB</t>
  </si>
  <si>
    <t>Residencia Familiar Estudiantil</t>
  </si>
  <si>
    <t>Fondo de Fomento Audiovisual</t>
  </si>
  <si>
    <t>Corporaciones de Asistencia Judicial</t>
  </si>
  <si>
    <t>Fondo de Apoyo a Programas Culturales</t>
  </si>
  <si>
    <t>Posicionamiento del Deporte de Alto Rendimiento</t>
  </si>
  <si>
    <t>Programas de Fomento Desarrollo Empresarial</t>
  </si>
  <si>
    <t>Programas de Fomento Iniciativas de Desarrollo de Mercado</t>
  </si>
  <si>
    <t>Ley de Bosque Nativo</t>
  </si>
  <si>
    <t>Corporación Nacional Forestal</t>
  </si>
  <si>
    <t>ChileCompra</t>
  </si>
  <si>
    <t>Ministerio de Hacienda</t>
  </si>
  <si>
    <t>Dirección de Compras y Contratación Pública</t>
  </si>
  <si>
    <t>Puesta en valor del patrimonio</t>
  </si>
  <si>
    <t>Estudio Práctico de Unidades de Justicia Vecinal</t>
  </si>
  <si>
    <t>Programa de Inserción de Investigadores</t>
  </si>
  <si>
    <t>Fondo Nacional de Desarrollo Científico y Tecnológico (FONDECYT)</t>
  </si>
  <si>
    <t>Programa Educación Intercultural Bilingüe</t>
  </si>
  <si>
    <t>Red de Urgencia - SAPU (Servicio de Atención Primaria de Urgencia)</t>
  </si>
  <si>
    <t>Provisión Ley N° 20.378 Art. 5°</t>
  </si>
  <si>
    <t>Fondo Organización Regional de Acción Social (ORASMI)</t>
  </si>
  <si>
    <t>Red de Urgencia - SUR (Servicio de Urgencia Rural)</t>
  </si>
  <si>
    <t>Red de Urgencia - UEH (Unidad de Emergencia Hospitalaria)</t>
  </si>
  <si>
    <t>Red de Urgencia - SAUD (Sistema de Atención de Urgencia Diferida)</t>
  </si>
  <si>
    <t>Agencia Chilena de Eficiencia Energética</t>
  </si>
  <si>
    <t>Aplicación del Diseño Curricular y Pedadógico Intercurricular Bilingüe</t>
  </si>
  <si>
    <t>Chile se pone en forma-Deporte Competitivo</t>
  </si>
  <si>
    <t>Programa de Acceso al Microcrédito</t>
  </si>
  <si>
    <t>Subsidio Nacional al Transporte Público Ley 20.378</t>
  </si>
  <si>
    <t>Ministerio de Transportes y Telecomunicaciones</t>
  </si>
  <si>
    <t>Secretaría y Administración General de Transportes</t>
  </si>
  <si>
    <t>Programa Nacional de Alimentación Complementaria</t>
  </si>
  <si>
    <t>Subsecretaría de Salud Pública</t>
  </si>
  <si>
    <t>Instituto de Seguridad Laboral (ISL)</t>
  </si>
  <si>
    <t>Instituto de Seguridad Laboral</t>
  </si>
  <si>
    <t>Programas de Empleabilidad Apoyo a tu Plan Laboral</t>
  </si>
  <si>
    <t>Programas de Empleabilidad Yo Trabajo Jóvenes</t>
  </si>
  <si>
    <t>Programas de Empleabilidad Yo Trabajo</t>
  </si>
  <si>
    <t>Compras a privados Programa Prestaciones Valoradas</t>
  </si>
  <si>
    <t>Fondo Nacional De Salud</t>
  </si>
  <si>
    <t>Programa Desarrollo Inversiones</t>
  </si>
  <si>
    <t>Programa Mejoramiento de Barrios</t>
  </si>
  <si>
    <t>Capital Semilla Emprendimiento</t>
  </si>
  <si>
    <t>Programa Vida Nueva</t>
  </si>
  <si>
    <t>Programa Nacional Inmunizaciones</t>
  </si>
  <si>
    <t>Programa de Apoyo a Familias para el Autoconsumo</t>
  </si>
  <si>
    <t>Fondo Nacional del Adulto Mayor</t>
  </si>
  <si>
    <t>Praderas Suplementarias</t>
  </si>
  <si>
    <t>Programa de Riego</t>
  </si>
  <si>
    <t>Préstamos de Fomento (Corto y Largo Plazo)</t>
  </si>
  <si>
    <t>Alianzas Productivas</t>
  </si>
  <si>
    <t>Desarrollo Integral de Pequeños Productores Campesinos del Secano - PADIS</t>
  </si>
  <si>
    <t>Programa de Desarrollo Territorial Indígena</t>
  </si>
  <si>
    <t>Convenio INDAP - PRODEMU</t>
  </si>
  <si>
    <t>Programa de Desarrollo de Acción Local - PRODESAL</t>
  </si>
  <si>
    <t>Servicios Desarrollo de Capacidades Productivas y Empresariales</t>
  </si>
  <si>
    <t>Servicios de Asesoría Técnica - SAT</t>
  </si>
  <si>
    <t>Fondo para la Educación Previsional</t>
  </si>
  <si>
    <t>Subsecretaría de Previsión Social</t>
  </si>
  <si>
    <t>Seguro Agrícola</t>
  </si>
  <si>
    <t>Subsecretaría de Agricultura</t>
  </si>
  <si>
    <t>Programas de Rehabilitación y Reinserción Social subsidio a la contratación de las PCL</t>
  </si>
  <si>
    <t>Programas de Rehabilitación y Reinserción Social reinserción con penas alternativas</t>
  </si>
  <si>
    <t>Programas de Rehabilitación y Reinserción Social programa tratamiento para hombres que ejercen violencia</t>
  </si>
  <si>
    <t>Programas de Rehabilitación y Reinserción Social programa de reinserción social</t>
  </si>
  <si>
    <t>Programas de Rehabilitación y Reinserción Social patronato nacional de reos</t>
  </si>
  <si>
    <t>Programas de Rehabilitación y Reinserción Social centros de educación y trabajo semiabiertos (CET)</t>
  </si>
  <si>
    <t>Programa de Licitaciones Sistema Nacional de Mediación</t>
  </si>
  <si>
    <t>Programa de Mejoramiento de Atención a la Infancia</t>
  </si>
  <si>
    <t>Subsidio para la Prueba de Selección Universitaria (PSU)</t>
  </si>
  <si>
    <t>Programa Vacaciones Tercera Edad (VTE)</t>
  </si>
  <si>
    <t>Giras de Estudios (GE)</t>
  </si>
  <si>
    <t>Programa de Alimentación Actividades Extraescolares</t>
  </si>
  <si>
    <t>Programa de Alimentación Estudiantes Adultos</t>
  </si>
  <si>
    <t>Programa de Alimentación Plan 12 años</t>
  </si>
  <si>
    <t>Programa de Alimentación Refuerzo Educativo</t>
  </si>
  <si>
    <t>Programa de Alimentación de vacaciones</t>
  </si>
  <si>
    <t>Fondo Nacional de Salud (FONASA)</t>
  </si>
  <si>
    <t>Bono Auge</t>
  </si>
  <si>
    <t>EPN</t>
  </si>
  <si>
    <t>Bono Trabajador Activo</t>
  </si>
  <si>
    <t>Liceos Bicentenarios de Excelencia</t>
  </si>
  <si>
    <t>Barrio en Paz</t>
  </si>
  <si>
    <t>DL 701 Bonificación Forestal</t>
  </si>
  <si>
    <t>Servicio Nacional de Menores (SENAME)</t>
  </si>
  <si>
    <t>Programa de Apoyo al Recién Nacido</t>
  </si>
  <si>
    <t>Ministerio de Planificación</t>
  </si>
  <si>
    <t>Subsecretaría de Planificación</t>
  </si>
  <si>
    <t>Programa de Alimentación para Kínder</t>
  </si>
  <si>
    <t>Programa de Alimentación para enseñanza media</t>
  </si>
  <si>
    <t>Programa de Alimentación para Pre-Kínder</t>
  </si>
  <si>
    <t>Programa de Alimentación para enseñanza básica</t>
  </si>
  <si>
    <t>Programa Abriendo Caminos (Chile Solidario)</t>
  </si>
  <si>
    <t>Bonificación al Ingreso Ético Familiar</t>
  </si>
  <si>
    <t>Programa de Protección del Patrimonio Familiar</t>
  </si>
  <si>
    <t>Programa de Mejoramiento Urbano y Equipamiento Comunal (PMU)</t>
  </si>
  <si>
    <t>Provisión Fondo de Innovación para la Competitividad (FIC Regional)</t>
  </si>
  <si>
    <t>Fondo de Gestión en Seguridad Ciudadana</t>
  </si>
  <si>
    <t>Fundación Imagen de Chile (Más Imagen CORFO)</t>
  </si>
  <si>
    <t>Fondo de Apoyo al Mejoramiento de la Gestión Educacional Municipal (FAGEM)</t>
  </si>
  <si>
    <t>Pasantías Técnicos Nivel Superior (Programa Técnicos para Chile)</t>
  </si>
  <si>
    <t>Subvención Educacional Pro Retención</t>
  </si>
  <si>
    <t>Sistema de Incentivos para la sustentabilidad de los suelos</t>
  </si>
  <si>
    <t>Programa proyectos de mejoramiento educativo</t>
  </si>
  <si>
    <t>Reemplazo Íntegro o Finalización</t>
  </si>
  <si>
    <t>Programa de Liderazgo Educativo</t>
  </si>
  <si>
    <t>Rediseño Sustantivo</t>
  </si>
  <si>
    <t>Becas Educación Superior Becas de Reparación</t>
  </si>
  <si>
    <t>Becas Educación Superior Becas de Excelencia Académica y Puntaje Nacional</t>
  </si>
  <si>
    <t>Becas Educación Superior Becas Nuevo Milenio</t>
  </si>
  <si>
    <t>Becas Educación Superior Beca Juan Gómez Millas</t>
  </si>
  <si>
    <t>Becas Educación Superior Beca Bicentenario</t>
  </si>
  <si>
    <t>Dirección Nacional del Servicio Civil</t>
  </si>
  <si>
    <t>Programa de seguridad y participación ciudadana programas de prevensión en seguridad ciudadana</t>
  </si>
  <si>
    <t>Programa de seguridad y participación ciudadana proyecto re-escolarización MINEDUC</t>
  </si>
  <si>
    <t>Programa de seguridad y participación ciudadana plan reincidentes</t>
  </si>
  <si>
    <t>Programa de seguridad y participación ciudadana municipalidades, programas comunales y de barrio</t>
  </si>
  <si>
    <t>Programa de seguridad y participación ciudadana escuelas preventivas de fútbol</t>
  </si>
  <si>
    <t>Fortalecimiento a la Gestión Subnacional</t>
  </si>
  <si>
    <t>Becas Educación Superior Becas para hijos de profesionales de la educación</t>
  </si>
  <si>
    <t>Programa Enlaces Alfabetización Digital</t>
  </si>
  <si>
    <t>Programa Enlaces Computadores para Docentes de Excelencia Pedadógica</t>
  </si>
  <si>
    <t>Programa Enlaces Informática educativa en escuelas y liceos</t>
  </si>
  <si>
    <t>Programa Enlaces Laboratorios Móviles</t>
  </si>
  <si>
    <t>Programa de investigación asociativa centros de investigación científicos y tecnológicos de excelencia</t>
  </si>
  <si>
    <t>Modificaciones en el Diseño y/o Procesos de Gestión Interna</t>
  </si>
  <si>
    <t>Programa de investigación asociativa consorcios tecnológicos empresariales</t>
  </si>
  <si>
    <t>Programa de investigación asociativa fortalecimiento de grupos de investigación</t>
  </si>
  <si>
    <t>Beca Acceso a TICs para estudiantes 7° Básico</t>
  </si>
  <si>
    <t>Conservación Vial Programa de Administración Directa</t>
  </si>
  <si>
    <t>Central Nacional de Abastecimiento (CENABAST)</t>
  </si>
  <si>
    <t>Central de Abastecimiento del Sistema Nacional de Salud</t>
  </si>
  <si>
    <t>Programa de Prevención y Control del VIH/SIDA y las Infecciones de Transmisión Sexual</t>
  </si>
  <si>
    <t>Hospitales Experimentales - Centro de Referencia de Salud de Peñalolén Cordillera Oriente</t>
  </si>
  <si>
    <t>Programa Recuperación de Barrios</t>
  </si>
  <si>
    <t>Programa de Asistencia Técnica</t>
  </si>
  <si>
    <t>Programa de Desarrollo Indígena</t>
  </si>
  <si>
    <t>Becas Educación Superior Becas para estudiantes de pedadogía</t>
  </si>
  <si>
    <t>Programa Habitabilidad Chile Solidario</t>
  </si>
  <si>
    <t>Fondo de Desarrollo de las Telecomunicaciones</t>
  </si>
  <si>
    <t>Subsecretaría de Telecomunicaciones</t>
  </si>
  <si>
    <t>Subsidio Fondo Solidario Vivienda II</t>
  </si>
  <si>
    <t>Subsidio Fondo Solidario Vivienda I</t>
  </si>
  <si>
    <t>Hospitales Experimentales - Hospital Padre Alberto Hurtado</t>
  </si>
  <si>
    <t>Hospitales Experimentales - Centro de Referencia de Salud Maipú</t>
  </si>
  <si>
    <t>Programa de Recuperación y Desarrollo Urbano de Valparaíso (PRDUV)</t>
  </si>
  <si>
    <t>Programas de Prevención al Consumo de Drogas</t>
  </si>
  <si>
    <t>Ajustes Menores</t>
  </si>
  <si>
    <t>Programas de Tratamiento y Rehabilitación</t>
  </si>
  <si>
    <t>Programa Fondo de Promoción de Exportaciones</t>
  </si>
  <si>
    <t>Programas de Fomento Fomento a la Calidad (Focal)</t>
  </si>
  <si>
    <t>Programas de Fomento Programa de Asistencia Técnica</t>
  </si>
  <si>
    <t>Programas de Fomento Programa de Preinversión</t>
  </si>
  <si>
    <t>Inglés Abre Puertas</t>
  </si>
  <si>
    <t>Programa Centros de Recursos Educativos (Bibliotecas CRA)</t>
  </si>
  <si>
    <t>Programa de Educación Extraescolar</t>
  </si>
  <si>
    <t>Subvención Escolar Preferencial</t>
  </si>
  <si>
    <t>Gendarmería de Chile (GENCHI)</t>
  </si>
  <si>
    <t>Programa de Caminos Básicos</t>
  </si>
  <si>
    <t>Programa Fondo de Promoción de Exportaciones Silvoagropecuarias</t>
  </si>
  <si>
    <t>Programa Recuperación de Suelos Degradados</t>
  </si>
  <si>
    <t>Saneamiento y Normalización de la Tenencia Irregular de la Pequeña Propiedad Raíz</t>
  </si>
  <si>
    <t>Sector Minería Subsecretaría de Minería</t>
  </si>
  <si>
    <t>Sector Minería Comisión Chilena del Cobre (COCHILCO)</t>
  </si>
  <si>
    <t>Comisión Chilena del Cobre</t>
  </si>
  <si>
    <t>Sector Minería Servicio Nacional de Geología y Minería (SERNAGEOMIN)</t>
  </si>
  <si>
    <t>Servicio Nacional de Geología y Minería</t>
  </si>
  <si>
    <t>Fundación Nacional para la Superación de la Pobreza Programa Servicio País</t>
  </si>
  <si>
    <t>Programas de Fomento Programa Territorial Integrado</t>
  </si>
  <si>
    <t>Programas de Fomento Programa de Desarrollo de Proveedores</t>
  </si>
  <si>
    <t>Programas de Fomento Programa de Emprendimientos Locales</t>
  </si>
  <si>
    <t>Programas de Fomento Proyectos Asociativos de Fomento</t>
  </si>
  <si>
    <t>Impacto Reforma Previsional</t>
  </si>
  <si>
    <t>Programa de Aumento de la Cobertura Previsional y Nivel de Pensiones de las Mujeres</t>
  </si>
  <si>
    <t>Subsidio al Empleo Joven</t>
  </si>
  <si>
    <t>Subsidio Leasing Habitacional Ley 19.281</t>
  </si>
  <si>
    <t>Corporaciones Municipales de Deporte</t>
  </si>
  <si>
    <t>Chile Crece Contigo</t>
  </si>
  <si>
    <t>Programa Mujeres Jefas de Hogar</t>
  </si>
  <si>
    <t>Fondo de Desarrollo Indígena Gestión Social</t>
  </si>
  <si>
    <t>Fondo de Desarrollo Indígena Fomento Económico</t>
  </si>
  <si>
    <t>Fundación Nacional para la Superación de la Pobreza Programa Vivienda en Zonas Aisladas</t>
  </si>
  <si>
    <t>Fundación Nacional para la Superación de la Pobreza Programa Servicios Comunitarios</t>
  </si>
  <si>
    <t>Fundación Nacional para la Superación de la Pobreza Programa Adopta Un Hermano</t>
  </si>
  <si>
    <t>Programa Previene (municipios)</t>
  </si>
  <si>
    <t>Programa de Desarrollo de Comunas Pobres</t>
  </si>
  <si>
    <t>Fondo Nacional de Desarrollo Cultural y las Artes (FONDART)</t>
  </si>
  <si>
    <t>Programa de Infraestructura Rural para el Desarrollo Territorial</t>
  </si>
  <si>
    <t>Fundación de Promoción y Desarrollo de la Mujer (PRODEMU)</t>
  </si>
  <si>
    <t>Fondo de Tierras y Aguas Indígenas</t>
  </si>
  <si>
    <t>Programa de Ayudas Técnicas</t>
  </si>
  <si>
    <t>Servicio Nacional de la Discapacidad</t>
  </si>
  <si>
    <t>Programa de Prevención y Control de la Contaminación</t>
  </si>
  <si>
    <t>Ministerio Secretaría General de la Presidencia de la República</t>
  </si>
  <si>
    <t>Comisión Nacional del Medio Ambiente</t>
  </si>
  <si>
    <t>Reubicación Institucional</t>
  </si>
  <si>
    <t>Programa País de Eficiencia Energética</t>
  </si>
  <si>
    <t>Comisión Nacional de Energía</t>
  </si>
  <si>
    <t>Unidad de Atención a Víctimas</t>
  </si>
  <si>
    <t>Secretaría y Administración General de Interior</t>
  </si>
  <si>
    <t>Centros de Asistencia a Víctimas de Atentados Sexuales</t>
  </si>
  <si>
    <t>Policía de Investigaciones de Chile</t>
  </si>
  <si>
    <t>Programa de Cooperación Técnica entre Países en Desarrollo</t>
  </si>
  <si>
    <t>Agencia de Cooperación Internacional de Chile</t>
  </si>
  <si>
    <t>Sector Pesca (Instituto de Fomento Pesquero)</t>
  </si>
  <si>
    <t>Subsecretaría de Pesca</t>
  </si>
  <si>
    <t>Sector Pesca (Subsecretaría de Pesca)</t>
  </si>
  <si>
    <t>Sector Pesca (Servicio Nacional de Pesca)</t>
  </si>
  <si>
    <t>Programa de Educación Especial Diferencial</t>
  </si>
  <si>
    <t>Programas de Perfeccionamiento Docente Becas de Especialización</t>
  </si>
  <si>
    <t>Programas de Perfeccionamiento Docente Formación Continua para Profesionales de la Educación</t>
  </si>
  <si>
    <t>Programas de Perfeccionamiento Docente Pasantías Nacionales</t>
  </si>
  <si>
    <t>Programas de Perfeccionamiento Docente Plan de Matemáticas</t>
  </si>
  <si>
    <t>Programas de Perfeccionamiento Docente Planes de Superación</t>
  </si>
  <si>
    <t>Programas de Perfeccionamiento Docente Áreas Prioritarias Enseñanza Básica y Media</t>
  </si>
  <si>
    <t>Bonificación Prácticas Profesionales de EMTP</t>
  </si>
  <si>
    <t>Centros de Atención Integral a Víctimas de Delitos Violentos (CAJ)</t>
  </si>
  <si>
    <t>Defensoría Penal Pública (DPP)</t>
  </si>
  <si>
    <t>Programa Bonificación a la Contratación de Mano de Obra</t>
  </si>
  <si>
    <t>Comisión de Medicina Preventiva e Invalidez (COMPIN)</t>
  </si>
  <si>
    <t>Parque Metropolitano de Santiago (PMS)</t>
  </si>
  <si>
    <t>Servicio de Vivienda y Urbanización Metropolitano (SERVIU RM)</t>
  </si>
  <si>
    <t>Generación de capacidades en localidades pobres</t>
  </si>
  <si>
    <t>Programa de Recursos Naturales y Biodiversidad</t>
  </si>
  <si>
    <t>Desarrollo Social</t>
  </si>
  <si>
    <t>Apoyo a grupos vulnerables</t>
  </si>
  <si>
    <t>Programa Intervenciones Urbanas Integrales</t>
  </si>
  <si>
    <t>Programa de Tratamiento de la Obesidad</t>
  </si>
  <si>
    <t>Instituto de Normalización Previsional (INP)</t>
  </si>
  <si>
    <t>Instituto de Normalización Previsional</t>
  </si>
  <si>
    <t>Microemprendimiento MYPIME Programa de Apoyo al Microemprendimiento</t>
  </si>
  <si>
    <t>Sistema Nacional de Inversiones</t>
  </si>
  <si>
    <t>Programa de Alto Rendimiento</t>
  </si>
  <si>
    <t>Programa de Participación Ciudadana</t>
  </si>
  <si>
    <t>Secretaría General de Gobierno</t>
  </si>
  <si>
    <t>Programa de Participación y Práctica Deportiva</t>
  </si>
  <si>
    <t>Microemprendimiento MYPIME Programa de Apoyo a Acciones Económicas</t>
  </si>
  <si>
    <t>Programa de Reforma y Modernización del Estado</t>
  </si>
  <si>
    <t>Secretaría General de la Presidencia de la República</t>
  </si>
  <si>
    <t>Plan Cuadrante de Seguridad Preventiva</t>
  </si>
  <si>
    <t>Ministerio de Defensa Nacional</t>
  </si>
  <si>
    <t>Carabineros de Chile</t>
  </si>
  <si>
    <t>Programa de Pavimentación Participativa</t>
  </si>
  <si>
    <t>Programa de Desarrollo Ganadero</t>
  </si>
  <si>
    <t>Microemprendimiento MYPIME Riego Asociativo</t>
  </si>
  <si>
    <t>Microemprendimiento MYPIME Programa de Desarrollo de Redes Pro Rubro</t>
  </si>
  <si>
    <t>Microemprendimiento MYPIME Programa de Desarrollo de Inversiones</t>
  </si>
  <si>
    <t>Microemprendimiento MYPIME Programa de Desarrollo PRODES</t>
  </si>
  <si>
    <t>Programa de Agua Potable Rural</t>
  </si>
  <si>
    <t>Microemprendimiento MYPIME Instrumentos del Programa de Fomento a la Microempresa</t>
  </si>
  <si>
    <t>Microemprendimiento MYPIME Chile Emprende</t>
  </si>
  <si>
    <t>Programa de Mejoramiento de la Gestión (PMG)</t>
  </si>
  <si>
    <t>Dirección de Presupuestos</t>
  </si>
  <si>
    <t>Educación y Capacitación Permanente Programa Especial de Educación Básica y Media</t>
  </si>
  <si>
    <t>Educación y Capacitación Permanente Proyectos de Articulación de la Formación Técnica</t>
  </si>
  <si>
    <t>Programa de Educación Preescolar (Fundación Integra)</t>
  </si>
  <si>
    <t>Programa de Educación Preescolar (Subsecretaría de Educación)</t>
  </si>
  <si>
    <t>Programa de Inspección de Establecimientos Educacionales Subvencionados</t>
  </si>
  <si>
    <t>Programa de Supervisión de Establecimientos Educacionales Subvencionados</t>
  </si>
  <si>
    <t>Programa de Educación Preescolar (Junta Nacional de Jardines Infantiles, JUNJI)</t>
  </si>
  <si>
    <t>Programa de Administración Directa (SENAME)</t>
  </si>
  <si>
    <t>Administración Sistema de Concesiones de Obras Públicas</t>
  </si>
  <si>
    <t>Microemprendimiento MYPIME Centros de Gestión</t>
  </si>
  <si>
    <t>Microemprendimiento MYPIME Programa Servicios de Asistencia Técnica</t>
  </si>
  <si>
    <t>Educación y Capacitación Permanente Programa de Educación y Capacitación Permanente</t>
  </si>
  <si>
    <t>Programa de Capacitación a Microempresas y Trabajadores Independientes</t>
  </si>
  <si>
    <t>Coordinación, Orden Público y Gestión Territorial Gobierno Más Cerca</t>
  </si>
  <si>
    <t>Servicio de Gobierno Interior</t>
  </si>
  <si>
    <t>PYME Exporta</t>
  </si>
  <si>
    <t>Becas de Postgrado AGCI</t>
  </si>
  <si>
    <t>Programa Todo Chile</t>
  </si>
  <si>
    <t>Servicio Nacional de Aduanas</t>
  </si>
  <si>
    <t>Becas de Postgrado CONICYT</t>
  </si>
  <si>
    <t>Convenios con Municipalidades y Otras Instituciones (Educación Pre Escolar)</t>
  </si>
  <si>
    <t>Chile Barrio</t>
  </si>
  <si>
    <t>Fondo Solidario de Vivienda</t>
  </si>
  <si>
    <t>Becas de Postgrado MECESUP</t>
  </si>
  <si>
    <t>Corporación Arica Parinacota</t>
  </si>
  <si>
    <t>Gobierno Regional Región I Tarapacá.</t>
  </si>
  <si>
    <t>Programa Regional de Desarrollo Científico y Tecnológico</t>
  </si>
  <si>
    <t>Dirección de Arquitectura</t>
  </si>
  <si>
    <t>Bonificación por Inversiones de Riego y Drenaje Ley N° 18.450</t>
  </si>
  <si>
    <t>Programa de Capacitación y Transferencia Tecnológica a la Pequeña Minería Artesanal</t>
  </si>
  <si>
    <t>Becas de Postgrado Funcionarios Públicos</t>
  </si>
  <si>
    <t>Becas de Postgrado Presidente de la República en el Extranjero</t>
  </si>
  <si>
    <t>Programa Iniciativa Científica Millenium</t>
  </si>
  <si>
    <t>Becas Escolares de Educación Básica y Media, Beca Presidente de la República</t>
  </si>
  <si>
    <t>PROFIM II (Extensión)</t>
  </si>
  <si>
    <t>Programa Sendero de Chile</t>
  </si>
  <si>
    <t>Programa de Electrificación Rural</t>
  </si>
  <si>
    <t>Programa de Desarrollo e Innovación Tecnológica. Subprograma de Tecnologías de Información y Comunicaciones (TICs)</t>
  </si>
  <si>
    <t>Secretaría y Administración General de Economía</t>
  </si>
  <si>
    <t>Proyecto SERNAC Facilita (Programa OIR´s)</t>
  </si>
  <si>
    <t>Servicio Nacional del Consumidor</t>
  </si>
  <si>
    <t>Fondo de Innovación Tecnológica de la región del Bío-Bío</t>
  </si>
  <si>
    <t>Corporación de Promoción Turística</t>
  </si>
  <si>
    <t>Becas Escolares de Educación Básica y Media, Beca Pensión de Alimentación</t>
  </si>
  <si>
    <t>Becas Escolares de Educación Básica y Media, Beca Indígena</t>
  </si>
  <si>
    <t>Programa de Rehabilitación y Reinserción Social - Programa Laboral en el Medio Libre</t>
  </si>
  <si>
    <t>Programa de Rehabilitación y Reinserción Social - Programa Centros de Educación y Trabajo</t>
  </si>
  <si>
    <t>Aplicación Limpieza de Calles</t>
  </si>
  <si>
    <t>Gobierno Regional Región Metropolitana de Santiago</t>
  </si>
  <si>
    <t>Programa de Rehabilitación y Reinserción Social - Programa Patronato Nacional de Reos</t>
  </si>
  <si>
    <t>Transferencias Subsecretaría de Agricultura para Innovación Agrícola</t>
  </si>
  <si>
    <t>Programa Sistema Nacional de Áreas Silvestres Protegidas</t>
  </si>
  <si>
    <t>Programa de Bonificación Forestal - DL 701</t>
  </si>
  <si>
    <t>Proyecto ISIDORA</t>
  </si>
  <si>
    <t>Becas Escolares de Educación Básica y Media, Beca Liceo para Todos</t>
  </si>
  <si>
    <t>Programa BiblioRedes</t>
  </si>
  <si>
    <t>Becas Escolares de Educación Básica y Media, Beca Primera Dama</t>
  </si>
  <si>
    <t>Infraestructura Portuaria Pesquera Artesanal</t>
  </si>
  <si>
    <t>Fondo de Investigación Pesquera</t>
  </si>
  <si>
    <t>Consejo de Política Antártica</t>
  </si>
  <si>
    <t>Instituto Antártico Chileno</t>
  </si>
  <si>
    <t>Dirección de Comunidad para Chilenos en el Exterior</t>
  </si>
  <si>
    <t>Secretaría y Administración General y Servicio Exterior</t>
  </si>
  <si>
    <t>Centro Nacional de la Productividad y la Calidad</t>
  </si>
  <si>
    <t>Programa de Mejoramiento de la Calidad y Equidad de la Educación Superior (MECESUP)</t>
  </si>
  <si>
    <t>Salud Bucal</t>
  </si>
  <si>
    <t>Borde Costero</t>
  </si>
  <si>
    <t>Subsecretaría de Marina</t>
  </si>
  <si>
    <t>Orígenes</t>
  </si>
  <si>
    <t>Conservaciones Viales</t>
  </si>
  <si>
    <t>Programas de Empleo con Apoyo Fiscal - Línea Subsecretaría</t>
  </si>
  <si>
    <t>Programas de Empleo con Apoyo Fiscal - Línea PMU</t>
  </si>
  <si>
    <t>Programas de Empleo con Apoyo Fiscal - Línea Fosis</t>
  </si>
  <si>
    <t>Programas de Empleo con Apoyo Fiscal - Línea FOSAC</t>
  </si>
  <si>
    <t>Programas de Empleo con Apoyo Fiscal - Línea Conaf</t>
  </si>
  <si>
    <t>Fondo de Solidaridad e Inversión Social (FOSIS)</t>
  </si>
  <si>
    <t>Comisión Nacional de Seguridad de Tránsito</t>
  </si>
  <si>
    <t>Obras en Espacios Públicos Patrimoniales</t>
  </si>
  <si>
    <t>Componente Reforzamiento APS Servicio de Atención Primaria de Urgencia</t>
  </si>
  <si>
    <t>Componente Reforzamiento APS Recursos, Apoyo Diagnóstico para la Resolución Ambulatoria de los Problemas Respiratorios de los Niños y Adultos</t>
  </si>
  <si>
    <t>Componente Reforzamiento APS Odontológico para Mujeres y Hombres de Escasos Recursos</t>
  </si>
  <si>
    <t>Componente Reforzamiento APS Infecciones Respiratorias Agudas del Niño (IRA)</t>
  </si>
  <si>
    <t>Componente Reforzamiento APS Incentivos para el Mejoramiento de la Gestión en el Nivel Primario de Salud</t>
  </si>
  <si>
    <t>Componente Reforzamiento APS Enfermedades Respiratorias del Adulto (ERA)</t>
  </si>
  <si>
    <t>Programas de Empleo con Apoyo Fiscal - Línea Sence</t>
  </si>
  <si>
    <t>Conciliación y Mediación</t>
  </si>
  <si>
    <t>Servicio Aerofotogramétrico de la FACH</t>
  </si>
  <si>
    <t>Servicio Aerofotogramétrico de la Fuerza Aérea de Chile</t>
  </si>
  <si>
    <t>Servicio Hidrográfico y Oceanográfico de la Armada (SHOA)</t>
  </si>
  <si>
    <t>Servicio Hidrográfico y Oceanográfico de la Armada de Chile</t>
  </si>
  <si>
    <t>Instituto Geográfico Militar</t>
  </si>
  <si>
    <t>Programa de Subvención Anual de Apoyo al Mantenimiento</t>
  </si>
  <si>
    <t>Programa de Evaluación de Programas</t>
  </si>
  <si>
    <t>Atracción de Inversiones en Alta Tecnología</t>
  </si>
  <si>
    <t>Centros de Información y Difusión Juvenil</t>
  </si>
  <si>
    <t>Instituto Nacional de la Juventud</t>
  </si>
  <si>
    <t>Relaciones Familiares (Ex Programa de Información y Orientación en Asuntos Familiares)</t>
  </si>
  <si>
    <t>Centros de Atención Integral y Prevención de la Violencia Intrafamiliar</t>
  </si>
  <si>
    <t>Programa de Nivelación de Competencias Laborales</t>
  </si>
  <si>
    <t>Fondo de Desarrollo de las Telecomunicaciones. Telecentros Comunitarios</t>
  </si>
  <si>
    <t>Préstamos Médicos en Salud</t>
  </si>
  <si>
    <t>Servicio Nacional de Capacitación y Empleo (SENCE)</t>
  </si>
  <si>
    <t>Dirección General de Aeronáutica Civil</t>
  </si>
  <si>
    <t>Programa de Segmentación Penitenciaria</t>
  </si>
  <si>
    <t>Textos Escolares Educación Básica y Media</t>
  </si>
  <si>
    <t>Educación de Adultos EFA y ETEA</t>
  </si>
  <si>
    <t>Programa de Reconversión Laboral y Productiva de la Zona del Carbón</t>
  </si>
  <si>
    <t>Fondo de Desarrollo e Innovación</t>
  </si>
  <si>
    <t>Fomento a la Inversión Privada</t>
  </si>
  <si>
    <t>Seguridad y Participación Ciudadana</t>
  </si>
  <si>
    <t>Vacaciones Tercera Edad</t>
  </si>
  <si>
    <t>Programa ENLACES</t>
  </si>
  <si>
    <t>Fortalecimiento de la Capacidad Fiscalizadora</t>
  </si>
  <si>
    <t>Dirección del Trabajo</t>
  </si>
  <si>
    <t>Establecimiento y Desarrollo de una Política Cultural de Visión Global al Exterior</t>
  </si>
  <si>
    <t>Consejo Nacional de Protección a la Ancianidad</t>
  </si>
  <si>
    <t>Fondo de Proyectos de Mejoramiento Educativo (PME)</t>
  </si>
  <si>
    <t>Formación para la Apropiación Curricular (ex Programa Perfeccionamiento Fundamental (PPF))</t>
  </si>
  <si>
    <t>Ministerio de Agricutura (Comisión Nacional de Riego)</t>
  </si>
  <si>
    <t>Ministerio de Agricutura (Corporación Nacional Forestal)</t>
  </si>
  <si>
    <t>Ministerio de Agricutura (Instituto de Desarrollo Agropecuario)</t>
  </si>
  <si>
    <t>Ministerio de Agricutura (Oficina de Estudios y Política Agrarias)</t>
  </si>
  <si>
    <t>Ministerio de Agricutura (Servicio Agrícola y Ganadero)</t>
  </si>
  <si>
    <t>Ministerio de Agricutura (Subsecretaría de Agricultura)</t>
  </si>
  <si>
    <t>Crédito Pignoraticio y Prenda Industrial sin Desplazamiento</t>
  </si>
  <si>
    <t>Dirección General de Crédito Prendario</t>
  </si>
  <si>
    <t>Salud Mental y Psiquiatría</t>
  </si>
  <si>
    <t>Programa de Fomento a la Pequeña y Mediana Minería de ENAMI</t>
  </si>
  <si>
    <t>Programa Asistencia Técnica</t>
  </si>
  <si>
    <t>Generación de Capacidades en Localidades Pobres</t>
  </si>
  <si>
    <t>Pro Rural</t>
  </si>
  <si>
    <t>Programa de Mejoramiento Urbano</t>
  </si>
  <si>
    <t>Fondo de Fomento de la Pesca Artesanal</t>
  </si>
  <si>
    <t>Chilecompra</t>
  </si>
  <si>
    <t>Programa Explora</t>
  </si>
  <si>
    <t>Subsidio al Transporte Regional</t>
  </si>
  <si>
    <t>Programa Proyectos Asociativos de Fomento (PROFOs)</t>
  </si>
  <si>
    <t>Programa Fondo de Promoción de Exportaciones - ProChile</t>
  </si>
  <si>
    <t>Actividades Específicas en el Exterior (AEE)</t>
  </si>
  <si>
    <t>Programa Fondo Social</t>
  </si>
  <si>
    <t>Programa Fomento Productivo</t>
  </si>
  <si>
    <t>Programa de Subsidio Consumo de Agua Potable y Alcantarillado</t>
  </si>
  <si>
    <t>Programa Proyecto Montegrande</t>
  </si>
  <si>
    <t>Programa Grandes Obras de Riego</t>
  </si>
  <si>
    <t>Programa Planes de Aprendizaje</t>
  </si>
  <si>
    <t>Programa de Equipamiento Comunitario</t>
  </si>
  <si>
    <t>Programa Desarrollo Social</t>
  </si>
  <si>
    <t>Programa Participación Ciudadana en Instrumentos de Gestión</t>
  </si>
  <si>
    <t>Programa Fondo de Protección Ambiental</t>
  </si>
  <si>
    <t>Programa Fondo de Tierras y Aguas Indígenas</t>
  </si>
  <si>
    <t>Programas de Promoción Deportiva</t>
  </si>
  <si>
    <t>Programa de Reforzamiento de Urgencia y Unidades Crítica</t>
  </si>
  <si>
    <t>Programa de Reconversión Laboral</t>
  </si>
  <si>
    <t>Programa Subsidio Directo a la Micro y Pequeña Empresa</t>
  </si>
  <si>
    <t>Programa Saneamiento y Normalización Tenencia Irregular</t>
  </si>
  <si>
    <t>Programa Inspección de Exportaciones</t>
  </si>
  <si>
    <t>Programa Redes de Medición</t>
  </si>
  <si>
    <t>Dirección General de Aguas</t>
  </si>
  <si>
    <t>Programa de Fortalecimiento de la Formación Inicial de Docentes</t>
  </si>
  <si>
    <t>Programa de Escuelas de Sectores Pobres (P-900)</t>
  </si>
  <si>
    <t>Programa de Prevención al Consumo de Droga</t>
  </si>
  <si>
    <t>Programa Especial de Nivelación de Educación Básica y Media para Adultos (Programa Especial. Educación Básica para Trabajadores)</t>
  </si>
  <si>
    <t>Perfeccionamiento en el Exterior para Profesionales de la Educación</t>
  </si>
  <si>
    <t>Educación Adultos a Nivel Enseñanza Básica</t>
  </si>
  <si>
    <t>Proyecto de Cooperación Técnica entre Países en Desarrollo</t>
  </si>
  <si>
    <t>Proyecto de Protección de la Capa de Ozono</t>
  </si>
  <si>
    <t>s.i</t>
  </si>
  <si>
    <t>Programa Viviendas Básicas SERVIU</t>
  </si>
  <si>
    <t>Servicio Militar Obligatorio Publicidad e Incentivos</t>
  </si>
  <si>
    <t>Dirección General de Movilización Nacional</t>
  </si>
  <si>
    <t>Prestaciones Complejas Fondo Nacional de Salud</t>
  </si>
  <si>
    <t>Administración Directa</t>
  </si>
  <si>
    <t>Mujeres Trabajadoras Temporeras (PMTT)</t>
  </si>
  <si>
    <t>Control de Área de Tráfico para Santiago (SCAT)</t>
  </si>
  <si>
    <t>Viviendas Básicas SERVIU Infraestructura Sanitaria</t>
  </si>
  <si>
    <t>Fomento a la Microempresa</t>
  </si>
  <si>
    <t>Viviendas Básicas SERVIU Adquisición de Terrenos</t>
  </si>
  <si>
    <t>Prevención y Control del VIH - SIDA y las ETS</t>
  </si>
  <si>
    <t>Recuperación de Suelos Degradados</t>
  </si>
  <si>
    <t>Rehabilitación y Construcción de Obras Medianas y Pequeñas de Riego PROM</t>
  </si>
  <si>
    <t>Pequeños Aeródromos Regionales</t>
  </si>
  <si>
    <t>Programa de Formación para el Deporte</t>
  </si>
  <si>
    <t>Dirección General de Deportes y Recreación</t>
  </si>
  <si>
    <t>Apoyo a Menores en Situación Irregular Centros de Tránsito y Distribución Ambulatorios (CTDA)</t>
  </si>
  <si>
    <t>Fondo de Desarrollo Indígena (FDI)</t>
  </si>
  <si>
    <t>Atención al Adulto Mayor Carenciado</t>
  </si>
  <si>
    <t>Programa Ampliado de Inmunización (PAI)</t>
  </si>
  <si>
    <t>Control de Emisión de Fuentes Fijas</t>
  </si>
  <si>
    <t>Servicios de Salud</t>
  </si>
  <si>
    <t>Manejo y Diversificación Forestal</t>
  </si>
  <si>
    <t>Proyecto de Desarrollo Rural. Prodecop IV Región</t>
  </si>
  <si>
    <t>Deporte de Competición Comunal, Regional y Nacional</t>
  </si>
  <si>
    <t>Programa de Atención al Maltrato Infantil</t>
  </si>
  <si>
    <t>Fondo Desarrollo Artístico y Cultural</t>
  </si>
  <si>
    <t>Becas Mineduc de Educación Superior</t>
  </si>
  <si>
    <t>Promoción Turística a Nivel Internacional</t>
  </si>
  <si>
    <t>Fortalecimiento Institucional de la Gestión Municipal PROFIM</t>
  </si>
  <si>
    <t>Programa Local de Desarrollo Juvenil</t>
  </si>
  <si>
    <t>Subsidios Viviendas Progresivas Modalidad Privada</t>
  </si>
  <si>
    <t>Subsidios de Enfermedad y Medicina Curativa</t>
  </si>
  <si>
    <t>Salud del Adulto Mayor</t>
  </si>
  <si>
    <t>Mejoramiento Urbano y Equipamiento Comunal</t>
  </si>
  <si>
    <t>Escuela de la Mujer</t>
  </si>
  <si>
    <t>Programa de Mejoramiento de Barrios</t>
  </si>
  <si>
    <t>Subsidios Rurales y de Colonización</t>
  </si>
  <si>
    <t>Programa de Fiscalización</t>
  </si>
  <si>
    <t>Programa de Becas Presidente de la República D.F.L.22</t>
  </si>
  <si>
    <t>IRAL. Desarrollo Productivo Rural</t>
  </si>
  <si>
    <t>Aplicación Artículo 55 Ley N119.284 (FONADIS)</t>
  </si>
  <si>
    <t>Fondo Nacional de Fomento al Libro y la Lectura</t>
  </si>
  <si>
    <t>Financiamiento de Pymes y Exportadoras</t>
  </si>
  <si>
    <t>Transferencias a INTEGRA</t>
  </si>
  <si>
    <t>Consejo Nacional para el Control de Estupefacientes</t>
  </si>
  <si>
    <t>Subsidios al Transporte Regional</t>
  </si>
  <si>
    <t>Programa Viviendas Progresivas</t>
  </si>
  <si>
    <t>Programa Nacional de Vigilancia y Control de Marea Roja</t>
  </si>
  <si>
    <t>Proyecto Secano Costero</t>
  </si>
  <si>
    <t>Programa de Caletas de Pesca Artesanal</t>
  </si>
  <si>
    <t>Programa de Deporte Recreativo</t>
  </si>
  <si>
    <t>Programa de Estudios Pre y Postgrado</t>
  </si>
  <si>
    <t>Programa Servicio País</t>
  </si>
  <si>
    <t>Programa de Promoción de Exportaciones</t>
  </si>
  <si>
    <t>Fondo de Asistencia Técnica (FAT)</t>
  </si>
  <si>
    <t>Proyectos de Fomento PROFOS (CORFO, SERCOTEC, Agrícola)</t>
  </si>
  <si>
    <t>Prevención a la Drogadicción y al Alcoholismo</t>
  </si>
  <si>
    <t>Fondo Nacional de Desarrollo Científico y Tecnológico</t>
  </si>
  <si>
    <t>Jardín Infantil Clásico</t>
  </si>
  <si>
    <t>Jardín Infantil Familiar</t>
  </si>
  <si>
    <t>Reinserción laboral en el medio libre (PRL)</t>
  </si>
  <si>
    <t>Proyectos de reinserción social en sistemas cerrados (RSSC)</t>
  </si>
  <si>
    <t>Centros de Educación y Trabajo (CET)</t>
  </si>
  <si>
    <t>Programa de Salud y Atención Médica Escolar</t>
  </si>
  <si>
    <t>Programas de Educación Preescolar</t>
  </si>
  <si>
    <t>Programas de Rehabilitación y Reinserción Social Patronato Nacional de Reos</t>
  </si>
  <si>
    <t>Fundación para la Innovación Agraria</t>
  </si>
  <si>
    <t>Oficina de Estudios y Políticas Agrarias</t>
  </si>
  <si>
    <t>Inversión Financiera -Prestamos INDAP</t>
  </si>
  <si>
    <t>Programa de Becas de Capacitación Laboral SENCE</t>
  </si>
  <si>
    <t>Programa Oportunidades de Atención y Reducción de Listas de Espera</t>
  </si>
  <si>
    <t>Subsidios de Reposo Maternal y Cuidado del Niño</t>
  </si>
  <si>
    <t>Programa de Áreas Prioritarias de Alcohol y Drogas</t>
  </si>
  <si>
    <t>Inversión Real en Parques Urbanos</t>
  </si>
  <si>
    <t>Transferencia Tecnológica (PTT)</t>
  </si>
  <si>
    <t>Programa Agua Potable Rural (APR)</t>
  </si>
  <si>
    <t>Programa de Alimentación Escolar (PAE)</t>
  </si>
  <si>
    <t>Proyectos de Mejoramiento Educativo (PME)</t>
  </si>
  <si>
    <t>Fondo Nacional de Desarrollo Tecnológico y Científico (FONTEC)</t>
  </si>
  <si>
    <t>Fondo Nacional de Desarrollo Regional (FNDR)</t>
  </si>
  <si>
    <t>Fondo Nacional de Pensiones Asistenciales (PASIS)</t>
  </si>
  <si>
    <t>Programa de Subsidios Especiales (PET)</t>
  </si>
  <si>
    <t>Asistencia y Capacitación a Microempresas</t>
  </si>
  <si>
    <t>Programa de Capacitación Laboral Fase II</t>
  </si>
  <si>
    <t>Apoyo a Mujeres Jefas de Hogar -Capacitación Laboral</t>
  </si>
  <si>
    <t>Bonificación Inversiones de Riego y Drenaje, Ley 18,450</t>
  </si>
  <si>
    <t>Pavimentación Participativa</t>
  </si>
  <si>
    <t>Programa de Asistencia y Modernización de Minería Artesanal (PAMMA)</t>
  </si>
  <si>
    <t>Programa de Saneamiento de Título, Banco Mundial</t>
  </si>
  <si>
    <t>Reforzamiento de la Atención Primaria (SAPU e IRA)</t>
  </si>
  <si>
    <t>Programa Nacional de Alimentación Complementaria (PNAC)</t>
  </si>
  <si>
    <t>Fondo Nacional de Subsidio Familiar (SUF)</t>
  </si>
  <si>
    <t>Equipamientos Comunitarios</t>
  </si>
  <si>
    <t>Está Vigente</t>
  </si>
  <si>
    <t>Presupuesto Anual</t>
  </si>
  <si>
    <t>Fecha inicio</t>
  </si>
  <si>
    <t>Fecha fin</t>
  </si>
  <si>
    <t>Variables comunes a todos los programas</t>
  </si>
  <si>
    <t>Si</t>
  </si>
  <si>
    <t>Característica 1</t>
  </si>
  <si>
    <t>Característica 2</t>
  </si>
  <si>
    <t>Característica 3</t>
  </si>
  <si>
    <t>Característica 4</t>
  </si>
  <si>
    <t>Característica 5</t>
  </si>
  <si>
    <t>Sustentabilidad social</t>
  </si>
  <si>
    <t>Sustentabilidad económica</t>
  </si>
  <si>
    <t>Sustentabilidad ambiental</t>
  </si>
  <si>
    <t>Riego</t>
  </si>
  <si>
    <t>Eficiencia del agua</t>
  </si>
  <si>
    <t>Observaciones</t>
  </si>
  <si>
    <t>Según los indicadores propuestos por la Consultora se evalúa el desempeño del SAG como más que suficiente</t>
  </si>
  <si>
    <t>Descargable 1</t>
  </si>
  <si>
    <t>Descargable 2</t>
  </si>
  <si>
    <t>Descargable 3</t>
  </si>
  <si>
    <t>https://www.dipres.gob.cl/597/articles-189314_r_ejecutivo_institucional.pdf</t>
  </si>
  <si>
    <t>https://www.dipres.gob.cl/597/articles-189314_informe_final.pdf</t>
  </si>
  <si>
    <t>Agricultores</t>
  </si>
  <si>
    <t>Mejoras Sistemas productivos</t>
  </si>
  <si>
    <t>Pequeños productores</t>
  </si>
  <si>
    <t>Vigente</t>
  </si>
  <si>
    <t>Prevension</t>
  </si>
  <si>
    <t>Drogas</t>
  </si>
  <si>
    <t>Alcohol</t>
  </si>
  <si>
    <t>Microtrafico</t>
  </si>
  <si>
    <t>Reduccion</t>
  </si>
  <si>
    <t>Local</t>
  </si>
  <si>
    <t>https://www.dipres.gob.cl/597/articles-177370_r_ejecutivo_institucional.pdf</t>
  </si>
  <si>
    <t>https://www.dipres.gob.cl/597/articles-177370_informe_final.pdf</t>
  </si>
  <si>
    <t>Narcotrafico</t>
  </si>
  <si>
    <t>Control fronterizo</t>
  </si>
  <si>
    <t>https://www.dipres.gob.cl/597/articles-177371_r_ejecutivo_institucional.pdf</t>
  </si>
  <si>
    <t>https://www.dipres.gob.cl/597/articles-177371_informe_final.pdf</t>
  </si>
  <si>
    <t>Seguridad Pública</t>
  </si>
  <si>
    <t xml:space="preserve">Reduccion </t>
  </si>
  <si>
    <t>ingreso distribucion y dispoinibilidad</t>
  </si>
  <si>
    <t>Bono</t>
  </si>
  <si>
    <t>Familias Vulnerables</t>
  </si>
  <si>
    <t xml:space="preserve"> Alto rendimiento académico</t>
  </si>
  <si>
    <t>Establecimientos educacionales</t>
  </si>
  <si>
    <t>https://www.dipres.gob.cl/597/articles-177365_r_ejecutivo_institucional.pdf</t>
  </si>
  <si>
    <t>https://www.dipres.gob.cl/597/articles-177365_informe_final.pdf</t>
  </si>
  <si>
    <t>https://www.dipres.gob.cl/597/articles-177365_seguimiento_compromisos.pdf</t>
  </si>
  <si>
    <t>indígenas</t>
  </si>
  <si>
    <t>recursos</t>
  </si>
  <si>
    <t>gestión</t>
  </si>
  <si>
    <t>territorios</t>
  </si>
  <si>
    <t>mejorar las condiciones de vida</t>
  </si>
  <si>
    <t>https://www.dipres.gob.cl/597/articles-177364_r_ejecutivo_institucional.pdf</t>
  </si>
  <si>
    <t>https://www.dipres.gob.cl/597/articles-177364_informe_final.pdf</t>
  </si>
  <si>
    <t>https://www.dipres.gob.cl/597/articles-177364_seguimiento_compromisos.pdf</t>
  </si>
  <si>
    <t>Desarrollo economico</t>
  </si>
  <si>
    <t>pequeñas, medianas y grandes empresas</t>
  </si>
  <si>
    <t>Innovación</t>
  </si>
  <si>
    <t>https://www.dipres.gob.cl/597/articles-177361_r_ejecutivo_institucional.pdf</t>
  </si>
  <si>
    <t>https://www.dipres.gob.cl/597/articles-177361_informe_final.pdf</t>
  </si>
  <si>
    <t>https://www.dipres.gob.cl/597/articles-177361_seguimiento_compromisos.pdf</t>
  </si>
  <si>
    <t>Internacionalización</t>
  </si>
  <si>
    <t>Fomento a la Creación</t>
  </si>
  <si>
    <t>Mejoras en infraestructura</t>
  </si>
  <si>
    <t>https://www.dipres.gob.cl/597/articles-177373_r_ejecutivo_institucional.pdf</t>
  </si>
  <si>
    <t>https://www.dipres.gob.cl/597/articles-177373_informe_final.pdf</t>
  </si>
  <si>
    <t>https://www.dipres.gob.cl/597/articles-177373_seguimiento_compromisos.pdf</t>
  </si>
  <si>
    <t>Sistema de Protección Social</t>
  </si>
  <si>
    <t>Familias vulnerables</t>
  </si>
  <si>
    <t>Sistema educativo equitativo</t>
  </si>
  <si>
    <t>Estudiantes</t>
  </si>
  <si>
    <t>Difusión</t>
  </si>
  <si>
    <t>Promoción e investigación del libro y la lectura</t>
  </si>
  <si>
    <t>Retención escolar</t>
  </si>
  <si>
    <t>Acciones Promocionales</t>
  </si>
  <si>
    <t>Acciones Preventivas</t>
  </si>
  <si>
    <t>Intervención psicosocioeducativo</t>
  </si>
  <si>
    <t>https://www.dipres.gob.cl/597/articles-177355_r_ejecutivo_institucional.pdf</t>
  </si>
  <si>
    <t>https://www.dipres.gob.cl/597/articles-177355_informe_final.pdf</t>
  </si>
  <si>
    <t>Equidad</t>
  </si>
  <si>
    <t>Sistema educativo</t>
  </si>
  <si>
    <t>Escolaridad</t>
  </si>
  <si>
    <t>Beca</t>
  </si>
  <si>
    <t>https://www.dipres.gob.cl/597/articles-177354_r_ejecutivo_institucional.pdf</t>
  </si>
  <si>
    <t>Transferencia monetaria</t>
  </si>
  <si>
    <t>Becas Tecnología</t>
  </si>
  <si>
    <t>Fomentar el acceso</t>
  </si>
  <si>
    <t>Uso de recursos tecnológicos</t>
  </si>
  <si>
    <t>Disminución brecha digital</t>
  </si>
  <si>
    <t>https://www.dipres.gob.cl/597/articles-177353_r_ejecutivo_institucional.pdf</t>
  </si>
  <si>
    <t>https://www.dipres.gob.cl/597/articles-177353_informe_final.pdf</t>
  </si>
  <si>
    <t>https://www.dipres.gob.cl/597/articles-177353_seguimiento_compromisos.pdf</t>
  </si>
  <si>
    <t>Intervención  población sujeta a Medidas Alternativas a la Reclusión</t>
  </si>
  <si>
    <t xml:space="preserve"> Remisión condicional de la pena</t>
  </si>
  <si>
    <t>Reclusión nocturna</t>
  </si>
  <si>
    <t>aplicación de beneficios</t>
  </si>
  <si>
    <t>Libertad Vigilada Adulto</t>
  </si>
  <si>
    <t>https://www.dipres.gob.cl/597/articles-177351_r_ejecutivo_institucional.pdf</t>
  </si>
  <si>
    <t>https://www.dipres.gob.cl/597/articles-177351_informe_final.pdf</t>
  </si>
  <si>
    <t>https://www.dipres.gob.cl/597/articles-177351_seguimiento_compromisos.pdf</t>
  </si>
  <si>
    <t>https://www.dipres.gob.cl/597/articles-177366_r_ejecutivo_institucional.pdf</t>
  </si>
  <si>
    <t>https://www.dipres.gob.cl/597/articles-177366_informe_final.pdf</t>
  </si>
  <si>
    <t>https://www.dipres.gob.cl/597/articles-177366_seguimiento_compromisos.pdf</t>
  </si>
  <si>
    <t>Asegurar continuidad</t>
  </si>
  <si>
    <t>Tratamientos farmacológicos</t>
  </si>
  <si>
    <t>Mejorar calidad de vida</t>
  </si>
  <si>
    <t>Acceso oportuno y seguro a medicamentos</t>
  </si>
  <si>
    <t>HTA, DM2 y DLP</t>
  </si>
  <si>
    <t>https://www.dipres.gob.cl/597/articles-177367_r_ejecutivo_institucional.pdf</t>
  </si>
  <si>
    <t>https://www.dipres.gob.cl/597/articles-177367_informe_final.pdf</t>
  </si>
  <si>
    <t>https://www.dipres.gob.cl/597/articles-177367_seguimiento_compromisos.pdf</t>
  </si>
  <si>
    <t>Aumentar la disponibilidad odontólogos</t>
  </si>
  <si>
    <t>Incrementar el número de médicos</t>
  </si>
  <si>
    <t>Incremento de la oferta de prestaciones médicas y odontológicas</t>
  </si>
  <si>
    <t>Sistema Público de Salud</t>
  </si>
  <si>
    <t>https://www.dipres.gob.cl/597/articles-177372_r_ejecutivo_institucional.pdf</t>
  </si>
  <si>
    <t>https://www.dipres.gob.cl/597/articles-177372_informe_final.pdf</t>
  </si>
  <si>
    <t>https://www.dipres.gob.cl/597/articles-177372_seguimiento_compromisos.pdf</t>
  </si>
  <si>
    <t>Subsidio entregado a trabajadores</t>
  </si>
  <si>
    <t>Subsidio otorgado al empleador</t>
  </si>
  <si>
    <t>Aporte monetario</t>
  </si>
  <si>
    <t>Jóvenes trabajadores</t>
  </si>
  <si>
    <t>planificación de las inversiones</t>
  </si>
  <si>
    <t>https://www.dipres.gob.cl/597/articles-177363_r_ejecutivo_institucional.pdf</t>
  </si>
  <si>
    <t>https://www.dipres.gob.cl/597/articles-177363_informe_final.pdf</t>
  </si>
  <si>
    <t>https://www.dipres.gob.cl/597/articles-177363_seguimiento_compromisos.pdf</t>
  </si>
  <si>
    <t>Mascotas</t>
  </si>
  <si>
    <t>Animales de compañía</t>
  </si>
  <si>
    <t>Animales potencialmente peligrosos</t>
  </si>
  <si>
    <t>Participación ciudadana en tenencia responsable</t>
  </si>
  <si>
    <t>Atención sanitaria</t>
  </si>
  <si>
    <t>https://www.dipres.gob.cl/597/articles-189325_r_ejecutivo_institucional.pdf</t>
  </si>
  <si>
    <t>https://www.dipres.gob.cl/597/articles-189325_informe_final.pdf</t>
  </si>
  <si>
    <t>Rescate conservación y difusión del patrimonio cultural audiovisual</t>
  </si>
  <si>
    <t>Formación técnica y profesional individual</t>
  </si>
  <si>
    <t>Ccortometraje , largometraje, documental, animación, videojuego narrativo</t>
  </si>
  <si>
    <t>Circulación, difusión, distribución, exhibición y participación en las obras audiovisuales</t>
  </si>
  <si>
    <t>Plataforma web</t>
  </si>
  <si>
    <t>https://www.dipres.gob.cl/597/articles-189316_r_ejecutivo_institucional.pdf</t>
  </si>
  <si>
    <t>https://www.dipres.gob.cl/597/articles-189316_informe_final.pdf</t>
  </si>
  <si>
    <t>https://www.dipres.gob.cl/597/articles-189316_seguimiento_compromisos.pdf</t>
  </si>
  <si>
    <t>Desarrollo de los Pueblos Indígenas</t>
  </si>
  <si>
    <t>Consolidación de una sociedad chilena más equitativa</t>
  </si>
  <si>
    <t>Respeta los derechos y valores culturales de los pueblos originarios</t>
  </si>
  <si>
    <t>Pertinencia cultural, identitaria y de género</t>
  </si>
  <si>
    <t>Emprendedores indígenas urbanos o rurales</t>
  </si>
  <si>
    <t>https://www.dipres.gob.cl/597/articles-189317_r_ejecutivo_institucional.pdf</t>
  </si>
  <si>
    <t>https://www.dipres.gob.cl/597/articles-189317_informe_final.pdf</t>
  </si>
  <si>
    <t>Primeros quintiles de ingreso</t>
  </si>
  <si>
    <t>Educación parvularia (Prekínder)</t>
  </si>
  <si>
    <t>Juego y estimulación en el hogar para contribuir al desarrollo integral</t>
  </si>
  <si>
    <t>Protección social</t>
  </si>
  <si>
    <t>Disminuir las brechas existentes entre niños y niñas que provienen de contextos socioeconómicos diferentes</t>
  </si>
  <si>
    <t>Extensión del Programa Chile Crece Contigo</t>
  </si>
  <si>
    <t>https://www.dipres.gob.cl/597/articles-189318_r_ejecutivo_institucional.pdf</t>
  </si>
  <si>
    <t>https://www.dipres.gob.cl/597/articles-189318_informe_final.pdf</t>
  </si>
  <si>
    <t>Desarrollo y crecimiento de emprendimientos dinámicos</t>
  </si>
  <si>
    <t>Capital Semilla</t>
  </si>
  <si>
    <t>Cofinanciamiento</t>
  </si>
  <si>
    <t>Financiamiento temprano y Start Up</t>
  </si>
  <si>
    <t>Infraestructura de apoyo al emprendimiento</t>
  </si>
  <si>
    <t>https://www.dipres.gob.cl/597/articles-189319_r_ejecutivo_institucional.pdf</t>
  </si>
  <si>
    <t>https://www.dipres.gob.cl/597/articles-189319_informe_final.pdf</t>
  </si>
  <si>
    <t>https://www.dipres.gob.cl/597/articles-189319_seguimiento_compromisos.pdf</t>
  </si>
  <si>
    <t>Competitividad de la micro y pequeña empresa, MIPE</t>
  </si>
  <si>
    <t>Capacidades de gestión</t>
  </si>
  <si>
    <t>Desempeño empresarial</t>
  </si>
  <si>
    <t>Red de Centros de Desarrollo de Negocios</t>
  </si>
  <si>
    <t>Canales de Comercialización</t>
  </si>
  <si>
    <t>https://www.dipres.gob.cl/597/articles-189321_r_ejecutivo_institucional.pdf</t>
  </si>
  <si>
    <t>https://www.dipres.gob.cl/597/articles-189321_informe_final.pdf</t>
  </si>
  <si>
    <t>Apoyo, promoción y fomento a la creación y producción audiovisual</t>
  </si>
  <si>
    <t>Potenciar la comercialización y exhibición de obras</t>
  </si>
  <si>
    <t>Largometrajes, documentales y de otros
formatos</t>
  </si>
  <si>
    <t>Cambia a otro Ministerio</t>
  </si>
  <si>
    <t>https://www.dipres.gob.cl/597/articles-139811_r_ejecutivo_institucional.pdf</t>
  </si>
  <si>
    <t>https://www.dipres.gob.cl/597/articles-139811_informe_final.pdf</t>
  </si>
  <si>
    <t>https://www.dipres.gob.cl/597/articles-139811_seguimiento_compromisos.pdf</t>
  </si>
  <si>
    <t>Servicios cofinanciados para emprendedores/as y micro y pequeñas empresas</t>
  </si>
  <si>
    <t>Asesoría en gestión empresarial</t>
  </si>
  <si>
    <t>Redes de Oportunidades de Negocios</t>
  </si>
  <si>
    <t>https://www.dipres.gob.cl/597/articles-160343_r_ejecutivo_institucional.pdf</t>
  </si>
  <si>
    <t>https://www.dipres.gob.cl/597/articles-160343_informe_final.pdf</t>
  </si>
  <si>
    <t>No</t>
  </si>
  <si>
    <t>Desarrollo Integral de Comunidades Indígenas</t>
  </si>
  <si>
    <t>Proteger y fortalecer autogestionadamente el patrimonio cultural y natural de las comunidades</t>
  </si>
  <si>
    <t>Desarrollar y autogestionar las actividades económico- productivas de las comunidades</t>
  </si>
  <si>
    <t>Programa de Educación Intercultural Bilingüe</t>
  </si>
  <si>
    <t>Programa Especial de Salud de Pueblos Indígenas</t>
  </si>
  <si>
    <t>https://www.dipres.gob.cl/597/articles-141177_r_ejecutivo_institucional.pdf</t>
  </si>
  <si>
    <t>https://www.dipres.gob.cl/597/articles-141177_informe_final.pdf</t>
  </si>
  <si>
    <t>https://www.dipres.gob.cl/597/articles-141177_seguimiento_compromisos.pdf</t>
  </si>
  <si>
    <t>Desarrollo biopsicosocial de los niños y niñas que se atienden en el sistema público de salud</t>
  </si>
  <si>
    <t>Generar condiciones básicas en el entorno psicoemocional y físico en que se desenvuelven niños y niñas</t>
  </si>
  <si>
    <t>Desarrollo armónico e integral</t>
  </si>
  <si>
    <t>Apoyos Diferenciados a niños y niñas en situación de especial vulnerabilidad</t>
  </si>
  <si>
    <t>Acceso a la Educación Parvularia</t>
  </si>
  <si>
    <t>https://www.dipres.gob.cl/597/articles-139688_r_ejecutivo_institucional.pdf</t>
  </si>
  <si>
    <t>https://www.dipres.gob.cl/597/articles-139688_informe_final.pdf</t>
  </si>
  <si>
    <t>Disminuir la brecha económica y social entre la población indígena y el resto de la población en zonas urbanas y rurales</t>
  </si>
  <si>
    <t>Servicios de capacitación para proyectos económico – productivos con recursos propios de CONADI</t>
  </si>
  <si>
    <t>Predios adquiridos por la vía del Fondo de Tierras y Aguas Indígenas</t>
  </si>
  <si>
    <t>proyectos económico – productivo con recursos CONADI</t>
  </si>
  <si>
    <t>https://www.dipres.gob.cl/597/articles-141148_r_ejecutivo_institucional.pdf</t>
  </si>
  <si>
    <t>https://www.dipres.gob.cl/597/articles-141148_informe_final.pdf</t>
  </si>
  <si>
    <t>https://www.dipres.gob.cl/597/articles-141148_seguimiento_compromisos.pdf</t>
  </si>
  <si>
    <t>https://www.dipres.gob.cl/597/articles-141147_r_ejecutivo_institucional.pdf</t>
  </si>
  <si>
    <t>https://www.dipres.gob.cl/597/articles-141147_informe_final.pdf</t>
  </si>
  <si>
    <t>https://www.dipres.gob.cl/597/articles-141147_seguimiento_compromisos.pdf</t>
  </si>
  <si>
    <t>Creación y desarrollo de iniciativas productivas de subsistencia</t>
  </si>
  <si>
    <t>Redes sociales</t>
  </si>
  <si>
    <t>Fortalecimiento de la sociedad civil indígena</t>
  </si>
  <si>
    <t>Fondo concursable</t>
  </si>
  <si>
    <t>Gestión organizacional indígena</t>
  </si>
  <si>
    <t>https://www.dipres.gob.cl/597/articles-140962_informe_final.pdf</t>
  </si>
  <si>
    <t>https://www.dipres.gob.cl/597/articles-140962_seguimiento_compromisos.pdf</t>
  </si>
  <si>
    <t>https://www.dipres.gob.cl/597/articles-189330_r_ejecutivo_institucional.pdf</t>
  </si>
  <si>
    <t>https://www.dipres.gob.cl/597/articles-189330_informe_final.pdf</t>
  </si>
  <si>
    <t>Problema habitacional</t>
  </si>
  <si>
    <t>Déficit urbano habitacional</t>
  </si>
  <si>
    <t>Proyecto de urbanización y consolidación barrial</t>
  </si>
  <si>
    <t>Diagnóstico Socio-Territorial</t>
  </si>
  <si>
    <t>Subsidio habitacional para una vivienda</t>
  </si>
  <si>
    <t>Se vincula con los programas: Subsidio Habitacional Fondo Solidario de Elección de Vivienda DS496, Sistema Integrado de Subsidio Habitacional DS17 y Programa de Habitabilidad Rural DS108</t>
  </si>
  <si>
    <t>https://www.dipres.gob.cl/597/articles-189324_r_ejecutivo_institucional.pdf</t>
  </si>
  <si>
    <t>https://www.dipres.gob.cl/597/articles-189324_informe_final.pdf</t>
  </si>
  <si>
    <t>Profesionales de la educación</t>
  </si>
  <si>
    <t>Modalidad presencial, semi presencial y en línea</t>
  </si>
  <si>
    <t>Postítulos de especialización</t>
  </si>
  <si>
    <t>Establecimientos particulares subvencionado y establecimientos municipales</t>
  </si>
  <si>
    <t>Evaluación Docente</t>
  </si>
  <si>
    <t>https://www.dipres.gob.cl/597/articles-189323_r_ejecutivo_institucional.pdf</t>
  </si>
  <si>
    <t>https://www.dipres.gob.cl/597/articles-189323_informe_final.pdf</t>
  </si>
  <si>
    <t>https://www.dipres.gob.cl/597/articles-141132_r_ejecutivo_institucional.pdf</t>
  </si>
  <si>
    <t>https://www.dipres.gob.cl/597/articles-141132_informe_final.pdf</t>
  </si>
  <si>
    <t>https://www.dipres.gob.cl/597/articles-141132_seguimiento_compromisos.pdf</t>
  </si>
  <si>
    <t>Bibliotecas escolares</t>
  </si>
  <si>
    <t>Establecimientos particulares subvencionado</t>
  </si>
  <si>
    <t>Implementación curricular y fomento lector</t>
  </si>
  <si>
    <t>Colección inicial y colección de actualización</t>
  </si>
  <si>
    <t>Cursos de Autoaprendizaje en formato e-learning</t>
  </si>
  <si>
    <t>Encuentros Creando Redes</t>
  </si>
  <si>
    <t>https://www.dipres.gob.cl/597/articles-189326_r_ejecutivo_institucional.pdf</t>
  </si>
  <si>
    <t>https://www.dipres.gob.cl/597/articles-189326_informe_final.pdf</t>
  </si>
  <si>
    <t>Convivencia social y seguridad ciudadana</t>
  </si>
  <si>
    <t>Disminución de la reincidencia delictual</t>
  </si>
  <si>
    <t>Modelo de Riesgo para intervención</t>
  </si>
  <si>
    <t>Intervención Psicosocial Criminológica</t>
  </si>
  <si>
    <t>Prestaciones para la Integración Social</t>
  </si>
  <si>
    <t>https://www.dipres.gob.cl/597/articles-189327_r_ejecutivo_institucional.pdf</t>
  </si>
  <si>
    <t>https://www.dipres.gob.cl/597/articles-189327_informe_final.pdf</t>
  </si>
  <si>
    <t>Calidad de vida</t>
  </si>
  <si>
    <t>Reparar el daño asociado a la vulneración de derechos</t>
  </si>
  <si>
    <t>Población infantil con necesidad de protección especial</t>
  </si>
  <si>
    <t>Residencias Familiares de Administración Directa</t>
  </si>
  <si>
    <t>Revincular familiarmente a niños y niñas víctimas de vulneración de derechos a un contexto familiar protector, mediante una intervención en un contexto residencial transitorio y de cuidado</t>
  </si>
  <si>
    <t>https://www.dipres.gob.cl/597/articles-189328_r_ejecutivo_institucional.pdf</t>
  </si>
  <si>
    <t>https://www.dipres.gob.cl/597/articles-189328_informe_final.pdf</t>
  </si>
  <si>
    <t>Transferencia Técnica a través de proyectos bilaterales y/o triangulares y acciones directas bilaterales</t>
  </si>
  <si>
    <t>Formación en Capital Humano a través de modalidades de becas de estudios de postgrado, pregrado, movilidad, cursos internacionales y diplomados</t>
  </si>
  <si>
    <t>América Latina, el Caribe, África y Asia</t>
  </si>
  <si>
    <t>Combatir el hambre y la pobreza en países de igual o menor nivel de desarrollo relativo que Chile</t>
  </si>
  <si>
    <t>Cooperación internacional para el desarrollo</t>
  </si>
  <si>
    <t>https://www.dipres.gob.cl/597/articles-189329_r_ejecutivo_institucional.pdf</t>
  </si>
  <si>
    <t>https://www.dipres.gob.cl/597/articles-189329_informe_final.pdf</t>
  </si>
  <si>
    <t>Programas de televisión de alto nivel cultural</t>
  </si>
  <si>
    <t>Acceso masivo y permanente a la cultura y preservación de la identidad</t>
  </si>
  <si>
    <t>Programas de televisión que propendan a la difusión de los valores cívicos y democráticos</t>
  </si>
  <si>
    <t>Programas de televisión que promuevan la diversidad en los contenidos televisivos</t>
  </si>
  <si>
    <t>Acceso a la televisión de libre recepción universal en todos los hogares</t>
  </si>
  <si>
    <t xml:space="preserve">Establecimientos educacionales </t>
  </si>
  <si>
    <t>Planificación del uso del recurso</t>
  </si>
  <si>
    <t>Derechos de aprovechamiento</t>
  </si>
  <si>
    <t>Recambio alumbrado público</t>
  </si>
  <si>
    <t>Eficiencia Energética</t>
  </si>
  <si>
    <t xml:space="preserve"> Gestión de la energía eléctrica</t>
  </si>
  <si>
    <t xml:space="preserve"> Recambio luminarias de alumbrado público</t>
  </si>
  <si>
    <t>Capacitaciones técnicas</t>
  </si>
  <si>
    <t>Superar pobreza</t>
  </si>
  <si>
    <t>mejorar capacidad de generar ingresos</t>
  </si>
  <si>
    <t> mejorar sus condiciones de vida</t>
  </si>
  <si>
    <t>https://www.dipres.gob.cl/597/articles-149528_r_ejecutivo_institucional.pdf</t>
  </si>
  <si>
    <t>https://www.dipres.gob.cl/597/articles-149528_informe_final.pdf</t>
  </si>
  <si>
    <t>https://www.dipres.gob.cl/597/articles-149528_seguimiento_compromisos.pdf</t>
  </si>
  <si>
    <t>si</t>
  </si>
  <si>
    <t>Seguridad ciudadana</t>
  </si>
  <si>
    <t>Planes Comunales</t>
  </si>
  <si>
    <t xml:space="preserve"> Reducción del delito</t>
  </si>
  <si>
    <t>Mejorar las condiciones de seguridad</t>
  </si>
  <si>
    <t>https://www.dipres.gob.cl/597/articles-149533_r_ejecutivo_institucional.pdf</t>
  </si>
  <si>
    <t>https://www.dipres.gob.cl/597/articles-149533_informe_final.pdf</t>
  </si>
  <si>
    <t>https://www.dipres.gob.cl/597/articles-149533_seguimiento_compromisos.pdf</t>
  </si>
  <si>
    <t>https://www.dipres.gob.cl/597/articles-163114_r_ejecutivo_institucional.pdf</t>
  </si>
  <si>
    <t>https://www.dipres.gob.cl/597/articles-163114_informe_final.pdf</t>
  </si>
  <si>
    <t>Deporte recreativo y de formación</t>
  </si>
  <si>
    <t>Deporte de competición y alto rendimiento</t>
  </si>
  <si>
    <t>Promover la adherencia a la práctica deportiva sistemática</t>
  </si>
  <si>
    <t>Desarrollo de una plataforma articulada entre el sector público y el privado que represente una base para la detección del alto rendimiento en el país</t>
  </si>
  <si>
    <t>Adopción de valores, hábitos, y conductas deportivas que tiendan a mejorar la calidad de vida y aumentar el rendimiento deportivo de elite a nivel internacional</t>
  </si>
  <si>
    <t>Contribuir a que el deporte de rendimiento chileno se posicione a nivel internacional</t>
  </si>
  <si>
    <t>Articulación y coordinación de los actores que forman parte del Sistema Nacional de Alto Rendimiento</t>
  </si>
  <si>
    <t>Condiciones técnicas y administrativas que les permitan a los deportistas de rendimiento, desarrollar su carrera deportiva, de acuerdo a sus planes técnicos de entrenamiento</t>
  </si>
  <si>
    <t>Fomento, ejecución, práctica y desarrollo del deporte en sus diversas modalidades y manifestaciones</t>
  </si>
  <si>
    <t>Participación ciudadana y de las organizaciones, privadas y públicas, que integran el tejido político y social</t>
  </si>
  <si>
    <t>Infraestructura Deportiva y Ciencias del Deporte</t>
  </si>
  <si>
    <t>Aumentar la práctica de actividad física y deportiva sistemática en población infanto-juvenil</t>
  </si>
  <si>
    <t>Sistema educacional preescolar JUNJI e INTEGRA, y escolar básico municipalizado y/o particular subvencionado</t>
  </si>
  <si>
    <t>Diseño de intervención físico-deportivo integral que complementa el componente deportivo con un enfoque biopsicosocial (nutrición y la psicología)</t>
  </si>
  <si>
    <t>Incrementar la adherencia a la práctica regular y sistemática de actividad física y deporte por parte de la población de 15 a 80 años de edad</t>
  </si>
  <si>
    <t>Deporte en pueblos originarios</t>
  </si>
  <si>
    <t>Deporte para personas en situación de discapacidad, Deporte en población privada de libertad, Deporte en espacios públicos</t>
  </si>
  <si>
    <t>https://www.dipres.gob.cl/597/articles-163113_r_ejecutivo_institucional.pdf</t>
  </si>
  <si>
    <t>https://www.dipres.gob.cl/597/articles-163113_informe_final.pdf</t>
  </si>
  <si>
    <t>https://www.dipres.gob.cl/597/articles-163113_seguimiento_compromisos.pdf</t>
  </si>
  <si>
    <t>https://www.dipres.gob.cl/597/articles-163111_r_ejecutivo_institucional.pdf</t>
  </si>
  <si>
    <t>https://www.dipres.gob.cl/597/articles-163111_informe_final.pdf</t>
  </si>
  <si>
    <t>https://www.dipres.gob.cl/597/articles-163111_seguimiento_compromisos.pdf</t>
  </si>
  <si>
    <t>https://www.dipres.gob.cl/597/articles-163112_r_ejecutivo_institucional.pdf</t>
  </si>
  <si>
    <t>https://www.dipres.gob.cl/597/articles-163112_informe_final.pdf</t>
  </si>
  <si>
    <t>https://www.dipres.gob.cl/597/articles-163112_seguimiento_compromisos.pdf</t>
  </si>
  <si>
    <t>https://www.dipres.gob.cl/597/articles-163110_r_ejecutivo_institucional.pdf</t>
  </si>
  <si>
    <t>https://www.dipres.gob.cl/597/articles-163110_informe_final.pdf</t>
  </si>
  <si>
    <t>https://www.dipres.gob.cl/597/articles-163110_seguimiento_compromisos.pdf</t>
  </si>
  <si>
    <t>Sustentabilidad;Riego;Eficiencia del agua</t>
  </si>
  <si>
    <t>Riego;Eficiencia del agua</t>
  </si>
  <si>
    <t>Establecimientos educacionales;Familias Vulnerables</t>
  </si>
  <si>
    <t>Becas Tecnología;Disminución brecha digital;Fomentar el acceso;Uso de recursos tecnológicos</t>
  </si>
  <si>
    <t>Calidad de vida;Protección social</t>
  </si>
  <si>
    <t>Familias vulnerables;Protección social;Establecimientos educacionales</t>
  </si>
  <si>
    <t>brindar acceso y habilitación en el uso de las TICs</t>
  </si>
  <si>
    <t>El programa se vincula con los municipios para la implementación local, debido a que la gran mayoría de las bibliotecas públicas son de dependencia municipal</t>
  </si>
  <si>
    <t>Contribuir a la inclusión digital de la población con dificultades de conectividad por factores económicos y/o por aislamiento territoria</t>
  </si>
  <si>
    <t>Usuarios/as del Sistema Nacional de Bibliotecas Públicas con dificultades de conectividad por factores socioeconómicos y/o por aislamiento territorial, gratuitamente acceden a internet y adquieren competencias digitales y de creación de contenido digital.</t>
  </si>
  <si>
    <t>https://www.dipres.gob.cl/597/articles-149524_r_ejecutivo_institucional.pdf</t>
  </si>
  <si>
    <t>https://www.dipres.gob.cl/597/articles-149524_informe_final.pdf</t>
  </si>
  <si>
    <t>https://www.dipres.gob.cl/597/articles-149524_seguimiento_compromisos.pdf</t>
  </si>
  <si>
    <t>Subsidiar proyectos de I+D que comprometan resultados científicos y tecnológicos relevantes, que tengan un alto potencial de impacto económico y social para Chile y una orientación hacia la innovación.</t>
  </si>
  <si>
    <t>concursos, a universidades u otras instituciones de investigación, las que también aportan recursos (incrementales o no incrementales) para su ejecución</t>
  </si>
  <si>
    <t>Contribuir al aumento de la competitividad de la economía nacional y al mejoramiento de la calidad de vida de los chilenos y chilenas</t>
  </si>
  <si>
    <t>Incrementar y mejorar la calidad de la investigación precompetitiva y/o de interés público , orientada a la innovación realizada por instituciones asociadas con empresas u otras entidades</t>
  </si>
  <si>
    <t>https://www.dipres.gob.cl/597/articles-149525_r_ejecutivo_institucional.pdf</t>
  </si>
  <si>
    <t>https://www.dipres.gob.cl/597/articles-149525_informe_final.pdf</t>
  </si>
  <si>
    <t>https://www.dipres.gob.cl/597/articles-149525_seguimiento_compromisos.pdf</t>
  </si>
  <si>
    <t>asegurar que la población del país culmine los 12 años de escolaridad obligatoria</t>
  </si>
  <si>
    <t>Contribuir a que los niños, niñas y jóvenes prosigan los estudios y alcancen los 12 años de educación obligatoria garantizada por la Constitución Política del Estado de Chile.</t>
  </si>
  <si>
    <t>Niños, niñas y jóvenes en situación o en riesgo de exclusión educativa, superan barreras pedagógicas, psicosociales y psicopedagógicas a la prosecución de sus trayectorias educativas.</t>
  </si>
  <si>
    <t>Instituciones educativas acceden a financiamiento para ejecutar proyectos para retención escolar</t>
  </si>
  <si>
    <t>Instituciones educativas acceden a financiamiento para ejecutar proyectos para reinserción educativa</t>
  </si>
  <si>
    <t>https://www.dipres.gob.cl/597/articles-149526_r_ejecutivo_institucional.pdf</t>
  </si>
  <si>
    <t>https://www.dipres.gob.cl/597/articles-149526_informe_final.pdf</t>
  </si>
  <si>
    <t>https://www.dipres.gob.cl/597/articles-149526_seguimiento_compromisos.pdf</t>
  </si>
  <si>
    <t xml:space="preserve"> coordinar las distintas modalidades de estudio a través de las cuales el Ministerio de Educación ha regulado la entrega de servicios educativos a las personas que requieren comenzar, continuar, validar, reconocer y certificar estudios básicos o medios</t>
  </si>
  <si>
    <t>Contribuir al ejercicio del derecho a la educación a lo largo de la vida6 de las personas jóvenes y adultas que requieran iniciar y/o continuar su trayectoria educativa, para posibilitar su desarrollo integral y mejorar su inserción social y laboral</t>
  </si>
  <si>
    <t>Personas jóvenes y adultas que se encuentran fuera del sistema escolar, inician, continúan y/o completan sus estudios para completar su proceso de alfabetización, su educación básica y/o su educación media.</t>
  </si>
  <si>
    <t>https://www.dipres.gob.cl/597/articles-149527_r_ejecutivo_institucional.pdf</t>
  </si>
  <si>
    <t>https://www.dipres.gob.cl/597/articles-149527_informe_final.pdf</t>
  </si>
  <si>
    <t>https://www.dipres.gob.cl/597/articles-149527_seguimiento_compromisos.pdf</t>
  </si>
  <si>
    <t>Posibilitar el acceso a soluciones habitacionales de calidad</t>
  </si>
  <si>
    <t>Personas con subsidios habitacionales MINVU1 pertenecientes a los quintiles 1 y 2, con crédito hipotecario al día, logran el pago completo de su deuda.</t>
  </si>
  <si>
    <t>Entregar una subvención a los deudores beneficiarios de programas habitacionales MINVU</t>
  </si>
  <si>
    <t>https://www.dipres.gob.cl/597/articles-149529_r_ejecutivo_institucional.pdf</t>
  </si>
  <si>
    <t>https://www.dipres.gob.cl/597/articles-149529_informe_final.pdf</t>
  </si>
  <si>
    <t>https://www.dipres.gob.cl/597/articles-149529_seguimiento_compromisos.pdf</t>
  </si>
  <si>
    <t>Personas
adultas mayores</t>
  </si>
  <si>
    <t>Promover el ejercicio de sus derechos y 
participación activa en redes</t>
  </si>
  <si>
    <t>Mejorar las condiciones de vida mediante el acceso a prestaciones sociales e integración a la red comunitaria de promoción y protección social</t>
  </si>
  <si>
    <t>Promover su  autonomía y participación social</t>
  </si>
  <si>
    <t>Transferencias monetarias</t>
  </si>
  <si>
    <t>https://www.dipres.gob.cl/597/articles-187243_r_ejecutivo_institucional.pdf</t>
  </si>
  <si>
    <t>https://www.dipres.gob.cl/597/articles-187243_informe_final.pdf</t>
  </si>
  <si>
    <t>https://www.dipres.gob.cl/597/articles-187243_seguimiento_compromisos.pdf</t>
  </si>
  <si>
    <t>mejorar la organización de la comunidad y la calidad de los bienes comunes en Condominios Sociales</t>
  </si>
  <si>
    <t>Otorgamiento de subsidios para la ejecución de proyectos de intervención física y la conformación de los órganos de administración</t>
  </si>
  <si>
    <t>Reparación, mejoramiento y/o normalización de bienes comunes edificados en Condominios Sociales, otorgándose para ello subsidios del Título II del DS 255</t>
  </si>
  <si>
    <t>Reparación y/o mejoramiento de áreas comunes y equipamiento en Condominios Sociales</t>
  </si>
  <si>
    <t xml:space="preserve"> Servicios de Asistencia Técnica para formalizar los condominios sociales</t>
  </si>
  <si>
    <t>https://www.dipres.gob.cl/597/articles-149531_r_ejecutivo_institucional.pdf</t>
  </si>
  <si>
    <t>https://www.dipres.gob.cl/597/articles-149531_informe_final.pdf</t>
  </si>
  <si>
    <t>https://www.dipres.gob.cl/597/articles-149531_seguimiento_compromisos.pdf</t>
  </si>
  <si>
    <t>Financiamiento de estudios de postgrado</t>
  </si>
  <si>
    <t>Aumentar el capital humano específico en el país</t>
  </si>
  <si>
    <t>Generar profesionales especializados con título de postgrados vía el desarrollo del mercado de créditos para el financiamiento</t>
  </si>
  <si>
    <t>https://www.dipres.gob.cl/597/articles-149534_r_ejecutivo_institucional.pdf</t>
  </si>
  <si>
    <t>https://www.dipres.gob.cl/597/articles-149534_informe_final.pdf</t>
  </si>
  <si>
    <t>https://www.dipres.gob.cl/597/articles-149534_seguimiento_compromisos.pdf</t>
  </si>
  <si>
    <t>Facilitar el acceso al financiamiento a las empresas más pequeñas del segmento de las Micro, Pequeñas y Medianas Empresas (</t>
  </si>
  <si>
    <t>Resolver un problema de alta relevancia en Chile, referido a las  inadecuadas condiciones de tasa y plazo que obtienen las empresas de ese segmento que acceden al crédito en el sistema bancario</t>
  </si>
  <si>
    <t>fortalecer a Intermediarios Financieros no Bancarios con la expectativa de que ellos expandan sustancialmente su cobertura entre
las MiPyMEs y establezcan líneas de Crédito</t>
  </si>
  <si>
    <t>Facilitar el cumplimiento oportuno de las obligaciones de una IGR frente a una Institución Financiera formal, referidas al pago de una fianza asociada a un crédito de una MiPyME</t>
  </si>
  <si>
    <t>https://www.dipres.gob.cl/597/articles-189320_r_ejecutivo_institucional.pdf</t>
  </si>
  <si>
    <t>https://www.dipres.gob.cl/597/articles-189320_informe_final.pdf</t>
  </si>
  <si>
    <t>Elaborar los planes, programas y proyectos para la promoción y desarrollo del turismo</t>
  </si>
  <si>
    <t>Ejecutar acciones de promoción y difusión de los productos y destinos turísticos del país</t>
  </si>
  <si>
    <t>Contribuir al desarrollo del sector turístico, a través del aumento de turistas extranjeros que visitan destinos turísticos de Chile</t>
  </si>
  <si>
    <t>Aumento del conocimiento sobre los destinos turísticos de Chile y las empresas turísticas integradas a dichos destinos, por parte de consumidores potenciales finales, operadores turísticos y periodistas de mercados extranjeros identificados por el programa</t>
  </si>
  <si>
    <t>https://www.dipres.gob.cl/597/articles-149517_r_ejecutivo_institucional.pdf</t>
  </si>
  <si>
    <t>https://www.dipres.gob.cl/597/articles-149517_informe_final.pdf</t>
  </si>
  <si>
    <t>https://www.dipres.gob.cl/597/articles-149517_seguimiento_compromisos.pdf</t>
  </si>
  <si>
    <t>Contribuir al desarrollo sustentable del sector pesca artesanal</t>
  </si>
  <si>
    <t>Modernizar  gestión productiva y comercial, para que puedan enfrentar de manera sustentable su desarrollo productivo.</t>
  </si>
  <si>
    <t xml:space="preserve"> Financiamiento de proyectos destinados a la modernización de la Pesca Artesanal</t>
  </si>
  <si>
    <t>Financiar proyectos destinados a desarrollar actividades de acuicultura de pequeña escala, en concesiones o autorizaciones de acuicultura y en áreas de manejo</t>
  </si>
  <si>
    <t xml:space="preserve"> Financiar proyectos destinados a diversificar la actividad, tanto en el plano extractivo, de prestación de servicios (como el turismo y la gastronomía), o para la identificación y desarrollo de nuevas oportunidades de negocio</t>
  </si>
  <si>
    <t>https://www.dipres.gob.cl/597/articles-149520_r_ejecutivo_institucional.pdf</t>
  </si>
  <si>
    <t>https://www.dipres.gob.cl/597/articles-149520_informe_final.pdf</t>
  </si>
  <si>
    <t>https://www.dipres.gob.cl/597/articles-149520_seguimiento_compromisos.pdf</t>
  </si>
  <si>
    <t>https://www.dipres.gob.cl/597/articles-163117_r_ejecutivo_institucional.pdf</t>
  </si>
  <si>
    <t>https://www.dipres.gob.cl/597/articles-163117_informe_final.pdf</t>
  </si>
  <si>
    <t>https://www.dipres.gob.cl/597/articles-163117_seguimiento_compromisos.pdf</t>
  </si>
  <si>
    <t>la continuación del  “Programa Preventivo en Salud Bucal en Población Preescolar en APS” que fue implementado el año 2012</t>
  </si>
  <si>
    <t>Contribuir al Plan de Salud Oral manteniendo y mejorando la salud  bucal  de  la  población  parvularia vulnerable”</t>
  </si>
  <si>
    <t>Matriculados  en  jardines  infantiles de  los  niveles  Pre  Kinder y Kinder de escuelas municipales y particulares subvencionadas</t>
  </si>
  <si>
    <t>Fomento del autocuidado en salud bucal</t>
  </si>
  <si>
    <t>Diagnóstico de la salud bucal</t>
  </si>
  <si>
    <t>Prevención específica individual</t>
  </si>
  <si>
    <t>https://www.dipres.gob.cl/597/articles-189331_r_ejecutivo_institucional.pdf</t>
  </si>
  <si>
    <t>https://www.dipres.gob.cl/597/articles-189331_informe_final.pdf</t>
  </si>
  <si>
    <t>caracterización socio económica del Registro Social de Hogares</t>
  </si>
  <si>
    <t>solución habitacional transitoria, a familias pertenecientes hasta el 70% más vulnerable de la población nacional</t>
  </si>
  <si>
    <t>desembolsos mensuales destinados a pagar una renta de arrendamiento</t>
  </si>
  <si>
    <t>deterioro de las condiciones de habitación en familias Jóvenes vulnerables, allegadas o arrendatarias pertenecientes hasta el III quintil de ingresos del hogar</t>
  </si>
  <si>
    <t>considera de manera especial a los adultos mayores, se elimina el límite de edad</t>
  </si>
  <si>
    <t>Nombre Compacto</t>
  </si>
  <si>
    <t>Fomento Audiovisual</t>
  </si>
  <si>
    <t>Desarrollo Indígena</t>
  </si>
  <si>
    <t>Chile Crece</t>
  </si>
  <si>
    <t>Desarrollo Empresarial</t>
  </si>
  <si>
    <t>Bibliotecas CRA</t>
  </si>
  <si>
    <t>PRODESAL</t>
  </si>
  <si>
    <t>Fomento del Libro y la Lectura</t>
  </si>
  <si>
    <t>Regional / Local</t>
  </si>
  <si>
    <t>Desarrollo Científico y Tecnológico</t>
  </si>
  <si>
    <t>Fomento de la Pesca Artesanal</t>
  </si>
  <si>
    <t>https://www.dipres.gob.cl/597/articles-189322_r_ejecutivo_institucional.pdf</t>
  </si>
  <si>
    <t>https://www.dipres.gob.cl/597/articles-189322_informe_final.pdf</t>
  </si>
  <si>
    <t>https://www.dipres.gob.cl/597/articles-189322_informe_complementario.pdf</t>
  </si>
  <si>
    <t>Índice  de  Vulnerabilidad  Escolar</t>
  </si>
  <si>
    <t>Sistema Único de Admisión</t>
  </si>
  <si>
    <t>acceso a la educación superior</t>
  </si>
  <si>
    <t>rendimiento escolar</t>
  </si>
  <si>
    <t>desarrollo en capital humano y expectativas laborales</t>
  </si>
  <si>
    <t>https://www.dipres.gob.cl/597/articles-163122_r_ejecutivo_institucional.pdf</t>
  </si>
  <si>
    <t>https://www.dipres.gob.cl/597/articles-163122_informe_final.pdf</t>
  </si>
  <si>
    <t>https://www.dipres.gob.cl/597/articles-163121_r_ejecutivo_institucional.pdf</t>
  </si>
  <si>
    <t>https://www.dipres.gob.cl/597/articles-163121_informe_final.pdf</t>
  </si>
  <si>
    <t>https://www.dipres.gob.cl/597/articles-163121_seguimiento_compromisos.pdf</t>
  </si>
  <si>
    <t>Formación de Capital Humano Avanzado (PFCHA) para el desarrollo de la ciencia, tecnología e innovación  del  país</t>
  </si>
  <si>
    <t>profesionales con capacidades para el desarrollo de políticas públicas</t>
  </si>
  <si>
    <t>Subsidiar  la  capacidad  de  los  ecosistemas  técnicos  y  científicos  locales  (académicos, regionales y empresariales) para mantenerse al día en los desarrollos de frontera de las diferentes disciplinas científicas y técnicas de la actualidad</t>
  </si>
  <si>
    <t>Subsidiar   las   instituciones   con   potencial   para   instaurar,   desarrollar   y   mantener  políticas  de  desarrollo  de  recursos  humanos  en  instituciones  educativas  de punta exterior</t>
  </si>
  <si>
    <t>Subsidiar  el  acceso  de  individuos  a  programas  educativos  de  la  mejor  calidad a nivel global</t>
  </si>
  <si>
    <t>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t>
  </si>
  <si>
    <t>https://www.dipres.gob.cl/597/articles-163120_r_ejecutivo_institucional.pdf</t>
  </si>
  <si>
    <t>https://www.dipres.gob.cl/597/articles-163120_informe_final.pdf</t>
  </si>
  <si>
    <t>https://www.dipres.gob.cl/597/articles-163120_seguimiento_compromisos.pdf</t>
  </si>
  <si>
    <t>Jardín  Familiar</t>
  </si>
  <si>
    <t>Jardín  Laboral</t>
  </si>
  <si>
    <t>Jardín en Comunidades Indígenas</t>
  </si>
  <si>
    <t>Programa de Mejoramiento de Atención a la Infancia (PMI)</t>
  </si>
  <si>
    <t>Centros Educativos Culturales de la Infancia (CECI)</t>
  </si>
  <si>
    <t>Programa de Atención al Párvulo</t>
  </si>
  <si>
    <t>http://www.dipres.gob.cl/597/articles-163119_r_ejecutivo_institucional.pdf</t>
  </si>
  <si>
    <t>http://www.dipres.gob.cl/597/articles-163119_informe_final.pdf</t>
  </si>
  <si>
    <t>http://www.dipres.gob.cl/597/articles-163119_seguimiento_compromisos.pdf</t>
  </si>
  <si>
    <t>es administrado desde el año  2006  por  la  Junta  Nacional  de  Auxilio  Escolar  y  Becas  (JUNAEB),  dependiente  del  Ministerio de Educación</t>
  </si>
  <si>
    <t>igualdad  de  oportunidades, el desarrollo humano y la movilidad social</t>
  </si>
  <si>
    <t>vulnerabilidad  socioeconómica</t>
  </si>
  <si>
    <t>excelencia académica</t>
  </si>
  <si>
    <t>abandono  de  los  estudios  o  la  disminución  del  rendimiento  escolar  de  estudiantes  de  educación media y superior con buen rendimiento académico</t>
  </si>
  <si>
    <t>transferencia  monetaria  de  libre  disposición</t>
  </si>
  <si>
    <t>http://www.dipres.gob.cl/597/articles-163123_r_ejecutivo_institucional.pdf</t>
  </si>
  <si>
    <t>http://www.dipres.gob.cl/597/articles-163123_informe_final.pdf</t>
  </si>
  <si>
    <t>http://www.dipres.gob.cl/597/articles-163123_seguimiento_compromisos.pdf</t>
  </si>
  <si>
    <t>Contribuir  al  mejoramiento  de  la  calidad  de  vida</t>
  </si>
  <si>
    <t>barrios  que presentan  problemas  de  deterioro  urbano y  habitacional,  segregación  y  vulnerabilidad social</t>
  </si>
  <si>
    <t>mejoramiento  y/o dotación  de  espacios  públicos</t>
  </si>
  <si>
    <t>equipamiento  comunitario  y  entornos  barriales</t>
  </si>
  <si>
    <t>fortalecimiento de la participación de vecinos y vecinas</t>
  </si>
  <si>
    <t>se  suman tres ejes  transversalesque  deben  reflejarse  en  los  productos, sociales  y  físico-espaciales: i)Identidad  y  Patrimonio  Cultural  y  Natural; ii) Medio Ambiente; y iii) Seguridad. Para ello, seestablecenvinculaciones, a través de convenios o articulación entre programas</t>
  </si>
  <si>
    <t>Subsidio Habitacional</t>
  </si>
  <si>
    <t>Deporte</t>
  </si>
  <si>
    <t>http://www.dipres.gob.cl/597/articles-163132_r_ejecutivo_institucional.pdf</t>
  </si>
  <si>
    <t>http://www.dipres.gob.cl/597/articles-163132_informe_final.pdf</t>
  </si>
  <si>
    <t>http://www.dipres.gob.cl/597/articles-163132_seguimiento_compromisos.pdf</t>
  </si>
  <si>
    <t>Mejorar  la  calidad  de  vida  de  las  personas  con  dependencia  severa,  sus  familias  y  cuidadores</t>
  </si>
  <si>
    <t>Modelo  de  Atención Integral en Salud Familiar y Comunitario</t>
  </si>
  <si>
    <t xml:space="preserve">En su operación  interviene  desde  enero  de  2016  el  Ministerio  de  Desarrollo  Social </t>
  </si>
  <si>
    <t>coordinación  y  activación  de  la  red  de  apoyo  local</t>
  </si>
  <si>
    <t>Derechos de las Personas con Discapacidad</t>
  </si>
  <si>
    <t>Igualdad  de  Oportunidades  e  Inclusión  Social  de  Personas  con  Discapacidad</t>
  </si>
  <si>
    <t>http://www.dipres.gob.cl/597/articles-163131_r_ejecutivo_institucional.pdf</t>
  </si>
  <si>
    <t>http://www.dipres.gob.cl/597/articles-163131_informe_final.pdf</t>
  </si>
  <si>
    <t>La violencia, el delito y la inseguridad tienen un origen social, pero se expresan de manera diversa en el territorio</t>
  </si>
  <si>
    <t>entregar herramientas y recursos para que las comunas creen una estrategia anual de seguridad, que dé respuesta a los problemas de cada territorio, mediante la focalización, la participación ciudadana y la coordinación de los servicios públicos, las policías y los municipios</t>
  </si>
  <si>
    <t>Municipios  incrementan  sus  capacidades  técnicas  y  de  gestión para abordar los factores de riesgo asociados a delitos, violenciay percepción de inseguridad</t>
  </si>
  <si>
    <t>Diagnóstico Comunal de Seguridad o el PlanComunal de Seguridad</t>
  </si>
  <si>
    <t>en paralelo, se implementa un programa de capacitación y asistencia técnica a cargodel Departamento de Apoyo a la Gestión Municipal</t>
  </si>
  <si>
    <t>índice de riesgo   socio-económico</t>
  </si>
  <si>
    <t>Región 05</t>
  </si>
  <si>
    <t>Región 08</t>
  </si>
  <si>
    <t>Región 04</t>
  </si>
  <si>
    <t>https://www.dipres.gob.cl/597/articles-163130_r_ejecutivo_institucional.pdf</t>
  </si>
  <si>
    <t>https://www.dipres.gob.cl/597/articles-163130_informe_final.pdf</t>
  </si>
  <si>
    <t>https://www.dipres.gob.cl/597/articles-163130_seguimiento_compromisos.pdf</t>
  </si>
  <si>
    <t>reformulado en 2015</t>
  </si>
  <si>
    <t>Sensibilización y prevención comunitaria en violencia contra las mujeres</t>
  </si>
  <si>
    <t>Capacitación  para  la  prevención  de  violencia  contra  las  mujeres</t>
  </si>
  <si>
    <t>Coordinación para la prevención en violencia  contra  las  mujeres</t>
  </si>
  <si>
    <t>construcción  cultural  de  relaciones  desiguales  de  género  entre  hombres  y  mujeres</t>
  </si>
  <si>
    <t>transformar los estereotipos de género e incorporar una visión y comportamiento contrario al ejercicio de la violencia</t>
  </si>
  <si>
    <t>Mejorar las condiciones de las Mujeres que viven o han vivido violencia</t>
  </si>
  <si>
    <t>centros de reeducación para  Hombres  que  Ejercen  Violencia  de  Pareja</t>
  </si>
  <si>
    <t>Casa de Acogida para Mujeres Vulneradas por la Trata de Personas y Migrantes en Situación  de  Explotación</t>
  </si>
  <si>
    <t>Centros  de  Atención  Reparatoria  a  Mujeres  Víctimas  de  Agresiones  Sexuales</t>
  </si>
  <si>
    <t>orientación,  contención  y  atención  a  mujeres  que  solicitan  ayuda  porque  están  siendo  víctimas  de  violencias</t>
  </si>
  <si>
    <t>https://www.dipres.gob.cl/597/articles-163129_r_ejecutivo_institucional.pdf</t>
  </si>
  <si>
    <t>https://www.dipres.gob.cl/597/articles-163129_informe_final.pdf</t>
  </si>
  <si>
    <t>https://www.dipres.gob.cl/597/articles-163129_seguimiento_compromisos.pdf</t>
  </si>
  <si>
    <t>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t>
  </si>
  <si>
    <t>acciones que mejoren su calidad de vida</t>
  </si>
  <si>
    <t>permanencia, acceso y equidad en  la  educación  de  los  y  las  estudiantes  de  Educación  Parvularia  y  Básica  de  escuelas municipales  y  particulares  subvencionadas vulnerables  matriculados  en  establecimientos  municipales y particulares subvencionados</t>
  </si>
  <si>
    <t>Estudiantes  reciben  atención  odontológica  integral  a  través  del  Modelo de Atención Integral</t>
  </si>
  <si>
    <t>Estudiantes beneficiarios del Programa de Alimentación Escolar (PAE)  de  establecimientos  educacionales  subvencionados  de  comunas  rurales  que  no  cuentan  con  agua  potable  fluorurada  reciben  leche  fluorurada</t>
  </si>
  <si>
    <t>las   caries constituyen   una   enfermedad crónica que aparece en edades tempranas, constituyéndose en un problema de  salud  pública  que  tiene  impactos  en  calidad  de  vida  y  salud  de  las  personas</t>
  </si>
  <si>
    <t>https://www.dipres.gob.cl/597/articles-163118_r_ejecutivo_institucional.pdf</t>
  </si>
  <si>
    <t>https://www.dipres.gob.cl/597/articles-163118_informe_final.pdf</t>
  </si>
  <si>
    <t>https://www.dipres.gob.cl/597/articles-163118_seguimiento_compromisos.pdf</t>
  </si>
  <si>
    <t>https://www.dipres.gob.cl/597/articles-163116_r_ejecutivo_institucional.pdf</t>
  </si>
  <si>
    <t>https://www.dipres.gob.cl/597/articles-163116_informe_final.pdf</t>
  </si>
  <si>
    <t>https://www.dipres.gob.cl/597/articles-163116_seguimiento_compromisos.pdf</t>
  </si>
  <si>
    <t>Aumentar   la   cobertura   de   la   atención   odontológica a mujeres mayores de 15 años de grupos más vulnerables a través de la red de Atención Primaria de Salud (APS)</t>
  </si>
  <si>
    <t>percepción  de  necesidad  de  prótesis</t>
  </si>
  <si>
    <t>La salud bucal afecta su calidad de vida e incide en su funcionamiento social y desempeño público; además de afectar la estética facial,   la   alimentación   y   comunicación   oral,   generando   impactos   negativos   en   las   relaciones interpersonales, la autoestima y calidad de vida</t>
  </si>
  <si>
    <t>canasta  integral  de  servicios</t>
  </si>
  <si>
    <t>la enfermedad crónica bucal, es de un daño creciente en el tiempo si no hay tratamientos periódicos y, por tanto, a más edad de la paciente, más será el daño a reparar</t>
  </si>
  <si>
    <t>https://www.dipres.gob.cl/597/articles-163115_r_ejecutivo_institucional.pdf</t>
  </si>
  <si>
    <t>https://www.dipres.gob.cl/597/articles-163115_informe_final.pdf</t>
  </si>
  <si>
    <t>https://www.dipres.gob.cl/597/articles-163115_seguimiento_compromisos.pdf</t>
  </si>
  <si>
    <t>Resolución de Especialidades Odontológicas en APS</t>
  </si>
  <si>
    <t>Acercamiento de la atención odontológica a poblaciones de difícil acceso</t>
  </si>
  <si>
    <t>Atención de morbilidad odontológica en extensión horaria</t>
  </si>
  <si>
    <t>Atención  odontológica  integral  de  los  alumnos  de  4º  año  medio</t>
  </si>
  <si>
    <t>Promoción, prevención y recuperación de la salud bucal</t>
  </si>
  <si>
    <t>https://www.dipres.gob.cl/597/articles-163128_r_ejecutivo_institucional.pdf</t>
  </si>
  <si>
    <t>https://www.dipres.gob.cl/597/articles-163128_informe_final.pdf</t>
  </si>
  <si>
    <t>https://www.dipres.gob.cl/597/articles-163128_seguimiento_compromisos.pdf</t>
  </si>
  <si>
    <t>Fomentar  iniciativas  que  desarrollen  proyectos    de    innovación    en    las    empresas    desde    fases    tempranas    hasta la validación y comercialización, con   orientación   hacia   el   mercado   nacional y/o internacional</t>
  </si>
  <si>
    <t>Concretar iniciativas que promuevan la generación y fortalecimiento de capacidades de innovación en las empresas</t>
  </si>
  <si>
    <t>Entrega de servicios de difusión y transferencia de conocimientos y prácticas Tecnológico -productivas a PYMES a través de Centros de Extensionismo</t>
  </si>
  <si>
    <t>Provisión de Bienes Públicos para la Competitividad</t>
  </si>
  <si>
    <t>población  potencial  como  las  empresas  pequeñas,  medianas  y  grandes  del  país  que  hacen  innovación  tecnológica  (de  producto,  servicio,  o  proceso),  junto  con  lasempresas que desearían innovar pero no lo hacen por obstáculos financieros</t>
  </si>
  <si>
    <t>https://www.dipres.gob.cl/597/articles-163127_r_ejecutivo_institucional.pdf</t>
  </si>
  <si>
    <t>https://www.dipres.gob.cl/597/articles-163127_informe_final.pdf</t>
  </si>
  <si>
    <t>Innovación Empresarial</t>
  </si>
  <si>
    <t>https://www.dipres.gob.cl/597/articles-163126_r_ejecutivo_institucional.pdf</t>
  </si>
  <si>
    <t>https://www.dipres.gob.cl/597/articles-163126_informe_final.pdf</t>
  </si>
  <si>
    <t>https://www.dipres.gob.cl/597/articles-163126_seguimiento_compromisos.pdf</t>
  </si>
  <si>
    <t>Servicios básicos (acceso a agua, eliminación de excretas y sistemas eléctricos)</t>
  </si>
  <si>
    <t>Chile Solidario y Seguridades y Oportunidades</t>
  </si>
  <si>
    <t>Calidad  de  la  vivienda  (recintos,  instalación,  reparación  o  reposición,  accesibilidad dentro de la vivienda)</t>
  </si>
  <si>
    <t>Equipamiento  para  actividades  domésticas  (cama,  cocina,  calefacción,  mobiliario –comer, guardar, estudiar)</t>
  </si>
  <si>
    <t>Entorno  de  la  vivienda  (entorno  saludable,  acceso  a  la  vivienda  y  áreas  verdes  y esparcimiento)</t>
  </si>
  <si>
    <t>https://www.dipres.gob.cl/597/articles-163125_r_ejecutivo_institucional.pdf</t>
  </si>
  <si>
    <t>https://www.dipres.gob.cl/597/articles-163125_informe_final.pdf</t>
  </si>
  <si>
    <t>https://www.dipres.gob.cl/597/articles-163125_seguimiento_compromisos.pdf</t>
  </si>
  <si>
    <t>Personas vulnerables entre 16 y 65 años habilitadas en oficios para su inserción laboral</t>
  </si>
  <si>
    <t>Registro  Especial  Salida  Laboral  Dependiente</t>
  </si>
  <si>
    <t>Personas vulnerables entre 16 y 65 años habilitadas en oficios para su inserción laboral dependiente en sectores productivos priorizados</t>
  </si>
  <si>
    <t>aprendizaje  del  oficio  (Competencias  Técnicas),</t>
  </si>
  <si>
    <t>aprendizaje  del  oficio  (Competencias  Técnicas)</t>
  </si>
  <si>
    <t>https://www.dipres.gob.cl/597/articles-163124_r_ejecutivo_institucional.pdf</t>
  </si>
  <si>
    <t>https://www.dipres.gob.cl/597/articles-163124_informe_final.pdf</t>
  </si>
  <si>
    <t>https://www.dipres.gob.cl/597/articles-163124_seguimiento_compromisos.pdf</t>
  </si>
  <si>
    <t>Incentivos a la Integración Social</t>
  </si>
  <si>
    <t>Incentivo a la Captación de Subsidios no aplicados</t>
  </si>
  <si>
    <t>oferta  habitacional</t>
  </si>
  <si>
    <t>Incentivo a laReactivación económica</t>
  </si>
  <si>
    <t>Préstamos de Enlace para el financiamiento de capital de trabajo de las Entidades Desarrolladoras</t>
  </si>
  <si>
    <t>Plan Especial de Desarrollo de Zonas Extremas (PEDZE)</t>
  </si>
  <si>
    <t>Mejoramiento Urbano y Equipamiento Comunal (PMU)</t>
  </si>
  <si>
    <t>Red Local de Apoyos y Cuidados (RLAC)</t>
  </si>
  <si>
    <t>Beca Arancel Vocación de Profesor</t>
  </si>
  <si>
    <t>Subsecretaría de Educación Superior</t>
  </si>
  <si>
    <t>Programa Infraestructura para la Educación Pública del Siglo XXI (Ex Recuperación y Renovación del Atractivo de la Infraestructura y del Equipamiento de la Educación Pública)</t>
  </si>
  <si>
    <t>Dirección de Educación Pública</t>
  </si>
  <si>
    <t>Útiles Escolares</t>
  </si>
  <si>
    <t>Más Adultos Mayores Autovalentes (MASAMAV)</t>
  </si>
  <si>
    <t>Jardines Infantiles y Salas Cuna Integra, Modalidad Convencional</t>
  </si>
  <si>
    <t>Subsecretaría de Educación Parvularia</t>
  </si>
  <si>
    <t>Subsecretaría de Derechos Humanos</t>
  </si>
  <si>
    <t>Programa de Alimentación Complementaria del Adulto Mayor (PACAM) </t>
  </si>
  <si>
    <t>Residencias y Hogares Protegidos</t>
  </si>
  <si>
    <t>Subsidio Nacional al Transporte Público</t>
  </si>
  <si>
    <t>Leasing Habitacional</t>
  </si>
  <si>
    <t>Fondo Solidario de Elección de Vivienda DS49 (FSEV)</t>
  </si>
  <si>
    <t>Fondo de Innovación para la Competitividad Regional (FIC-R)</t>
  </si>
  <si>
    <t>Gobiernos Regionales</t>
  </si>
  <si>
    <t>Fuente</t>
  </si>
  <si>
    <t>Descripción</t>
  </si>
  <si>
    <t>Evaluación de Programas Gubernamentales</t>
  </si>
  <si>
    <t>Evaluación Focalizada de Ámbito</t>
  </si>
  <si>
    <t>Evaluación de Impacto</t>
  </si>
  <si>
    <t>Evaluación del Gasto Institucional</t>
  </si>
  <si>
    <t>Evaluación de Programas Nuevos</t>
  </si>
  <si>
    <t>https://www.dipres.gob.cl/597/articles-205716_r_ejecutivo_institucional.pdf</t>
  </si>
  <si>
    <t>https://www.dipres.gob.cl/597/articles-205716_informe_final.pdf</t>
  </si>
  <si>
    <t>Mejoramiento Urbano</t>
  </si>
  <si>
    <t>Alimentación Complementaria</t>
  </si>
  <si>
    <t>Subsidio Nacional al Transporte</t>
  </si>
  <si>
    <t>Subsidio Fondo Solidario Vivienda</t>
  </si>
  <si>
    <t>Fondo de Innovación para la Competitividad</t>
  </si>
  <si>
    <t>déficits en inversión, en infraestructura pública</t>
  </si>
  <si>
    <t>dificultades de acceso a mercados de empleo y servicios debido a la baja rentabilidad social de este tipo de proyectos en la zona</t>
  </si>
  <si>
    <t>integra  las  siguientes  regiones  y territorios considerados zonas extremas: Arica y Parinacota, Los Lagos (sólo Provincia de Palena y Comuna de Cochamó), Aysén del General Carlos Ibáñez del Campo, Magallanes y Antártica Chilena</t>
  </si>
  <si>
    <t>la clasificación de zona extrema no está claramente establecida, así como tampoco está definido si la condición de zona extrema responde a una situación cambiable en el tiempo o permanente</t>
  </si>
  <si>
    <t>proyectos priorizados según criterios utilizados por cada región</t>
  </si>
  <si>
    <t>apoyo técnico y gestión estratégica de proyectos</t>
  </si>
  <si>
    <t>Ejes de Programas: i) Conectividad; ii) Infraestructura Pública;  iii) Asentamientos Humanos;  iv) Productividad</t>
  </si>
  <si>
    <t>adolescentes imputados por la Ley Nº 20.084 cumplan los requerimientos y condiciones</t>
  </si>
  <si>
    <t>Salidas Alternativas</t>
  </si>
  <si>
    <t>Jóvenes sancionados por Ley Nº 20.084, con procesos de responsabilización efectivamente desarrollados, mediante intervenciones socioeducativas que contribuyan a la plena integración social.</t>
  </si>
  <si>
    <t xml:space="preserve"> Lograr que los jóvenes imputados y condenados en Centros Privativos de Libertad ejerzan su derecho a la educación a través de una oferta educativa diferenciada y especializada que contribuya a la continuidad de trayectorias educativas.</t>
  </si>
  <si>
    <t>https://www.dipres.gob.cl/597/articles-149538_r_ejecutivo_institucional.pdf</t>
  </si>
  <si>
    <t>https://www.dipres.gob.cl/597/articles-149538_informe_final.pdf</t>
  </si>
  <si>
    <t>https://www.dipres.gob.cl/597/articles-149538_seguimiento_compromisos.pdf</t>
  </si>
  <si>
    <t>Contribuir a reducir los factores de riesgo de desarrollar diabetes y enfermedades cardiovasculares en la población</t>
  </si>
  <si>
    <t>Disminuir 3 de los factores de riesgo de desarrollar Diabetes Mellitus tipo 2 y enfermedades cardiovasculares en niños, niñas, adultos y mujeres post-parto de 2 a 64 años, beneficiarios de FONASA</t>
  </si>
  <si>
    <t>estrategia de doce meses de duración, con un enfoque nutricional y de actividad física, que busca entregar herramientas para la modificación de hábitos y el mejoramiento de la condición de salud de sus beneficiarios</t>
  </si>
  <si>
    <t>https://www.dipres.gob.cl/597/articles-149542_r_ejecutivo_institucional.pdf</t>
  </si>
  <si>
    <t>https://www.dipres.gob.cl/597/articles-149542_informe_final.pdf</t>
  </si>
  <si>
    <t>https://www.dipres.gob.cl/597/articles-149542_seguimiento_compromisos.pdf</t>
  </si>
  <si>
    <t>Contribuir al aumento de la tasa de participación femenina, de los sectores vulnerables, en el mercado laboral forma</t>
  </si>
  <si>
    <t>Mujeres en situación de vulnerabilidad1 entre 25 a 59 años han mejorado sus condiciones laborales</t>
  </si>
  <si>
    <t>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t>
  </si>
  <si>
    <t>Subsidio entregado a trabajadoras</t>
  </si>
  <si>
    <t>https://www.dipres.gob.cl/597/articles-149521_r_ejecutivo_institucional.pdf</t>
  </si>
  <si>
    <t>https://www.dipres.gob.cl/597/articles-149521_informe_final.pdf</t>
  </si>
  <si>
    <t>https://www.dipres.gob.cl/597/articles-149521_seguimiento_compromisos.pdf</t>
  </si>
  <si>
    <t>Promoción de oportunidades laborales para las personas pertenecientes a los sectores económicamente más vulnerables</t>
  </si>
  <si>
    <t>Otorgar una fuente laboral en aquellos lugares que hayan experimentado altos índices de desempleo a raíz de alguna contracción económica, o alguna contingencia, tales como ambientales y desastres naturales</t>
  </si>
  <si>
    <t>Financiamiento de obras en el ámbito local mediante proyectos intensivos en el uso de mano de obra, contratada al efecto y que presenten un claro beneficio comunitario</t>
  </si>
  <si>
    <t>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t>
  </si>
  <si>
    <t>https://www.dipres.gob.cl/597/articles-149522_r_ejecutivo_institucional.pdf</t>
  </si>
  <si>
    <t>https://www.dipres.gob.cl/597/articles-149522_informe_final.pdf</t>
  </si>
  <si>
    <t>https://www.dipres.gob.cl/597/articles-149522_seguimiento_compromisos.pdf</t>
  </si>
  <si>
    <t>Evaluar la modalidad de producción de los bienes y servicios entregados por el Programa de Recambio de Calefactores del Ministerio de Medio Ambiente</t>
  </si>
  <si>
    <t>mejorar la calidad del aire de ciudades contaminadas mediante el recambio de artefactos a leña en uso, que tienen altas tasas de emisión de partículas contaminantes y baja eficiencia en el uso de energía, por unos más eficientes y menos contaminantes</t>
  </si>
  <si>
    <t>Suministrar el calefactor nuevo, gestionan el copago asociado del beneficio y se encargan del proceso de instalación</t>
  </si>
  <si>
    <t>https://www.dipres.gob.cl/597/articles-187242_r_ejecutivo_institucional.pdf</t>
  </si>
  <si>
    <t>https://www.dipres.gob.cl/597/articles-187242_informe_final.pdf</t>
  </si>
  <si>
    <t>https://www.dipres.gob.cl/597/articles-187242_seguimiento_compromisos.pdf</t>
  </si>
  <si>
    <t>asegurar ingresos a nivel de autofinanciamiento a las empresas sanitarias</t>
  </si>
  <si>
    <t>Acceso permanente al consumo de los servicios de agua potable y alcantarillado a la población más carente desde el
punto de vista socioeconómico</t>
  </si>
  <si>
    <t>Contribuir a la igualdad en el acceso de agua potable de toda la población</t>
  </si>
  <si>
    <t>https://www.dipres.gob.cl/597/articles-163133_r_ejecutivo_institucional.pdf</t>
  </si>
  <si>
    <t>https://www.dipres.gob.cl/597/articles-163133_informe_final.pdf</t>
  </si>
  <si>
    <t>Contribuir a la generación de conocimiento científico y tecnológico para aportar a la competitividad del país</t>
  </si>
  <si>
    <t>Incrementar la calidad y cantidad del conocimiento de frontera de carácter científico y tecnológico, en el ámbito de las ciencias naturales y exactas y de las ciencias sociales y humanidades.</t>
  </si>
  <si>
    <t>Formación y fortalecimiento de centros de investigación de alto nivel, mediante concurso público, identificando tres componentes fundamentales.</t>
  </si>
  <si>
    <t xml:space="preserve">Realizar investigación de frontera intra y transdisciplinaria, a través de institutos científicos  y de núcleos científicos  y de generación de redes de colaboración activa con entidades que gocen de reconocimiento internacional </t>
  </si>
  <si>
    <t>Generar conocimiento original, para luego transferirlo a la sociedad, logrando de esta manera, disminuir las brechas existentes en nuestro país con el
consiguiente mejoramiento del bienestar de toda la población nacional.</t>
  </si>
  <si>
    <t>https://www.dipres.gob.cl/597/articles-141226_r_ejecutivo_institucional.pdf</t>
  </si>
  <si>
    <t>https://www.dipres.gob.cl/597/articles-141226_informe_final.pdf</t>
  </si>
  <si>
    <t>https://www.dipres.gob.cl/597/articles-141226_seguimiento_compromisos.pdf</t>
  </si>
  <si>
    <t>Atraer a estudiantes de alto rendimiento académico a las carreras de pedagogía y educación</t>
  </si>
  <si>
    <t>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t>
  </si>
  <si>
    <t>Elevar la calidad de la educación financiada con fondos públicos al contar con mejores profesores</t>
  </si>
  <si>
    <t>Atraer a estudiantes destacados a carreras y programas de formación en pedagogía y educación, para que una vez titulados se desempeñen en establecimientos con financiamiento público</t>
  </si>
  <si>
    <t>https://www.dipres.gob.cl/597/articles-141227_r_ejecutivo_institucional.pdf</t>
  </si>
  <si>
    <t>https://www.dipres.gob.cl/597/articles-141227_informe_final.pdf</t>
  </si>
  <si>
    <t>Contribuir a mejorar la calidad y la pertinencia de la EMTP que permitan a los estudiantes contar con las competencias exigidas en el mercado laboral y/o la continuidad de estudios</t>
  </si>
  <si>
    <t>Establecimientos EMTP incorporan el equipamiento de vanguardia, como recursos pedagógicos en los procesos de enseñanza aprendizaje, en cada una de las especialidades.</t>
  </si>
  <si>
    <t>Fondo concursable para financiamiento de equipamiento de vanguardia en especialidades de EMPT, para establecimientos municipales y particulares subvencionados</t>
  </si>
  <si>
    <t>https://www.dipres.gob.cl/597/articles-141228_r_ejecutivo_institucional.pdf</t>
  </si>
  <si>
    <t>https://www.dipres.gob.cl/597/articles-141228_informe_final.pdf</t>
  </si>
  <si>
    <t>Contribuir a la finalización del ciclo de educación de estudiantes en condiciones de vulnerabilidad de educación básica, media y superior</t>
  </si>
  <si>
    <t>Estudiantes en condiciones de vulnerabilidad de educación básica media y superior, que en su lugar de origen no cuentan con oferta educacional o ésta no responde a sus intereses, continúan sus estudios</t>
  </si>
  <si>
    <t>“Estudiantes en condiciones de vulnerabilidad de educación básica media y superior, que en su lugar de origen no cuentan con oferta educacional o ésta no responde a sus intereses, continúan sus estudios</t>
  </si>
  <si>
    <t>https://www.dipres.gob.cl/597/articles-139809_r_ejecutivo_institucional.pdf</t>
  </si>
  <si>
    <t>https://www.dipres.gob.cl/597/articles-141232_informe_final.pdf</t>
  </si>
  <si>
    <t>https://www.dipres.gob.cl/597/articles-141232_seguimiento_compromisos.pdf</t>
  </si>
  <si>
    <t>Contribuir al acceso a la justicia e igualdad ante la protección de la ley en el ejercicio de derechos, asesoramiento y defensa judicial de todas las personas.</t>
  </si>
  <si>
    <t>Garantizar a las personas el acceso a mecanismos judiciales y/o extrajudiciales que permitan resolver sus conflictos jurídicos.</t>
  </si>
  <si>
    <t>Se informa y orienta a las personas a hacer efectivos sus derechos, mediante la protección,defensa o restauración de los mismos</t>
  </si>
  <si>
    <t>Resolución Alternativa de Conflictos</t>
  </si>
  <si>
    <t>https://www.dipres.gob.cl/597/articles-139812_r_ejecutivo_institucional.pdf</t>
  </si>
  <si>
    <t>https://www.dipres.gob.cl/597/articles-139812_informe_final.pdf</t>
  </si>
  <si>
    <t>https://www.dipres.gob.cl/597/articles-139812_seguimiento_compromisos.pdf</t>
  </si>
  <si>
    <t>Contribuir al aumento de la oferta de prestaciones, calidad de la atención y capacidad resolutiva en la red pública de salud, con el objeto de aportar a la disminución de la morbimortalidad</t>
  </si>
  <si>
    <t>Aumentar la disponibilidad y retención de médicos y odontólogos especialistas en la red pública de salud, a objeto de contribuir a la disminución de las brechas de estos profesionales en dicha red</t>
  </si>
  <si>
    <t>https://www.dipres.gob.cl/597/articles-141233_r_ejecutivo_institucional.pdf</t>
  </si>
  <si>
    <t>https://www.dipres.gob.cl/597/articles-141233_informe_final.pdf</t>
  </si>
  <si>
    <t>Permitir a las personas de sectores emergentes y medios acceder a una solucion hbaitacional propia</t>
  </si>
  <si>
    <t>Favorecer la movilidad social y la conformacion de barrios y ciudades integradas, seguras y sustentables</t>
  </si>
  <si>
    <t>Familias no propietarias de vivienda , de todo el país, de sectores emergentes y clase mediacon capacidad de ahorro y de pagar un crédito hipotecario y/o disponer de recursos propios</t>
  </si>
  <si>
    <t>https://www.dipres.gob.cl/597/articles-141235_r_ejecutivo_institucional.pdf</t>
  </si>
  <si>
    <t>https://www.dipres.gob.cl/597/articles-141235_informe_final.pdf</t>
  </si>
  <si>
    <t>Posibilitar que los beneficiarios de un subsidio habitacional, del cual el subsidio de originación es complementario, puedan financiar su vivienda con el ahorro requerido, el subsidio y el crédito</t>
  </si>
  <si>
    <t>Otorgar y pagar a través de las instituciones financieras un subsidio adicional para todas aquellas operaciones de crédito hipotecario a beneficiarios de un subsidio habitacional de los programas en los cuales este subsidio de originación aplica</t>
  </si>
  <si>
    <t>Creación de sectores territoriales denominados “cuadrantes” cuyo control está asignado a una unidad policial</t>
  </si>
  <si>
    <t>Realizar patrullajes preventivos focalizados</t>
  </si>
  <si>
    <t>Atender los requerimientos policiales de la ciudadanía en terreno</t>
  </si>
  <si>
    <t>Fiscalizar los establecimientos que la ley dispone y en general aquellos que son generadores de actividad delictua</t>
  </si>
  <si>
    <t>Cumplimiento de órdenes judiciales</t>
  </si>
  <si>
    <t>https://www.dipres.gob.cl/597/articles-139801_r_ejecutivo_institucional.pdf</t>
  </si>
  <si>
    <t>https://www.dipres.gob.cl/597/articles-139801_informe_final.pdf</t>
  </si>
  <si>
    <t>https://www.dipres.gob.cl/597/articles-139801_seguimiento_compromisos.pdf</t>
  </si>
  <si>
    <t>Reducir el déficit en bienestar económico de los hogares de menores recursos del país. Adicionalmente, se identificó como un objetivo de pertinencia teórica3 aumentar la participación y formalización laboral</t>
  </si>
  <si>
    <t>Transferencia monetaria mensual, reajustable anualmente, estimada esencialmente según la cantidad de causantes viviendo a expensas del beneficiario.</t>
  </si>
  <si>
    <t>https://www.dipres.gob.cl/597/articles-146449_r_ejecutivo_institucional.pdf</t>
  </si>
  <si>
    <t>https://www.dipres.gob.cl/597/articles-146449_informe_final.pdf</t>
  </si>
  <si>
    <t>Contribuir al reconocimiento y desarrollo de los valores que fundamentan nuestra sociedad promoviendo una televisión de calidad</t>
  </si>
  <si>
    <t>Los telespectadores de la televisión abierta han accedido a una mayor oferta de programas de televisión de calidad, con el criterio de alto nivel cultural4 y de interés nacional o regiona</t>
  </si>
  <si>
    <t>Proyectos de TV emitidos en televisión abierta financiados por el Fondo CNTV</t>
  </si>
  <si>
    <t>Concurso Público Anual, a través del cual el Fondo financia la producción y emisión en Televisión Abierta de programas televisivos que cumplan con los criterios establecidos en las bases de concurso</t>
  </si>
  <si>
    <t>https://www.dipres.gob.cl/597/articles-139816_r_ejecutivo_institucional.pdf</t>
  </si>
  <si>
    <t>https://www.dipres.gob.cl/597/articles-139816_informe_final.pdf</t>
  </si>
  <si>
    <t>Contribuir a la obtención de una mejor posición del deporte de alto rendimiento nacional en los megaeventos1 de ciclo olímpico</t>
  </si>
  <si>
    <t>mejorar el desempeño del Deporte de Alto Rendimiento.</t>
  </si>
  <si>
    <t>asegurar la preparación de los deportistas de alto rendimiento, aumentando su participación en competencias de carácter internacional y promoviendo su permanencia en el sistema deportivo, a través de la ejecución y financiamiento de planes y programas</t>
  </si>
  <si>
    <t>Apoyo financiero a deportistas de Alto Rendimiento (PRODDAR y Premios)</t>
  </si>
  <si>
    <t>Financiamiento de los procesos técnicos deportivos para potenciar el desarrollo de deportistas, Servicios de apoyo al proceso de desarrollo deportivo y Proyección Deportiva.</t>
  </si>
  <si>
    <t>https://www.dipres.gob.cl/597/articles-139817_r_ejecutivo_institucional.pdf</t>
  </si>
  <si>
    <t>https://www.dipres.gob.cl/597/articles-139817_informe_final.pdf</t>
  </si>
  <si>
    <t>Los pequeños productores agropecuarios beneficiarios del programa, desarrollan proyectos de inversión para mejorar su competitividad y/o reponer capital físico afectado por emergencias agrícola</t>
  </si>
  <si>
    <t>Cofinanciar proyectos de emprendimiento económico (compra de equipos y/o maquinarias para la producción) de pequeños productores individuales o de grupos de agricultores asociados a un emprendimiento común)</t>
  </si>
  <si>
    <t>Las postulaciones de proyectos que involucren incentivos por montos iguales o inferiores a $5.000.000 se resuelven a través de Concursos a nivel de la Agencia de Área, mientras que los proyectos con un monto superior a esa cifra se resuelven a través de Concursos Regionales.</t>
  </si>
  <si>
    <t>https://www.dipres.gob.cl/597/articles-148818_informe_final.pdf</t>
  </si>
  <si>
    <t>Agricultura</t>
  </si>
  <si>
    <t>Mejorar la calidad de vida de la población de escasos recursos que habita en condiciones de marginalidad sanitaria</t>
  </si>
  <si>
    <t> Brindar atención preferencial para el progreso de barrios y campamentos irregulares con déficit de servicios básicos (agua potable, alcantarillado sanitario, electricidad y pavimentación</t>
  </si>
  <si>
    <t>Financian diversas tipologías de proyectos que son postulados por los municipios del país, principalmente en el ámbito del saneamiento sanitario, reparaciones/ampliaciones de sistemas de agua potable y alcantarillado, plantas de agua potable y aguas servidas, entre otros.</t>
  </si>
  <si>
    <t>Proveer los servicios de asistencia técnica, jurídica, servicios, financiamiento y seguimiento financiero de proyectos que cumplan con el Reglamento del Programa de Mejoramiento de Barrios</t>
  </si>
  <si>
    <t>https://www.dipres.gob.cl/597/articles-139765_r_ejecutivo_institucional.pdf</t>
  </si>
  <si>
    <t>https://www.dipres.gob.cl/597/articles-139765_informe_final.pdf</t>
  </si>
  <si>
    <t>Contribuir al aumento y desarrollo de la base empresarial de las MIPES.</t>
  </si>
  <si>
    <t>Implementar proyectos de inversión en negocios nuevos y/o incipientes</t>
  </si>
  <si>
    <t>Engloba las acciones y los programas destinados a la formación de habilidades, asistencia técnica y acompañamiento</t>
  </si>
  <si>
    <t>Desarrollo de competencias empresariales relacionadas a la gestión: comercial, de producción, interna, para la generación de redes y manejo de TIC´s, además, habilidades empresariales relacionadas a capacidad de aprendizaje, motivación, liderazgo y negociación</t>
  </si>
  <si>
    <t>https://www.dipres.gob.cl/597/articles-139768_r_ejecutivo_institucional.pdf</t>
  </si>
  <si>
    <t>https://www.dipres.gob.cl/597/articles-139768_informe_final.pdf</t>
  </si>
  <si>
    <t>https://www.dipres.gob.cl/597/articles-139768_seguimiento_compromisos.pdf</t>
  </si>
  <si>
    <t>Articula una red local de atención pública y privada, en torno a las problemáticas de los Niños, Niñas y Adolescentes (NNA) vulnerados en sus derechos</t>
  </si>
  <si>
    <t>ontribuir a procesos de prevención, protección y control de situaciones de riesgo y/o espiral delincuencial</t>
  </si>
  <si>
    <t>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t>
  </si>
  <si>
    <t>Garantizar desde la institucionalidad pública, en alianza con otros actores públicos y privados, el bienestar y ejercicio pleno de los derechos de la población menor de 18 años del país.</t>
  </si>
  <si>
    <t xml:space="preserve"> Contribuir a la superación de las situaciones de vulneración y/o a la interrupción de conductas transgresoras en niños, niñas y adolescentes derivados del Programa de Seguridad Integrada 24 Horas en ocho comunas de la R.M.</t>
  </si>
  <si>
    <t>https://www.dipres.gob.cl/597/articles-139778_r_ejecutivo_institucional.pdf</t>
  </si>
  <si>
    <t>https://www.dipres.gob.cl/597/articles-139778_informe_final.pdf</t>
  </si>
  <si>
    <t>https://www.dipres.gob.cl/597/articles-139778_seguimiento_compromisos.pdf</t>
  </si>
  <si>
    <t>Contribuir a mantener y mejorar la salud de la población</t>
  </si>
  <si>
    <t>Disminuir o mantener la morbilidad y mortalidad por enfermedades transmisibles prevenibles por vacunas (inmunoprevenibles) que han sido definidas como problema de salud pública en Chile, en concordancia con recomendaciones internacionales.</t>
  </si>
  <si>
    <t>https://www.dipres.gob.cl/597/articles-139781_r_ejecutivo_institucional.pdf</t>
  </si>
  <si>
    <t>https://www.dipres.gob.cl/597/articles-139781_informe_final.pdf</t>
  </si>
  <si>
    <t>https://www.dipres.gob.cl/597/articles-139781_seguimiento_compromisos.pdf</t>
  </si>
  <si>
    <t>Contribuir a mejorar las condiciones de vida de las familias que se encuentran en situación de pobreza extrema y/o en situación de pobreza.</t>
  </si>
  <si>
    <t>Aumentar los ingresos disponibles de las familias de zonas rurales</t>
  </si>
  <si>
    <t>Ayudar a familias en zonas urbanas que viven en condiciones de ruralidad, que se encuentran en situación de pobreza extrema y/o pobreza, a través del ahorro que generan mediante la producción de alimentos para el autoconsumo.</t>
  </si>
  <si>
    <t>Acceso a tecnologías simples y de fácil manejo para producir, preparar y preservar alimentos sanos y con eficiencia en el uso de los recursos disponibles (ahorro en agua, leña y/u otros insumos);</t>
  </si>
  <si>
    <t>Capacitación en el uso, manejo y reparación de las tecnologías implementadas junto con los materiales e insumos.</t>
  </si>
  <si>
    <t>https://www.dipres.gob.cl/597/articles-139782_r_ejecutivo_institucional.pdf</t>
  </si>
  <si>
    <t>https://www.dipres.gob.cl/597/articles-139782_informe_final.pdf</t>
  </si>
  <si>
    <t>Contribuir a la promoción, protección de los derechos y la participación social de los Adultos Mayores</t>
  </si>
  <si>
    <t>Incrementar la autonomía, autogestión y asociatividad de los Adultos Mayores</t>
  </si>
  <si>
    <t>Es un fondo concursable destinado a financiar proyectos presentados por organizaciones de adultos mayores</t>
  </si>
  <si>
    <t xml:space="preserve">Financiar iniciativas desarrolladas por instituciones públicas o privadas que trabajan con personas mayores y cuyo objetivo sea favorecer la autonomía funcional en adultos mayores con dependencia severa y que requieran del cuidado de terceros. </t>
  </si>
  <si>
    <t>https://www.dipres.gob.cl/597/articles-139783_r_ejecutivo_institucional.pdf</t>
  </si>
  <si>
    <t>https://www.dipres.gob.cl/597/articles-139783_informe_final.pdf</t>
  </si>
  <si>
    <t>https://www.dipres.gob.cl/597/articles-139783_seguimiento_compromisos.pdf</t>
  </si>
  <si>
    <t>Los pequeños productores cuyo negocio principal es la ganadería, establecen praderas suplementarias para disponer de forraje invernal o estival destinado a la alimentación animal, con el objetivo de evitar caídas en la producción pecuaria e inventario de animales.</t>
  </si>
  <si>
    <t>Incentivo para financiar el establecimiento de praderas suplementarias y/o recursos forrajeros</t>
  </si>
  <si>
    <t>El programa entrega una ayuda económica equivalente al 80% de los costos netos, asociados a los insumos y labores requeridas para el establecimiento de praderas suplementarias y/o recursos forrajeros.</t>
  </si>
  <si>
    <t>Los pequeños productores agropecuarios beneficiarios del programa, mejoran el acceso, disponibilidad y gestión del agua para aumentar o mantener la producción agropecuaria.</t>
  </si>
  <si>
    <t>Entrega de apoyos destinados a la elaboración de estudios y/o proyectos de inversión en obras de riego o drenaje intra y extra predial</t>
  </si>
  <si>
    <t>Entrega de incentivos para inversiones individuales o asociativas</t>
  </si>
  <si>
    <t>Entregar asesorías legales para regularizar derechos de agua</t>
  </si>
  <si>
    <t>Los pequeños productores agropecuarios tienen acceso o aumentan el financiamiento de sus inversiones productivas y/o de capital de trabajo, para mantener o incrementar su nivel de producción agropecuaria</t>
  </si>
  <si>
    <t>Créditos de largo plazo entregado a los beneficiarios que lo solicitan para complementar inversiones.</t>
  </si>
  <si>
    <t>Créditos de corto plazo entregado a los beneficiarios que lo solicitan para capital de trabajo</t>
  </si>
  <si>
    <t>Los pequeños productores agropecuarios beneficiarios del programa, fortalecen alianzas productivas con empresas agroindustriales, para aumentar el valor y la estabilidad de sus ventas con esas empresas demandantes.</t>
  </si>
  <si>
    <t>Población objetivo de este programa corresponde a pequeños productores agrícolas o campesinos, con producción excedentaria para venta a mercado local e internacional y que cuenten con iniciación de actividades</t>
  </si>
  <si>
    <t xml:space="preserve"> La primera modalidad es “Alianza Productiva”, bajo la cual la empresa, se hace cargo de los dos componentes del programa: la entrega de la asesoría en gestión comercial y calidad y asesoría en producción primaria y gestión predial</t>
  </si>
  <si>
    <t>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t>
  </si>
  <si>
    <t>Los pequeños productores agropecuarios y/o campesinos del secano de la región de Coquimbo beneficiarios del programa, aumentan sus capacidades de emprendimiento, de gestión, de articulación territorial y su capital productivo.</t>
  </si>
  <si>
    <t>Incrementar sus ventas de actividades agropecuarias y asociadas, en el marco de la sustentabilidad de los procesos productivos de la zona, así como para aumentar la participación campesina en las instancias de decisión local para el desarrollo rural4</t>
  </si>
  <si>
    <t>Entrega de servicios anuales y apoyos institucionales a través de Convenios celebrados entre INDAP con municipalidades, asociaciones, organizaciones campesinas u otras instituciones públicas o privadas. Incluía el financiamiento de servicios de asistencia técnica</t>
  </si>
  <si>
    <t>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t>
  </si>
  <si>
    <t>Fortalecer la participación campesina en las distintas instancias de desarrollo rural. Incluye el financiamiento de la participación de dirigentes campesinos en los Consejos de Desarrollo Local y el Consejo Superior</t>
  </si>
  <si>
    <t>Coquimbo</t>
  </si>
  <si>
    <t>Los pequeños productores agropecuarios y/o campesinos indígenas beneficiarios del programa, aumentan sus capacidades de emprendimiento, de gestión, de articulación territorial y su capital productivo, para incrementar sus ventas de actividades agropecuarias y asociadas.</t>
  </si>
  <si>
    <t>Pequeños productores agropecuarios y/o campesinos indígenas beneficiarios del programa, aumentan sus capacidades de emprendimiento, de gestión y su capital productivo, para incrementar sus ventas de actividades agropecuarias y asociadas.</t>
  </si>
  <si>
    <t>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</si>
  <si>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Este incentivo está orientado a optimizar la productividad de los agricultores del programa a través del cofinanciamiento de proyectos de emprendimiento económico silvoagropecuario y/o actividades asociadas.</t>
  </si>
  <si>
    <t>Este incentivo está destinado a la financiación de fertilizantes, insumos de producción y animales para la engorda, así como otros bienes necesarios para el desarrollo de la actividad silvoagropecuaria, de actividades conexas y/o mejoramiento ambiental</t>
  </si>
  <si>
    <t>Mujeres pertenecientes a familias de pequeños productores agropecuarios del país, mejoran sus habilidades personales, sus competencias de emprendimiento y gestión para incrementar sus ingresos.</t>
  </si>
  <si>
    <t>Este programa está destinado a mujeres potenciales beneficiarias de INDAP, a las cuales se les brinda una intervención de tres años</t>
  </si>
  <si>
    <t>Desarrollan actividades de capacitación (talleres, cursos, jornadas de formación, etc.), encuentros de intercambio de información entre beneficiarias del programa y con organismos relacionados, giras técnicas y acompañamiento.</t>
  </si>
  <si>
    <t>Recursos de incentivos para la implementación de proyectos productivos silvoagropecuarios, de turismo rural o agroindustria y artesanías, correspondientes a una o más unidades de primer año. Este instrumento se aplica solo durante el primer año de intervención</t>
  </si>
  <si>
    <t>Los pequeños productores agropecuarios y/o campesinos beneficiarios del programa, aumentan sus capacidades de emprendimiento, de gestión, de articulación territorial y su capital productivo, para incrementar sus ventas de actividades agropecuarias y asociadas</t>
  </si>
  <si>
    <t>Los pequeños productores agropecuarios y/o campesinos beneficiarios del programa, aumentan sus capacidades de emprendimiento, de gestión y su capital productivo, para incrementar sus ventas de actividades agropecuarias y asociadas.</t>
  </si>
  <si>
    <t>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</si>
  <si>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Optimizar la productividad de los agricultores del programa a través del cofinanciamiento de proyectos de emprendimiento económico silvoagropecuario y/o actividades asociadas.</t>
  </si>
  <si>
    <t>El Programa Gestión y Soporte Organizacional (PROGYSO) se inicia el año 2011. Nace a partir del Programa de Desarrollo (PRODES), creado en el 2002.</t>
  </si>
  <si>
    <t>Organizaciones nacionales y regionales, con personalidad jurídica, que entre sus usuarios reúna una mayoría absoluta de actuales o potenciales beneficiarios de INDAP</t>
  </si>
  <si>
    <t>Desarrollan sus capacidades de gestión organizacional y de soporte administrativo, para mejorar su capacidad de representación y facilitar la implementación de las políticas de INDAP.</t>
  </si>
  <si>
    <t>Implementación de sistemas de mejoramiento de las capacidades organizacionales, técnicas y/o dirigenciales</t>
  </si>
  <si>
    <t>Fortalecer los canales internos y externos de comunicación y difusión de las organizaciones.</t>
  </si>
  <si>
    <t>Fortalecer las organizaciones en los siguientes tópicos: la generación o refuerzo de las capacidades, técnicas, administrativas con el objeto de lograr una efectiva interacción dentro de la organización como con la institucionalidad sectorial pública y privada</t>
  </si>
  <si>
    <t>Los pequeños productores agropecuarios beneficiarios del programa, con niveles mínimos de desarrollo de sus negocios, aumentan sus capacidades productivas y de gestión para mejoran el nivel de competitividad de su explotación.</t>
  </si>
  <si>
    <t>Brinda apoyo puntual que busca resolver demandas del usuario que
requieren orientación profesional especializada o destinada a resolver situaciones de
urgencia de la explotación</t>
  </si>
  <si>
    <t>Apoya el desarrollo de negocios de usuarios individuales. Para esto se apoya la elaboración y la gestión de un Plan de Negocios.</t>
  </si>
  <si>
    <t>Apoya el desarrollo de negocios de carácter asociativo desarrollados por las Empresas Asociativas Campesinas</t>
  </si>
  <si>
    <t>Incluye asesoría técnica individual o grupal para el desarrollo de capacidades productivas y de gestión de los usuarios</t>
  </si>
  <si>
    <t>Contribuir a que la población objetivo del programa mejore su percepción de la importancia del ahorro previsional, desarrolle actitudes favorables respecto de éste y sean capaces de cautelar y ejercer sus deberes y derechos previsionales</t>
  </si>
  <si>
    <t xml:space="preserve">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t>
  </si>
  <si>
    <t>Apoyar financieramente el desarrollo de proyectos de promoción, educación y difusión en materia previsional.</t>
  </si>
  <si>
    <t>https://www.dipres.gob.cl/597/articles-141213_r_ejecutivo_institucional.pdf</t>
  </si>
  <si>
    <t>https://www.dipres.gob.cl/597/articles-141213_informe_final.pdf</t>
  </si>
  <si>
    <t>Contribuir a la viabilidad de la actividad productiva agropecuaria</t>
  </si>
  <si>
    <t>Los productores agropecuarios contrataron seguro agrícola para enfrentar daños por fenómenos climáticos adversos</t>
  </si>
  <si>
    <t>Incentivar la contratación del seguro agrícola mediante un subsidio que financia el 50% del valor de la prima neta con un tope máximo de 80UF por agricultor por temporada agrícola, además de un monto fijo de 1,5 UF por póliza</t>
  </si>
  <si>
    <t>Generar las condiciones de comunicación social del Seguro y facilitar la adopción cultural por parte de sus destinatarios.</t>
  </si>
  <si>
    <t>https://www.dipres.gob.cl/597/articles-141212_informe_final.pdf</t>
  </si>
  <si>
    <t>https://www.dipres.gob.cl/597/articles-141212_r_ejecutivo_institucional.pdf</t>
  </si>
  <si>
    <t>Contribuir a mejorar la convivencia social y la seguridad ciudadana.</t>
  </si>
  <si>
    <t>Las personas bajo el control o custodia de GENCHI, mejoran sus posibilidades de reinserción social.</t>
  </si>
  <si>
    <t>Programa de reinserción social para las personas privadas de libertad (subsistema cerrado</t>
  </si>
  <si>
    <t>Se realiza en el Subsistema Cerrado que comprende unidades penales que albergan a personas privadas de libertad. Depende de la Subdirección Técnica de Gendarmería de Chile a través del Departamento de Readaptación Socia</t>
  </si>
  <si>
    <t>https://www.dipres.gob.cl/597/articles-141209_r_ejecutivo_institucional.pdf</t>
  </si>
  <si>
    <t>https://www.dipres.gob.cl/597/articles-141209_informe_final.pdf</t>
  </si>
  <si>
    <t>Contribuir a mejorar el acceso a la justicia a todas aquellas personas que presenten un conflicto en materias de familia.</t>
  </si>
  <si>
    <t>Personas han tenido la alternativa de resolver su conflicto de familia en las materias de alimentos, cuidado personal y relación directa y regular.</t>
  </si>
  <si>
    <t>Servicio de mediación licitado en todo el país para las personas que presenten conflictos de familia en las materias de alimentos, cuidado personal y relación directa y regular</t>
  </si>
  <si>
    <t>Registro de Mediadores disponible para usuarios/as del servicio de mediación familiar</t>
  </si>
  <si>
    <t>Mediación familiar promovida y difundida como mecanismo de resolución alternativa de conflictos de familia</t>
  </si>
  <si>
    <t>https://www.dipres.gob.cl/597/articles-141205_informe_final.pdf</t>
  </si>
  <si>
    <t>https://www.dipres.gob.cl/597/articles-141205_r_ejecutivo_institucional.pdf</t>
  </si>
  <si>
    <t>Contribuir al cuidado y educación de niños(as) menores de 6 años que no cuentan con atención educativa</t>
  </si>
  <si>
    <t>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t>
  </si>
  <si>
    <t>Acceso a cuidado y educación para niños y niñas menores de 6 años, vulnerables y/o fuera del sistema, a través de Proyectos de mejoramiento educativo implementados por organizaciones funcionales comunitarias</t>
  </si>
  <si>
    <t>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t>
  </si>
  <si>
    <t>https://www.dipres.gob.cl/597/articles-141204_r_ejecutivo_institucional.pdf</t>
  </si>
  <si>
    <t>https://www.dipres.gob.cl/597/articles-141204_informe_final.pdf</t>
  </si>
  <si>
    <t>Contribuir a aumentar la equidad y la igualdad de oportunidades en el acceso a la educación superior</t>
  </si>
  <si>
    <t>Eliminar las barreras económicas que presenta la inscripción a la PSU como medio de acceso a la educación superior.</t>
  </si>
  <si>
    <t>Subsidio por el total del arancel de inscripción a la PSU destinado a los alumnos egresados de la promoción del año en curso y que pertenezcan a establecimientos municipales o particulares subvencionado</t>
  </si>
  <si>
    <t>https://www.dipres.gob.cl/597/articles-141203_r_ejecutivo_institucional.pdf</t>
  </si>
  <si>
    <t>https://www.dipres.gob.cl/597/articles-141203_informe_final.pdf</t>
  </si>
  <si>
    <t>https://www.dipres.gob.cl/597/articles-141203_seguimiento_compromisos.pdf</t>
  </si>
  <si>
    <t>Promover el turismo interno nacional en temporada baja y media, potenciando el quiebre de la estacionalidad turística e incrementando el turismo a través de la vinculación e involucramiento de los distintos actores</t>
  </si>
  <si>
    <t>Contribuir a Potenciar el quiebre de la estacionalidad turística nacional.</t>
  </si>
  <si>
    <t>La empresa turística , afectada por problemas de estacionalidad, en los destinos turísticos identificados por el programa, ha incrementado su actividad turística en temporada media y baja.</t>
  </si>
  <si>
    <t>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t>
  </si>
  <si>
    <t>Mismo informe Giras de Estudios (GE)</t>
  </si>
  <si>
    <t>https://www.dipres.gob.cl/597/articles-141202_r_ejecutivo_institucional.pdf</t>
  </si>
  <si>
    <t>https://www.dipres.gob.cl/597/articles-141202_informe_final.pdf</t>
  </si>
  <si>
    <t>https://www.dipres.gob.cl/597/articles-141202_seguimiento_compromisos.pdf</t>
  </si>
  <si>
    <t>Mismo informe Programa Vacaciones Tercera Edad (VTE)</t>
  </si>
  <si>
    <t>Dirigido a los productores agrícolas que tienen algún nivel de degradación en sus suelos, ya sea física (erosión), química y/o biológica, y consiste en una bonificación estatal de los costos netos4 de actividades relacionadas con el manejo de suelos</t>
  </si>
  <si>
    <t>Incentivar el uso de una dosis de fertilización de recuperación en suelos deficitarios.</t>
  </si>
  <si>
    <t>Incentivar la incorporación al suelo de azufre, potasio y calcio, para corregir déficit de estos elementos y la incorporación de sustancias para reducir la acidez, para neutralizar la toxicidad del aluminio o para reducir el nivel de salinidad</t>
  </si>
  <si>
    <t>Establecimiento o regeneración de una cubierta vegetal permanente en suelos degradados.</t>
  </si>
  <si>
    <t>https://www.dipres.gob.cl/597/articles-139723_informe_final.pdf</t>
  </si>
  <si>
    <t>Contribuir a la superación de situaciones de vulneración de derechos, la interrupción de conductas transgresoras y/o infracciones de ley en niños, niñas y adolescentes derivados del Programa de Seguridad Integrada 24 Horas</t>
  </si>
  <si>
    <t>Favorecer la restitución de derechos e integración social de los niños/as y adolescentes ingresados al sistema de atención Vida Nueva.</t>
  </si>
  <si>
    <t>Fortalecer y favorecer la integración social de las familias y adultos responsables de los niños/as y adolescentes ingresados al sistema de atención Vida Nueva</t>
  </si>
  <si>
    <t>Fortalecer a los actores locales de las comunas priorizadas como un sistema de gestión que favorece las coordinaciones locales orientadas a la prevención y reinserción de niños/as y adolescentes afectados de vulneraciones de derecho y</t>
  </si>
  <si>
    <t>https://www.dipres.gob.cl/597/articles-139721_informe_final.pdf</t>
  </si>
  <si>
    <t>La Florida, La Granja, La Pintana, Lo Espejo, Peñalolén, Pudahuel, Puente Alto y Recoleta</t>
  </si>
  <si>
    <t>El programa de becas de educación de superior corresponde a un conjunto de siete becas de arancel administradas por la División de Educación Superior del Ministerio de Educación (MINEDUC)</t>
  </si>
  <si>
    <t>Lograr mayor equidad en el acceso y permanencia en la educación superior, asegurar la calidad de nuestras instituciones y programas, además de promover la pertinencia de la educación superior</t>
  </si>
  <si>
    <t>Promover el acceso a la educación superior y el incremento de capital humano a través del financiamiento por parte del Estado, establecido como derecho de reparación a las violaciones a los derechos humanos consignado en la legislación</t>
  </si>
  <si>
    <t>https://www.dipres.gob.cl/597/articles-141159_informe_final.pdf</t>
  </si>
  <si>
    <t>https://www.dipres.gob.cl/597/articles-141161_seguimiento_compromisos.pdf</t>
  </si>
  <si>
    <t>Beca Ed Superior</t>
  </si>
  <si>
    <t>Apoyar el acceso y permanencia en la educación superior de estudiantes vulnerables y destacado</t>
  </si>
  <si>
    <t>Apoyar el acceso y permanencia en la educación superior de estudiantes vulnerables y que manifiesten un interés por ingresar a estudiar carreras técnicas y de nivel profesional, financiando parcialmente el costo total del arancel anual de una carrera.</t>
  </si>
  <si>
    <t>Apoyar el acceso y permanencia en la educación superior de estudiantes vulnerables, financiando parcialmente el costo total del arancel anual de una carrera.</t>
  </si>
  <si>
    <t>Apoyar el acceso y permanencia en la educación superior de estudiantes vulnerables, financiando parcialmente (según el arancel de referencia de cada carrera) el costo total del arancel anual de una carrera.</t>
  </si>
  <si>
    <t xml:space="preserve">Apoyar el acceso y permanencia en la educación superior de estudiantes vulnerables y que sean hijos de profesionales de la educación financiando parcialmente el costo total del arancel
anual de una carrera.
</t>
  </si>
  <si>
    <t>Mejorar la calidad de la educación integrando la informática educativa en el sistema escolar, de acuerdo a las necesidades de la sociedad de la información</t>
  </si>
  <si>
    <t>Mejorar los aprendizajes curriculares y las competencias del siglo XXI en alumnos</t>
  </si>
  <si>
    <t>Desarrollar tanto competencias digitales en docentes para que innoven en sus procesos enseñanza­aprendizaje, como capacidades en los establecimientos para integrar las tecnologías con usos pedagógicos</t>
  </si>
  <si>
    <t>La  construcción  de  una  sólida  fundación  de infraestructura  digital,  conectividad  y  sustentabilidad  para las escuelas</t>
  </si>
  <si>
    <t>El  desarrollo  de  competencias  digitales  tanto  en  los  docentes  en  ejercicio  y  en  formación  inicial,  como las competencias del siglo XXI en los alumnos. </t>
  </si>
  <si>
    <t>https://www.dipres.gob.cl/597/articles-141166_r_ejecutivo_institucional.pdf</t>
  </si>
  <si>
    <t>https://www.dipres.gob.cl/597/articles-141166_informe_final.pdf</t>
  </si>
  <si>
    <t>https://www.dipres.gob.cl/597/articles-141166_seguimiento_compromisos.pdf</t>
  </si>
  <si>
    <t>Tecnologías de la Información y Comunicación TIC´s</t>
  </si>
  <si>
    <t>Incentivar a los jóvenes que obtuvieron buenos resultados en la PSU para que estudien pedagogía.</t>
  </si>
  <si>
    <t>Beca Educación Superior</t>
  </si>
  <si>
    <t>sin información</t>
  </si>
  <si>
    <t>Abreviatura</t>
  </si>
  <si>
    <t>Programas de Justicia Juvenil</t>
  </si>
  <si>
    <t>Gasto del PIB a precios corrientes, referencia 2013, información histórica (miles de millones de pesos)</t>
  </si>
  <si>
    <t>Periodo</t>
  </si>
  <si>
    <t>1. Producto Interno Bruto</t>
  </si>
  <si>
    <t>Gasto del PIB volumen a precios del año anterior encadenado, referencia 2013, información histórica (miles de millones de pesos encadenados)</t>
  </si>
  <si>
    <t>2. Producto Interno Bruto</t>
  </si>
  <si>
    <t>3. Deflactor</t>
  </si>
  <si>
    <t>Metadatos</t>
  </si>
  <si>
    <t>Notas</t>
  </si>
  <si>
    <t>Nombre y/o definición</t>
  </si>
  <si>
    <t>Unidad</t>
  </si>
  <si>
    <t>Miles de millones de pesos</t>
  </si>
  <si>
    <t>Frecuencia</t>
  </si>
  <si>
    <t>Anual</t>
  </si>
  <si>
    <t>Banco Central de Chile</t>
  </si>
  <si>
    <t>Base</t>
  </si>
  <si>
    <t>Última actualización</t>
  </si>
  <si>
    <t>Primera observación</t>
  </si>
  <si>
    <t>Última observación</t>
  </si>
  <si>
    <t>Correo de contacto</t>
  </si>
  <si>
    <t>cuentasnacionales@bcentral.cl</t>
  </si>
  <si>
    <t>Para el periodo 1960 – 1986, se realizó un empalme estadístico, en el cual se homologaron los resultados del año 1960 a la serie basada en la Compilación de referencia 2013. El sesgo observado entre las dos mediciones nominales para el año 1986, se distribuyó proporcionalmente, obteniéndose series nominales consistentes. A partir de éstas, se estimaron las series en términos reales.</t>
  </si>
  <si>
    <t>https://si3.bcentral.cl/Siete/ES/Siete/Cuadro/CAP_CCNN/MN_CCNN76/CCNN_HIST13_ENC/CCNN_HIST13_ENC</t>
  </si>
  <si>
    <t>IPC y medidas subyacentes, base Promedio 2018=100, series referenciales</t>
  </si>
  <si>
    <t>1. IPC General</t>
  </si>
  <si>
    <t>Índice</t>
  </si>
  <si>
    <t>Mensual</t>
  </si>
  <si>
    <t>Instituto Nacional de Estadísticas</t>
  </si>
  <si>
    <t>Desfase publicación</t>
  </si>
  <si>
    <t>8 días terminado el mes</t>
  </si>
  <si>
    <t>Promedio 2018 = 100</t>
  </si>
  <si>
    <t>Ene.2018</t>
  </si>
  <si>
    <t>Ago.2020</t>
  </si>
  <si>
    <t>contacto_bde@bcentral.cl</t>
  </si>
  <si>
    <t>La cifra de inflación del INE considera un decimal.
Contiene las series referenciales correspondiente al año base del indicador, desde enero 2018 a diciembre 2018. IPC: Índice de precios al consumidor (IPC). Las variaciones en 12 meses de la serie referencial, se utilizan para efectos de análisis.
IPC SAE: Corresponde al IPC menos Alimentos y Energía, es decir, este índice excluye del índice general los productos que componen los índices de Alimentos y Energía. Posee 218 productos y corresponde al 73,16% de la ponderación de la canasta IPC.
IPC Productos Transables: muestra la variación que presenta el conjunto de productos que son susceptibles de ser comercializados internacionalmente. Por ejemplo, todos los bienes no perecibles entran en esta categoría. Posee 223 productos, que corresponden al 54,14% de la canasta IPC.
IPC Productos No Transables: a la inversa del índice anterior, el índice analítico de Productos No Transables muestra la variación de precios que presenta el conjunto de productos que no son susceptibles de ser comercializados internacionalmente. Representan el 45,86% de la ponderación total del IPC, con 80 productos dentro de esta categoría.
IPC Frutas y Verduras Frescas: este índice incluye los productos clasificados como frutas y verduras frescas, que suman 17 productos y representan 2,82% de la canasta IPC.</t>
  </si>
  <si>
    <t>https://si3.bcentral.cl/Siete/ES/Siete/Cuadro/CAP_PRECIOS/MN_CAP_PRECIOS/IPC_G_2018/IPC_G_2018</t>
  </si>
  <si>
    <t>Presupuesto a Precios de 2013</t>
  </si>
  <si>
    <t>Capacidades de gestión empresarial</t>
  </si>
  <si>
    <t>competencias digitales en docentes</t>
  </si>
  <si>
    <t>patrimonio cultural audiovisual</t>
  </si>
  <si>
    <t>Capacidades de gestión empresarial;Capital Semilla</t>
  </si>
  <si>
    <t>Educación parvularia</t>
  </si>
  <si>
    <t>Protección social;Educación parvularia</t>
  </si>
  <si>
    <t>Subsidio habitacional</t>
  </si>
  <si>
    <t>Capacidades de gestión empresarial;Agricultores</t>
  </si>
  <si>
    <t>seguridad ciudadana</t>
  </si>
  <si>
    <t>Desarrollo economico;pobreza</t>
  </si>
  <si>
    <t>pobreza</t>
  </si>
  <si>
    <t>Calidad de vida;Enfermedades Crónicas</t>
  </si>
  <si>
    <t>Enfermedades Crónicas</t>
  </si>
  <si>
    <t>disponibilidad y retención de médicos y odontólogos</t>
  </si>
  <si>
    <t>Establecimientos educacionales;Prevensión Drogas</t>
  </si>
  <si>
    <t>seguridad ciudadana;Prevensión Drogas</t>
  </si>
  <si>
    <t>Desarrollo economico;Innovación tecnológica</t>
  </si>
  <si>
    <t>Innovación tecnológica</t>
  </si>
  <si>
    <t>Calidad de vida;Innovación tecnológica</t>
  </si>
  <si>
    <t>Establecimientos educacionales;Beca</t>
  </si>
  <si>
    <t>becas de educación de superior</t>
  </si>
  <si>
    <t>Rendimiento deportivo</t>
  </si>
  <si>
    <t>Calidad de vida;Recuperación de Barrios</t>
  </si>
  <si>
    <t>Subsidio al empleo</t>
  </si>
  <si>
    <t>Calidad de vida;Rendimiento deportivo</t>
  </si>
  <si>
    <t>Rendimiento escolar</t>
  </si>
  <si>
    <t>Calidad  de  vida</t>
  </si>
  <si>
    <t>violencia contra las mujeres</t>
  </si>
  <si>
    <t>Calidad de vida;Recuperación de Barrios;Servicios básicos</t>
  </si>
  <si>
    <t>Servicios básicos</t>
  </si>
  <si>
    <t>adolescentes imputados por la Ley</t>
  </si>
  <si>
    <t>salud bucal</t>
  </si>
  <si>
    <t>salud  bucal</t>
  </si>
  <si>
    <t>Calidad de vida;Enfermedades Crónicas;salud  bucal</t>
  </si>
  <si>
    <t>Educación parvularia;Calidad de vida;salud  bucal</t>
  </si>
  <si>
    <t>Línea Evaluación</t>
  </si>
  <si>
    <t>LE</t>
  </si>
  <si>
    <t>Presupuesto (CLP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</si>
</sst>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quot;$&quot;* #,##0_ ;_ &quot;$&quot;* \-#,##0_ ;_ &quot;$&quot;* &quot;-&quot;_ ;_ @_ "/>
    <numFmt numFmtId="165" formatCode="_ * #,##0_ ;_ * \-#,##0_ ;_ * &quot;-&quot;_ ;_ @_ "/>
    <numFmt numFmtId="166" formatCode="_-* #,##0_-;\-* #,##0_-;_-* &quot;-&quot;??_-;_-@_-"/>
    <numFmt numFmtId="167" formatCode="[$$-340A]#,##0"/>
    <numFmt numFmtId="168" formatCode="yyyy"/>
    <numFmt numFmtId="169" formatCode="m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theme="1"/>
      </patternFill>
    </fill>
    <fill>
      <patternFill patternType="solid">
        <fgColor rgb="FFFFFF00"/>
        <bgColor indexed="64"/>
      </patternFill>
    </fill>
    <fill>
      <patternFill patternType="solid">
        <fgColor rgb="FFE0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19" fillId="0" borderId="0" applyNumberForma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32">
    <xf numFmtId="0" fontId="0" fillId="0" borderId="0" xfId="0"/>
    <xf numFmtId="165" fontId="0" fillId="0" borderId="0" xfId="42" applyFont="1"/>
    <xf numFmtId="0" fontId="0" fillId="0" borderId="0" xfId="0" applyAlignment="1"/>
    <xf numFmtId="0" fontId="19" fillId="0" borderId="0" xfId="44"/>
    <xf numFmtId="0" fontId="13" fillId="34" borderId="10" xfId="0" applyFont="1" applyFill="1" applyBorder="1"/>
    <xf numFmtId="0" fontId="13" fillId="34" borderId="11" xfId="0" applyFont="1" applyFill="1" applyBorder="1"/>
    <xf numFmtId="0" fontId="17" fillId="33" borderId="0" xfId="0" applyFont="1" applyFill="1" applyAlignment="1"/>
    <xf numFmtId="165" fontId="17" fillId="33" borderId="0" xfId="42" applyFont="1" applyFill="1" applyAlignment="1"/>
    <xf numFmtId="164" fontId="17" fillId="33" borderId="0" xfId="43" applyFont="1" applyFill="1" applyAlignment="1"/>
    <xf numFmtId="167" fontId="0" fillId="0" borderId="0" xfId="43" applyNumberFormat="1" applyFont="1" applyAlignment="1"/>
    <xf numFmtId="0" fontId="19" fillId="0" borderId="0" xfId="44" applyAlignment="1"/>
    <xf numFmtId="0" fontId="0" fillId="35" borderId="0" xfId="0" applyFill="1" applyAlignment="1"/>
    <xf numFmtId="0" fontId="0" fillId="0" borderId="0" xfId="0" applyAlignment="1">
      <alignment vertical="top"/>
    </xf>
    <xf numFmtId="0" fontId="0" fillId="0" borderId="0" xfId="0" applyAlignment="1">
      <alignment vertical="center"/>
    </xf>
    <xf numFmtId="0" fontId="16" fillId="0" borderId="0" xfId="0" applyFont="1"/>
    <xf numFmtId="0" fontId="0" fillId="36" borderId="12" xfId="0" applyFill="1" applyBorder="1" applyAlignment="1">
      <alignment wrapText="1"/>
    </xf>
    <xf numFmtId="4" fontId="0" fillId="36" borderId="12" xfId="0" applyNumberFormat="1" applyFill="1" applyBorder="1" applyAlignment="1">
      <alignment wrapText="1"/>
    </xf>
    <xf numFmtId="168" fontId="0" fillId="0" borderId="12" xfId="0" applyNumberFormat="1" applyBorder="1" applyAlignment="1">
      <alignment wrapText="1"/>
    </xf>
    <xf numFmtId="4" fontId="0" fillId="0" borderId="12" xfId="0" applyNumberFormat="1" applyBorder="1" applyAlignment="1">
      <alignment wrapText="1"/>
    </xf>
    <xf numFmtId="9" fontId="0" fillId="0" borderId="12" xfId="45" applyFont="1" applyBorder="1" applyAlignment="1">
      <alignment wrapText="1"/>
    </xf>
    <xf numFmtId="169" fontId="0" fillId="0" borderId="12" xfId="0" applyNumberFormat="1" applyBorder="1" applyAlignment="1">
      <alignment wrapText="1"/>
    </xf>
    <xf numFmtId="0" fontId="0" fillId="36" borderId="14" xfId="0" applyFill="1" applyBorder="1" applyAlignment="1"/>
    <xf numFmtId="4" fontId="0" fillId="36" borderId="14" xfId="0" applyNumberFormat="1" applyFill="1" applyBorder="1" applyAlignment="1"/>
    <xf numFmtId="0" fontId="0" fillId="0" borderId="13" xfId="0" applyBorder="1"/>
    <xf numFmtId="14" fontId="0" fillId="0" borderId="13" xfId="0" applyNumberFormat="1" applyBorder="1"/>
    <xf numFmtId="165" fontId="0" fillId="0" borderId="12" xfId="42" applyFont="1" applyBorder="1" applyAlignment="1">
      <alignment wrapText="1"/>
    </xf>
    <xf numFmtId="1" fontId="17" fillId="33" borderId="0" xfId="43" applyNumberFormat="1" applyFont="1" applyFill="1" applyAlignment="1"/>
    <xf numFmtId="1" fontId="0" fillId="0" borderId="0" xfId="43" applyNumberFormat="1" applyFont="1" applyAlignment="1"/>
    <xf numFmtId="1" fontId="0" fillId="0" borderId="0" xfId="43" applyNumberFormat="1" applyFont="1"/>
    <xf numFmtId="166" fontId="17" fillId="33" borderId="0" xfId="46" applyNumberFormat="1" applyFont="1" applyFill="1" applyAlignment="1"/>
    <xf numFmtId="166" fontId="0" fillId="0" borderId="0" xfId="46" applyNumberFormat="1" applyFont="1" applyAlignment="1"/>
    <xf numFmtId="166" fontId="0" fillId="0" borderId="0" xfId="46" applyNumberFormat="1" applyFont="1"/>
  </cellXfs>
  <cellStyles count="47">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4" builtinId="8"/>
    <cellStyle name="Incorrecto" xfId="7" builtinId="27" customBuiltin="1"/>
    <cellStyle name="Millares" xfId="46" builtinId="3"/>
    <cellStyle name="Millares [0]" xfId="42" builtinId="6"/>
    <cellStyle name="Moneda [0]" xfId="43" builtinId="7"/>
    <cellStyle name="Neutral" xfId="8" builtinId="28" customBuiltin="1"/>
    <cellStyle name="Normal" xfId="0" builtinId="0"/>
    <cellStyle name="Notas" xfId="15" builtinId="10" customBuiltin="1"/>
    <cellStyle name="Porcentaje" xfId="45"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27">
    <dxf>
      <font>
        <b val="0"/>
        <i val="0"/>
        <strike val="0"/>
        <condense val="0"/>
        <extend val="0"/>
        <outline val="0"/>
        <shadow val="0"/>
        <u val="none"/>
        <vertAlign val="baseline"/>
        <sz val="11"/>
        <color theme="0"/>
        <name val="Calibri"/>
        <family val="2"/>
        <scheme val="minor"/>
      </font>
      <fill>
        <patternFill patternType="solid">
          <fgColor indexed="64"/>
          <bgColor rgb="FF0070C0"/>
        </patternFill>
      </fill>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340A]#,##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_-* #,##0_-;\-* #,##0_-;_-* &quot;-&quot;??_-;_-@_-"/>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3</xdr:row>
      <xdr:rowOff>0</xdr:rowOff>
    </xdr:from>
    <xdr:to>
      <xdr:col>41</xdr:col>
      <xdr:colOff>55524</xdr:colOff>
      <xdr:row>41</xdr:row>
      <xdr:rowOff>75286</xdr:rowOff>
    </xdr:to>
    <xdr:pic>
      <xdr:nvPicPr>
        <xdr:cNvPr id="2" name="Imagen 1">
          <a:extLst>
            <a:ext uri="{FF2B5EF4-FFF2-40B4-BE49-F238E27FC236}">
              <a16:creationId xmlns:a16="http://schemas.microsoft.com/office/drawing/2014/main" id="{C699A82F-E64A-45EC-BB47-117D0819B42E}"/>
            </a:ext>
          </a:extLst>
        </xdr:cNvPr>
        <xdr:cNvPicPr>
          <a:picLocks noChangeAspect="1"/>
        </xdr:cNvPicPr>
      </xdr:nvPicPr>
      <xdr:blipFill>
        <a:blip xmlns:r="http://schemas.openxmlformats.org/officeDocument/2006/relationships" r:embed="rId1"/>
        <a:stretch>
          <a:fillRect/>
        </a:stretch>
      </xdr:blipFill>
      <xdr:spPr>
        <a:xfrm>
          <a:off x="25146000" y="952500"/>
          <a:ext cx="13009524" cy="7314286"/>
        </a:xfrm>
        <a:prstGeom prst="rect">
          <a:avLst/>
        </a:prstGeom>
      </xdr:spPr>
    </xdr:pic>
    <xdr:clientData/>
  </xdr:twoCellAnchor>
  <xdr:twoCellAnchor editAs="oneCell">
    <xdr:from>
      <xdr:col>42</xdr:col>
      <xdr:colOff>0</xdr:colOff>
      <xdr:row>3</xdr:row>
      <xdr:rowOff>0</xdr:rowOff>
    </xdr:from>
    <xdr:to>
      <xdr:col>59</xdr:col>
      <xdr:colOff>55524</xdr:colOff>
      <xdr:row>41</xdr:row>
      <xdr:rowOff>75286</xdr:rowOff>
    </xdr:to>
    <xdr:pic>
      <xdr:nvPicPr>
        <xdr:cNvPr id="3" name="Imagen 2">
          <a:extLst>
            <a:ext uri="{FF2B5EF4-FFF2-40B4-BE49-F238E27FC236}">
              <a16:creationId xmlns:a16="http://schemas.microsoft.com/office/drawing/2014/main" id="{5F852219-E481-4301-A04C-4A40B33C9119}"/>
            </a:ext>
          </a:extLst>
        </xdr:cNvPr>
        <xdr:cNvPicPr>
          <a:picLocks noChangeAspect="1"/>
        </xdr:cNvPicPr>
      </xdr:nvPicPr>
      <xdr:blipFill>
        <a:blip xmlns:r="http://schemas.openxmlformats.org/officeDocument/2006/relationships" r:embed="rId2"/>
        <a:stretch>
          <a:fillRect/>
        </a:stretch>
      </xdr:blipFill>
      <xdr:spPr>
        <a:xfrm>
          <a:off x="32004000" y="952500"/>
          <a:ext cx="13009524" cy="731428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73679A-8A02-4CA4-AAB0-7F8B53BC3FC9}" name="Evaluaciones" displayName="Evaluaciones" ref="A1:Y622" totalsRowShown="0" headerRowDxfId="0" dataDxfId="1">
  <autoFilter ref="A1:Y622" xr:uid="{BD47F19D-6DAE-4F22-A7C4-1B68042B3297}"/>
  <tableColumns count="25">
    <tableColumn id="1" xr3:uid="{D8764272-689C-41C9-AA6C-526C358B9694}" name="Año de protocolo" dataDxfId="26"/>
    <tableColumn id="2" xr3:uid="{9834D906-76A0-4904-8C2C-63A02DCCC2F8}" name="Programa / Institución" dataDxfId="25"/>
    <tableColumn id="3" xr3:uid="{00902AB2-321A-4130-B540-A37C9C36F2AA}" name="LE" dataDxfId="24"/>
    <tableColumn id="4" xr3:uid="{120D6CAE-4CA2-45AD-8BB3-7BC5D50E7228}" name="Línea Evaluación" dataDxfId="23"/>
    <tableColumn id="5" xr3:uid="{940E81B2-EEC3-4761-A2FF-B2766202B5EA}" name="Ministerio" dataDxfId="22"/>
    <tableColumn id="6" xr3:uid="{8B42E0B4-BEC8-4BEE-9365-D6F7DD867B94}" name="Servicio público" dataDxfId="21"/>
    <tableColumn id="7" xr3:uid="{06B65BA4-D591-49EA-A750-1504CE8F91AA}" name="Clasificación" dataDxfId="20"/>
    <tableColumn id="8" xr3:uid="{3F9747A4-86CA-48BE-AC93-E36012F94001}" name="Está Vigente" dataDxfId="19"/>
    <tableColumn id="9" xr3:uid="{E08E867B-1D86-49C7-B986-B163D2861D89}" name="Fecha inicio" dataDxfId="18"/>
    <tableColumn id="10" xr3:uid="{76015FD2-FCC1-465E-A99B-06B322C56A6F}" name="Fecha fin" dataDxfId="17"/>
    <tableColumn id="11" xr3:uid="{F99AFD0A-B5AB-4D5A-98C3-8AFF9020BCDE}" name="Presupuesto Anual" dataDxfId="16" dataCellStyle="Moneda [0]"/>
    <tableColumn id="12" xr3:uid="{B2C904BB-1084-4F52-88E9-E069F40DECB9}" name="Variables comunes a todos los programas" dataDxfId="15"/>
    <tableColumn id="13" xr3:uid="{F1922798-8936-485B-9A1F-8AB49F00DE7A}" name="Característica 1" dataDxfId="14"/>
    <tableColumn id="14" xr3:uid="{4790FA61-99EF-457D-BC19-FE4D1DC21C22}" name="Característica 2" dataDxfId="13"/>
    <tableColumn id="15" xr3:uid="{FFB95542-1568-420F-B34A-50BD22BAF864}" name="Característica 3" dataDxfId="12"/>
    <tableColumn id="16" xr3:uid="{F0F01C8D-5413-4EC4-9649-0164AB73D988}" name="Característica 4" dataDxfId="11"/>
    <tableColumn id="17" xr3:uid="{FFFC96B8-54E9-4DE5-A1D1-44D0909625E4}" name="Característica 5" dataDxfId="10"/>
    <tableColumn id="18" xr3:uid="{C8A6359C-0770-425D-9C1E-93CCCEF1BE21}" name="Observaciones" dataDxfId="9"/>
    <tableColumn id="19" xr3:uid="{C263E7CF-DBF7-46FE-A644-B65637370E0C}" name="Descargable 1" dataDxfId="8"/>
    <tableColumn id="20" xr3:uid="{D92CFEBC-9E52-440E-9878-35A87FF8FDCF}" name="Descargable 2" dataDxfId="7"/>
    <tableColumn id="21" xr3:uid="{D60B6DEB-5E00-42D2-8ADA-41F7428C115C}" name="Descargable 3" dataDxfId="6"/>
    <tableColumn id="22" xr3:uid="{4BDD68C6-68F0-4DA8-8CF8-7D152ED62EAB}" name="Nombre Compacto" dataDxfId="5"/>
    <tableColumn id="23" xr3:uid="{F448F496-2B2D-4348-945E-DF8D5F8FAC37}" name="Regional / Local" dataDxfId="4"/>
    <tableColumn id="24" xr3:uid="{8F330CE0-7FF9-4E1C-9896-65A75897680D}" name="Presupuesto (CLP 2013)" dataDxfId="3" dataCellStyle="Millares">
      <calculatedColumnFormula>+IF(ISNUMBER(Y2),Y2,"")</calculatedColumnFormula>
    </tableColumn>
    <tableColumn id="25" xr3:uid="{9DB0EEB3-F79C-4525-BFF6-EDC27FAE6930}" name="Presupuesto a Precios de 2013" dataDxfId="2" dataCellStyle="Moneda [0]">
      <calculatedColumnFormula>IF( K2="s.i", "s.i", IF(ISBLANK(K2),"Actualizando información",IFERROR(K2 / VLOOKUP(A2,Deflactor!$G$3:$H$64,2,0),"Revisar error"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ipres.gob.cl/597/articles-163124_seguimiento_compromisos.pdf" TargetMode="External"/><Relationship Id="rId21" Type="http://schemas.openxmlformats.org/officeDocument/2006/relationships/hyperlink" Target="https://www.dipres.gob.cl/597/articles-141148_r_ejecutivo_institucional.pdf" TargetMode="External"/><Relationship Id="rId42" Type="http://schemas.openxmlformats.org/officeDocument/2006/relationships/hyperlink" Target="https://www.dipres.gob.cl/597/articles-189327_r_ejecutivo_institucional.pdf" TargetMode="External"/><Relationship Id="rId63" Type="http://schemas.openxmlformats.org/officeDocument/2006/relationships/hyperlink" Target="https://www.dipres.gob.cl/597/articles-163117_informe_final.pdf" TargetMode="External"/><Relationship Id="rId84" Type="http://schemas.openxmlformats.org/officeDocument/2006/relationships/hyperlink" Target="http://www.dipres.gob.cl/597/articles-163132_r_ejecutivo_institucional.pdf" TargetMode="External"/><Relationship Id="rId138" Type="http://schemas.openxmlformats.org/officeDocument/2006/relationships/hyperlink" Target="https://www.dipres.gob.cl/597/articles-141177_r_ejecutivo_institucional.pdf" TargetMode="External"/><Relationship Id="rId107" Type="http://schemas.openxmlformats.org/officeDocument/2006/relationships/hyperlink" Target="https://www.dipres.gob.cl/597/articles-163127_r_ejecutivo_institucional.pdf" TargetMode="External"/><Relationship Id="rId11" Type="http://schemas.openxmlformats.org/officeDocument/2006/relationships/hyperlink" Target="https://www.dipres.gob.cl/597/articles-189316_seguimiento_compromisos.pdf" TargetMode="External"/><Relationship Id="rId32" Type="http://schemas.openxmlformats.org/officeDocument/2006/relationships/hyperlink" Target="https://www.dipres.gob.cl/597/articles-189330_informe_final.pdf" TargetMode="External"/><Relationship Id="rId37" Type="http://schemas.openxmlformats.org/officeDocument/2006/relationships/hyperlink" Target="https://www.dipres.gob.cl/597/articles-141132_r_ejecutivo_institucional.pdf" TargetMode="External"/><Relationship Id="rId53" Type="http://schemas.openxmlformats.org/officeDocument/2006/relationships/hyperlink" Target="https://www.dipres.gob.cl/597/articles-163111_r_ejecutivo_institucional.pdf" TargetMode="External"/><Relationship Id="rId58" Type="http://schemas.openxmlformats.org/officeDocument/2006/relationships/hyperlink" Target="https://www.dipres.gob.cl/597/articles-163112_seguimiento_compromisos.pdf" TargetMode="External"/><Relationship Id="rId74" Type="http://schemas.openxmlformats.org/officeDocument/2006/relationships/hyperlink" Target="https://www.dipres.gob.cl/597/articles-163121_seguimiento_compromisos.pdf" TargetMode="External"/><Relationship Id="rId79" Type="http://schemas.openxmlformats.org/officeDocument/2006/relationships/hyperlink" Target="http://www.dipres.gob.cl/597/articles-163119_informe_final.pdf" TargetMode="External"/><Relationship Id="rId102" Type="http://schemas.openxmlformats.org/officeDocument/2006/relationships/hyperlink" Target="https://www.dipres.gob.cl/597/articles-163115_informe_final.pdf" TargetMode="External"/><Relationship Id="rId123" Type="http://schemas.openxmlformats.org/officeDocument/2006/relationships/hyperlink" Target="https://www.dipres.gob.cl/597/articles-139811_r_ejecutivo_institucional.pdf" TargetMode="External"/><Relationship Id="rId128" Type="http://schemas.openxmlformats.org/officeDocument/2006/relationships/hyperlink" Target="https://www.dipres.gob.cl/597/articles-160343_informe_final.pdf" TargetMode="External"/><Relationship Id="rId5" Type="http://schemas.openxmlformats.org/officeDocument/2006/relationships/hyperlink" Target="https://www.dipres.gob.cl/597/articles-189314_r_ejecutivo_institucional.pdf" TargetMode="External"/><Relationship Id="rId90" Type="http://schemas.openxmlformats.org/officeDocument/2006/relationships/hyperlink" Target="https://www.dipres.gob.cl/597/articles-163130_informe_final.pdf" TargetMode="External"/><Relationship Id="rId95" Type="http://schemas.openxmlformats.org/officeDocument/2006/relationships/hyperlink" Target="https://www.dipres.gob.cl/597/articles-163118_r_ejecutivo_institucional.pdf" TargetMode="External"/><Relationship Id="rId22" Type="http://schemas.openxmlformats.org/officeDocument/2006/relationships/hyperlink" Target="https://www.dipres.gob.cl/597/articles-141148_informe_final.pdf" TargetMode="External"/><Relationship Id="rId27" Type="http://schemas.openxmlformats.org/officeDocument/2006/relationships/hyperlink" Target="https://www.dipres.gob.cl/597/articles-140962_informe_final.pdf" TargetMode="External"/><Relationship Id="rId43" Type="http://schemas.openxmlformats.org/officeDocument/2006/relationships/hyperlink" Target="https://www.dipres.gob.cl/597/articles-189327_informe_final.pdf" TargetMode="External"/><Relationship Id="rId48" Type="http://schemas.openxmlformats.org/officeDocument/2006/relationships/hyperlink" Target="https://www.dipres.gob.cl/597/articles-163114_r_ejecutivo_institucional.pdf" TargetMode="External"/><Relationship Id="rId64" Type="http://schemas.openxmlformats.org/officeDocument/2006/relationships/hyperlink" Target="https://www.dipres.gob.cl/597/articles-163117_seguimiento_compromisos.pdf" TargetMode="External"/><Relationship Id="rId69" Type="http://schemas.openxmlformats.org/officeDocument/2006/relationships/hyperlink" Target="https://www.dipres.gob.cl/597/articles-189322_informe_complementario.pdf" TargetMode="External"/><Relationship Id="rId113" Type="http://schemas.openxmlformats.org/officeDocument/2006/relationships/hyperlink" Target="https://www.dipres.gob.cl/597/articles-163125_informe_final.pdf" TargetMode="External"/><Relationship Id="rId118" Type="http://schemas.openxmlformats.org/officeDocument/2006/relationships/hyperlink" Target="https://www.dipres.gob.cl/597/articles-205716_r_ejecutivo_institucional.pdf" TargetMode="External"/><Relationship Id="rId134" Type="http://schemas.openxmlformats.org/officeDocument/2006/relationships/hyperlink" Target="https://www.dipres.gob.cl/597/articles-160343_informe_final.pdf" TargetMode="External"/><Relationship Id="rId139" Type="http://schemas.openxmlformats.org/officeDocument/2006/relationships/hyperlink" Target="https://www.dipres.gob.cl/597/articles-141177_informe_final.pdf" TargetMode="External"/><Relationship Id="rId80" Type="http://schemas.openxmlformats.org/officeDocument/2006/relationships/hyperlink" Target="http://www.dipres.gob.cl/597/articles-163119_seguimiento_compromisos.pdf" TargetMode="External"/><Relationship Id="rId85" Type="http://schemas.openxmlformats.org/officeDocument/2006/relationships/hyperlink" Target="http://www.dipres.gob.cl/597/articles-163132_informe_final.pdf" TargetMode="External"/><Relationship Id="rId12" Type="http://schemas.openxmlformats.org/officeDocument/2006/relationships/hyperlink" Target="https://www.dipres.gob.cl/597/articles-189317_r_ejecutivo_institucional.pdf" TargetMode="External"/><Relationship Id="rId17" Type="http://schemas.openxmlformats.org/officeDocument/2006/relationships/hyperlink" Target="https://www.dipres.gob.cl/597/articles-189319_informe_final.pdf" TargetMode="External"/><Relationship Id="rId33" Type="http://schemas.openxmlformats.org/officeDocument/2006/relationships/hyperlink" Target="https://www.dipres.gob.cl/597/articles-189324_r_ejecutivo_institucional.pdf" TargetMode="External"/><Relationship Id="rId38" Type="http://schemas.openxmlformats.org/officeDocument/2006/relationships/hyperlink" Target="https://www.dipres.gob.cl/597/articles-141132_informe_final.pdf" TargetMode="External"/><Relationship Id="rId59" Type="http://schemas.openxmlformats.org/officeDocument/2006/relationships/hyperlink" Target="https://www.dipres.gob.cl/597/articles-163110_r_ejecutivo_institucional.pdf" TargetMode="External"/><Relationship Id="rId103" Type="http://schemas.openxmlformats.org/officeDocument/2006/relationships/hyperlink" Target="https://www.dipres.gob.cl/597/articles-163115_seguimiento_compromisos.pdf" TargetMode="External"/><Relationship Id="rId108" Type="http://schemas.openxmlformats.org/officeDocument/2006/relationships/hyperlink" Target="https://www.dipres.gob.cl/597/articles-163127_informe_final.pdf" TargetMode="External"/><Relationship Id="rId124" Type="http://schemas.openxmlformats.org/officeDocument/2006/relationships/hyperlink" Target="https://www.dipres.gob.cl/597/articles-139811_informe_final.pdf" TargetMode="External"/><Relationship Id="rId129" Type="http://schemas.openxmlformats.org/officeDocument/2006/relationships/hyperlink" Target="https://www.dipres.gob.cl/597/articles-160343_r_ejecutivo_institucional.pdf" TargetMode="External"/><Relationship Id="rId54" Type="http://schemas.openxmlformats.org/officeDocument/2006/relationships/hyperlink" Target="https://www.dipres.gob.cl/597/articles-163111_informe_final.pdf" TargetMode="External"/><Relationship Id="rId70" Type="http://schemas.openxmlformats.org/officeDocument/2006/relationships/hyperlink" Target="https://www.dipres.gob.cl/597/articles-163122_r_ejecutivo_institucional.pdf" TargetMode="External"/><Relationship Id="rId75" Type="http://schemas.openxmlformats.org/officeDocument/2006/relationships/hyperlink" Target="https://www.dipres.gob.cl/597/articles-163120_r_ejecutivo_institucional.pdf" TargetMode="External"/><Relationship Id="rId91" Type="http://schemas.openxmlformats.org/officeDocument/2006/relationships/hyperlink" Target="https://www.dipres.gob.cl/597/articles-163130_seguimiento_compromisos.pdf" TargetMode="External"/><Relationship Id="rId96" Type="http://schemas.openxmlformats.org/officeDocument/2006/relationships/hyperlink" Target="https://www.dipres.gob.cl/597/articles-163118_informe_final.pdf" TargetMode="External"/><Relationship Id="rId140" Type="http://schemas.openxmlformats.org/officeDocument/2006/relationships/hyperlink" Target="https://www.dipres.gob.cl/597/articles-141177_seguimiento_compromisos.pdf" TargetMode="External"/><Relationship Id="rId1" Type="http://schemas.openxmlformats.org/officeDocument/2006/relationships/hyperlink" Target="https://www.dipres.gob.cl/597/articles-189314_r_ejecutivo_institucional.pdf" TargetMode="External"/><Relationship Id="rId6" Type="http://schemas.openxmlformats.org/officeDocument/2006/relationships/hyperlink" Target="https://www.dipres.gob.cl/597/articles-189314_informe_final.pdf" TargetMode="External"/><Relationship Id="rId23" Type="http://schemas.openxmlformats.org/officeDocument/2006/relationships/hyperlink" Target="https://www.dipres.gob.cl/597/articles-141148_seguimiento_compromisos.pdf" TargetMode="External"/><Relationship Id="rId28" Type="http://schemas.openxmlformats.org/officeDocument/2006/relationships/hyperlink" Target="https://www.dipres.gob.cl/597/articles-140962_seguimiento_compromisos.pdf" TargetMode="External"/><Relationship Id="rId49" Type="http://schemas.openxmlformats.org/officeDocument/2006/relationships/hyperlink" Target="https://www.dipres.gob.cl/597/articles-163114_informe_final.pdf" TargetMode="External"/><Relationship Id="rId114" Type="http://schemas.openxmlformats.org/officeDocument/2006/relationships/hyperlink" Target="https://www.dipres.gob.cl/597/articles-163125_seguimiento_compromisos.pdf" TargetMode="External"/><Relationship Id="rId119" Type="http://schemas.openxmlformats.org/officeDocument/2006/relationships/hyperlink" Target="https://www.dipres.gob.cl/597/articles-205716_informe_final.pdf" TargetMode="External"/><Relationship Id="rId44" Type="http://schemas.openxmlformats.org/officeDocument/2006/relationships/hyperlink" Target="https://www.dipres.gob.cl/597/articles-189328_r_ejecutivo_institucional.pdf" TargetMode="External"/><Relationship Id="rId60" Type="http://schemas.openxmlformats.org/officeDocument/2006/relationships/hyperlink" Target="https://www.dipres.gob.cl/597/articles-163110_informe_final.pdf" TargetMode="External"/><Relationship Id="rId65" Type="http://schemas.openxmlformats.org/officeDocument/2006/relationships/hyperlink" Target="https://www.dipres.gob.cl/597/articles-189331_r_ejecutivo_institucional.pdf" TargetMode="External"/><Relationship Id="rId81" Type="http://schemas.openxmlformats.org/officeDocument/2006/relationships/hyperlink" Target="http://www.dipres.gob.cl/597/articles-163123_r_ejecutivo_institucional.pdf" TargetMode="External"/><Relationship Id="rId86" Type="http://schemas.openxmlformats.org/officeDocument/2006/relationships/hyperlink" Target="http://www.dipres.gob.cl/597/articles-163132_seguimiento_compromisos.pdf" TargetMode="External"/><Relationship Id="rId130" Type="http://schemas.openxmlformats.org/officeDocument/2006/relationships/hyperlink" Target="https://www.dipres.gob.cl/597/articles-160343_informe_final.pdf" TargetMode="External"/><Relationship Id="rId135" Type="http://schemas.openxmlformats.org/officeDocument/2006/relationships/hyperlink" Target="https://www.dipres.gob.cl/597/articles-160343_r_ejecutivo_institucional.pdf" TargetMode="External"/><Relationship Id="rId13" Type="http://schemas.openxmlformats.org/officeDocument/2006/relationships/hyperlink" Target="https://www.dipres.gob.cl/597/articles-189317_informe_final.pdf" TargetMode="External"/><Relationship Id="rId18" Type="http://schemas.openxmlformats.org/officeDocument/2006/relationships/hyperlink" Target="https://www.dipres.gob.cl/597/articles-189319_seguimiento_compromisos.pdf" TargetMode="External"/><Relationship Id="rId39" Type="http://schemas.openxmlformats.org/officeDocument/2006/relationships/hyperlink" Target="https://www.dipres.gob.cl/597/articles-141132_seguimiento_compromisos.pdf" TargetMode="External"/><Relationship Id="rId109" Type="http://schemas.openxmlformats.org/officeDocument/2006/relationships/hyperlink" Target="https://www.dipres.gob.cl/597/articles-163126_r_ejecutivo_institucional.pdf" TargetMode="External"/><Relationship Id="rId34" Type="http://schemas.openxmlformats.org/officeDocument/2006/relationships/hyperlink" Target="https://www.dipres.gob.cl/597/articles-189324_informe_final.pdf" TargetMode="External"/><Relationship Id="rId50" Type="http://schemas.openxmlformats.org/officeDocument/2006/relationships/hyperlink" Target="https://www.dipres.gob.cl/597/articles-163113_r_ejecutivo_institucional.pdf" TargetMode="External"/><Relationship Id="rId55" Type="http://schemas.openxmlformats.org/officeDocument/2006/relationships/hyperlink" Target="https://www.dipres.gob.cl/597/articles-163111_seguimiento_compromisos.pdf" TargetMode="External"/><Relationship Id="rId76" Type="http://schemas.openxmlformats.org/officeDocument/2006/relationships/hyperlink" Target="https://www.dipres.gob.cl/597/articles-163120_informe_final.pdf" TargetMode="External"/><Relationship Id="rId97" Type="http://schemas.openxmlformats.org/officeDocument/2006/relationships/hyperlink" Target="https://www.dipres.gob.cl/597/articles-163118_seguimiento_compromisos.pdf" TargetMode="External"/><Relationship Id="rId104" Type="http://schemas.openxmlformats.org/officeDocument/2006/relationships/hyperlink" Target="https://www.dipres.gob.cl/597/articles-163128_r_ejecutivo_institucional.pdf" TargetMode="External"/><Relationship Id="rId120" Type="http://schemas.openxmlformats.org/officeDocument/2006/relationships/hyperlink" Target="https://www.dipres.gob.cl/597/articles-177371_r_ejecutivo_institucional.pdf" TargetMode="External"/><Relationship Id="rId125" Type="http://schemas.openxmlformats.org/officeDocument/2006/relationships/hyperlink" Target="https://www.dipres.gob.cl/597/articles-139811_seguimiento_compromisos.pdf" TargetMode="External"/><Relationship Id="rId141" Type="http://schemas.openxmlformats.org/officeDocument/2006/relationships/printerSettings" Target="../printerSettings/printerSettings1.bin"/><Relationship Id="rId7" Type="http://schemas.openxmlformats.org/officeDocument/2006/relationships/hyperlink" Target="https://www.dipres.gob.cl/597/articles-189325_r_ejecutivo_institucional.pdf" TargetMode="External"/><Relationship Id="rId71" Type="http://schemas.openxmlformats.org/officeDocument/2006/relationships/hyperlink" Target="https://www.dipres.gob.cl/597/articles-163122_informe_final.pdf" TargetMode="External"/><Relationship Id="rId92" Type="http://schemas.openxmlformats.org/officeDocument/2006/relationships/hyperlink" Target="https://www.dipres.gob.cl/597/articles-163129_r_ejecutivo_institucional.pdf" TargetMode="External"/><Relationship Id="rId2" Type="http://schemas.openxmlformats.org/officeDocument/2006/relationships/hyperlink" Target="https://www.dipres.gob.cl/597/articles-189314_informe_final.pdf" TargetMode="External"/><Relationship Id="rId29" Type="http://schemas.openxmlformats.org/officeDocument/2006/relationships/hyperlink" Target="https://www.dipres.gob.cl/597/articles-139688_r_ejecutivo_institucional.pdf" TargetMode="External"/><Relationship Id="rId24" Type="http://schemas.openxmlformats.org/officeDocument/2006/relationships/hyperlink" Target="https://www.dipres.gob.cl/597/articles-141147_r_ejecutivo_institucional.pdf" TargetMode="External"/><Relationship Id="rId40" Type="http://schemas.openxmlformats.org/officeDocument/2006/relationships/hyperlink" Target="https://www.dipres.gob.cl/597/articles-189326_r_ejecutivo_institucional.pdf" TargetMode="External"/><Relationship Id="rId45" Type="http://schemas.openxmlformats.org/officeDocument/2006/relationships/hyperlink" Target="https://www.dipres.gob.cl/597/articles-189328_informe_final.pdf" TargetMode="External"/><Relationship Id="rId66" Type="http://schemas.openxmlformats.org/officeDocument/2006/relationships/hyperlink" Target="https://www.dipres.gob.cl/597/articles-189331_informe_final.pdf" TargetMode="External"/><Relationship Id="rId87" Type="http://schemas.openxmlformats.org/officeDocument/2006/relationships/hyperlink" Target="http://www.dipres.gob.cl/597/articles-163131_r_ejecutivo_institucional.pdf" TargetMode="External"/><Relationship Id="rId110" Type="http://schemas.openxmlformats.org/officeDocument/2006/relationships/hyperlink" Target="https://www.dipres.gob.cl/597/articles-163126_informe_final.pdf" TargetMode="External"/><Relationship Id="rId115" Type="http://schemas.openxmlformats.org/officeDocument/2006/relationships/hyperlink" Target="https://www.dipres.gob.cl/597/articles-163124_r_ejecutivo_institucional.pdf" TargetMode="External"/><Relationship Id="rId131" Type="http://schemas.openxmlformats.org/officeDocument/2006/relationships/hyperlink" Target="https://www.dipres.gob.cl/597/articles-160343_r_ejecutivo_institucional.pdf" TargetMode="External"/><Relationship Id="rId136" Type="http://schemas.openxmlformats.org/officeDocument/2006/relationships/hyperlink" Target="https://www.dipres.gob.cl/597/articles-160343_r_ejecutivo_institucional.pdf" TargetMode="External"/><Relationship Id="rId61" Type="http://schemas.openxmlformats.org/officeDocument/2006/relationships/hyperlink" Target="https://www.dipres.gob.cl/597/articles-163110_seguimiento_compromisos.pdf" TargetMode="External"/><Relationship Id="rId82" Type="http://schemas.openxmlformats.org/officeDocument/2006/relationships/hyperlink" Target="http://www.dipres.gob.cl/597/articles-163123_informe_final.pdf" TargetMode="External"/><Relationship Id="rId19" Type="http://schemas.openxmlformats.org/officeDocument/2006/relationships/hyperlink" Target="https://www.dipres.gob.cl/597/articles-189321_r_ejecutivo_institucional.pdf" TargetMode="External"/><Relationship Id="rId14" Type="http://schemas.openxmlformats.org/officeDocument/2006/relationships/hyperlink" Target="https://www.dipres.gob.cl/597/articles-189318_r_ejecutivo_institucional.pdf" TargetMode="External"/><Relationship Id="rId30" Type="http://schemas.openxmlformats.org/officeDocument/2006/relationships/hyperlink" Target="https://www.dipres.gob.cl/597/articles-139688_informe_final.pdf" TargetMode="External"/><Relationship Id="rId35" Type="http://schemas.openxmlformats.org/officeDocument/2006/relationships/hyperlink" Target="https://www.dipres.gob.cl/597/articles-189323_r_ejecutivo_institucional.pdf" TargetMode="External"/><Relationship Id="rId56" Type="http://schemas.openxmlformats.org/officeDocument/2006/relationships/hyperlink" Target="https://www.dipres.gob.cl/597/articles-163112_r_ejecutivo_institucional.pdf" TargetMode="External"/><Relationship Id="rId77" Type="http://schemas.openxmlformats.org/officeDocument/2006/relationships/hyperlink" Target="https://www.dipres.gob.cl/597/articles-163120_seguimiento_compromisos.pdf" TargetMode="External"/><Relationship Id="rId100" Type="http://schemas.openxmlformats.org/officeDocument/2006/relationships/hyperlink" Target="https://www.dipres.gob.cl/597/articles-163116_seguimiento_compromisos.pdf" TargetMode="External"/><Relationship Id="rId105" Type="http://schemas.openxmlformats.org/officeDocument/2006/relationships/hyperlink" Target="https://www.dipres.gob.cl/597/articles-163128_informe_final.pdf" TargetMode="External"/><Relationship Id="rId126" Type="http://schemas.openxmlformats.org/officeDocument/2006/relationships/hyperlink" Target="https://www.dipres.gob.cl/597/articles-160343_r_ejecutivo_institucional.pdf" TargetMode="External"/><Relationship Id="rId8" Type="http://schemas.openxmlformats.org/officeDocument/2006/relationships/hyperlink" Target="https://www.dipres.gob.cl/597/articles-189325_informe_final.pdf" TargetMode="External"/><Relationship Id="rId51" Type="http://schemas.openxmlformats.org/officeDocument/2006/relationships/hyperlink" Target="https://www.dipres.gob.cl/597/articles-163113_informe_final.pdf" TargetMode="External"/><Relationship Id="rId72" Type="http://schemas.openxmlformats.org/officeDocument/2006/relationships/hyperlink" Target="https://www.dipres.gob.cl/597/articles-163121_r_ejecutivo_institucional.pdf" TargetMode="External"/><Relationship Id="rId93" Type="http://schemas.openxmlformats.org/officeDocument/2006/relationships/hyperlink" Target="https://www.dipres.gob.cl/597/articles-163129_informe_final.pdf" TargetMode="External"/><Relationship Id="rId98" Type="http://schemas.openxmlformats.org/officeDocument/2006/relationships/hyperlink" Target="https://www.dipres.gob.cl/597/articles-163116_r_ejecutivo_institucional.pdf" TargetMode="External"/><Relationship Id="rId121" Type="http://schemas.openxmlformats.org/officeDocument/2006/relationships/hyperlink" Target="https://www.dipres.gob.cl/597/articles-177353_r_ejecutivo_institucional.pdf" TargetMode="External"/><Relationship Id="rId142" Type="http://schemas.openxmlformats.org/officeDocument/2006/relationships/table" Target="../tables/table1.xml"/><Relationship Id="rId3" Type="http://schemas.openxmlformats.org/officeDocument/2006/relationships/hyperlink" Target="https://www.dipres.gob.cl/597/articles-189314_r_ejecutivo_institucional.pdf" TargetMode="External"/><Relationship Id="rId25" Type="http://schemas.openxmlformats.org/officeDocument/2006/relationships/hyperlink" Target="https://www.dipres.gob.cl/597/articles-141147_informe_final.pdf" TargetMode="External"/><Relationship Id="rId46" Type="http://schemas.openxmlformats.org/officeDocument/2006/relationships/hyperlink" Target="https://www.dipres.gob.cl/597/articles-189329_r_ejecutivo_institucional.pdf" TargetMode="External"/><Relationship Id="rId67" Type="http://schemas.openxmlformats.org/officeDocument/2006/relationships/hyperlink" Target="https://www.dipres.gob.cl/597/articles-189322_r_ejecutivo_institucional.pdf" TargetMode="External"/><Relationship Id="rId116" Type="http://schemas.openxmlformats.org/officeDocument/2006/relationships/hyperlink" Target="https://www.dipres.gob.cl/597/articles-163124_informe_final.pdf" TargetMode="External"/><Relationship Id="rId137" Type="http://schemas.openxmlformats.org/officeDocument/2006/relationships/hyperlink" Target="https://www.dipres.gob.cl/597/articles-160343_r_ejecutivo_institucional.pdf" TargetMode="External"/><Relationship Id="rId20" Type="http://schemas.openxmlformats.org/officeDocument/2006/relationships/hyperlink" Target="https://www.dipres.gob.cl/597/articles-189321_informe_final.pdf" TargetMode="External"/><Relationship Id="rId41" Type="http://schemas.openxmlformats.org/officeDocument/2006/relationships/hyperlink" Target="https://www.dipres.gob.cl/597/articles-189326_informe_final.pdf" TargetMode="External"/><Relationship Id="rId62" Type="http://schemas.openxmlformats.org/officeDocument/2006/relationships/hyperlink" Target="https://www.dipres.gob.cl/597/articles-163117_r_ejecutivo_institucional.pdf" TargetMode="External"/><Relationship Id="rId83" Type="http://schemas.openxmlformats.org/officeDocument/2006/relationships/hyperlink" Target="http://www.dipres.gob.cl/597/articles-163123_seguimiento_compromisos.pdf" TargetMode="External"/><Relationship Id="rId88" Type="http://schemas.openxmlformats.org/officeDocument/2006/relationships/hyperlink" Target="http://www.dipres.gob.cl/597/articles-163131_informe_final.pdf" TargetMode="External"/><Relationship Id="rId111" Type="http://schemas.openxmlformats.org/officeDocument/2006/relationships/hyperlink" Target="https://www.dipres.gob.cl/597/articles-163126_seguimiento_compromisos.pdf" TargetMode="External"/><Relationship Id="rId132" Type="http://schemas.openxmlformats.org/officeDocument/2006/relationships/hyperlink" Target="https://www.dipres.gob.cl/597/articles-160343_informe_final.pdf" TargetMode="External"/><Relationship Id="rId15" Type="http://schemas.openxmlformats.org/officeDocument/2006/relationships/hyperlink" Target="https://www.dipres.gob.cl/597/articles-189318_informe_final.pdf" TargetMode="External"/><Relationship Id="rId36" Type="http://schemas.openxmlformats.org/officeDocument/2006/relationships/hyperlink" Target="https://www.dipres.gob.cl/597/articles-189323_informe_final.pdf" TargetMode="External"/><Relationship Id="rId57" Type="http://schemas.openxmlformats.org/officeDocument/2006/relationships/hyperlink" Target="https://www.dipres.gob.cl/597/articles-163112_informe_final.pdf" TargetMode="External"/><Relationship Id="rId106" Type="http://schemas.openxmlformats.org/officeDocument/2006/relationships/hyperlink" Target="https://www.dipres.gob.cl/597/articles-163128_seguimiento_compromisos.pdf" TargetMode="External"/><Relationship Id="rId127" Type="http://schemas.openxmlformats.org/officeDocument/2006/relationships/hyperlink" Target="https://www.dipres.gob.cl/597/articles-160343_informe_final.pdf" TargetMode="External"/><Relationship Id="rId10" Type="http://schemas.openxmlformats.org/officeDocument/2006/relationships/hyperlink" Target="https://www.dipres.gob.cl/597/articles-189316_informe_final.pdf" TargetMode="External"/><Relationship Id="rId31" Type="http://schemas.openxmlformats.org/officeDocument/2006/relationships/hyperlink" Target="https://www.dipres.gob.cl/597/articles-189330_r_ejecutivo_institucional.pdf" TargetMode="External"/><Relationship Id="rId52" Type="http://schemas.openxmlformats.org/officeDocument/2006/relationships/hyperlink" Target="https://www.dipres.gob.cl/597/articles-163113_seguimiento_compromisos.pdf" TargetMode="External"/><Relationship Id="rId73" Type="http://schemas.openxmlformats.org/officeDocument/2006/relationships/hyperlink" Target="https://www.dipres.gob.cl/597/articles-163121_informe_final.pdf" TargetMode="External"/><Relationship Id="rId78" Type="http://schemas.openxmlformats.org/officeDocument/2006/relationships/hyperlink" Target="http://www.dipres.gob.cl/597/articles-163119_r_ejecutivo_institucional.pdf" TargetMode="External"/><Relationship Id="rId94" Type="http://schemas.openxmlformats.org/officeDocument/2006/relationships/hyperlink" Target="https://www.dipres.gob.cl/597/articles-163129_seguimiento_compromisos.pdf" TargetMode="External"/><Relationship Id="rId99" Type="http://schemas.openxmlformats.org/officeDocument/2006/relationships/hyperlink" Target="https://www.dipres.gob.cl/597/articles-163116_informe_final.pdf" TargetMode="External"/><Relationship Id="rId101" Type="http://schemas.openxmlformats.org/officeDocument/2006/relationships/hyperlink" Target="https://www.dipres.gob.cl/597/articles-163115_r_ejecutivo_institucional.pdf" TargetMode="External"/><Relationship Id="rId122" Type="http://schemas.openxmlformats.org/officeDocument/2006/relationships/hyperlink" Target="https://www.dipres.gob.cl/597/articles-177353_r_ejecutivo_institucional.pdf" TargetMode="External"/><Relationship Id="rId4" Type="http://schemas.openxmlformats.org/officeDocument/2006/relationships/hyperlink" Target="https://www.dipres.gob.cl/597/articles-189314_informe_final.pdf" TargetMode="External"/><Relationship Id="rId9" Type="http://schemas.openxmlformats.org/officeDocument/2006/relationships/hyperlink" Target="https://www.dipres.gob.cl/597/articles-189316_r_ejecutivo_institucional.pdf" TargetMode="External"/><Relationship Id="rId26" Type="http://schemas.openxmlformats.org/officeDocument/2006/relationships/hyperlink" Target="https://www.dipres.gob.cl/597/articles-141147_seguimiento_compromisos.pdf" TargetMode="External"/><Relationship Id="rId47" Type="http://schemas.openxmlformats.org/officeDocument/2006/relationships/hyperlink" Target="https://www.dipres.gob.cl/597/articles-189329_informe_final.pdf" TargetMode="External"/><Relationship Id="rId68" Type="http://schemas.openxmlformats.org/officeDocument/2006/relationships/hyperlink" Target="https://www.dipres.gob.cl/597/articles-189322_informe_final.pdf" TargetMode="External"/><Relationship Id="rId89" Type="http://schemas.openxmlformats.org/officeDocument/2006/relationships/hyperlink" Target="https://www.dipres.gob.cl/597/articles-163130_r_ejecutivo_institucional.pdf" TargetMode="External"/><Relationship Id="rId112" Type="http://schemas.openxmlformats.org/officeDocument/2006/relationships/hyperlink" Target="https://www.dipres.gob.cl/597/articles-163125_r_ejecutivo_institucional.pdf" TargetMode="External"/><Relationship Id="rId133" Type="http://schemas.openxmlformats.org/officeDocument/2006/relationships/hyperlink" Target="https://www.dipres.gob.cl/597/articles-160343_informe_final.pdf" TargetMode="External"/><Relationship Id="rId16" Type="http://schemas.openxmlformats.org/officeDocument/2006/relationships/hyperlink" Target="https://www.dipres.gob.cl/597/articles-189319_r_ejecutivo_institucional.pdf"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i3.bcentral.cl/Siete/ES/Siete/Cuadro/CAP_PRECIOS/MN_CAP_PRECIOS/IPC_G_2018/IPC_G_2018" TargetMode="External"/><Relationship Id="rId1" Type="http://schemas.openxmlformats.org/officeDocument/2006/relationships/hyperlink" Target="https://si3.bcentral.cl/Siete/ES/Siete/Cuadro/CAP_CCNN/MN_CCNN76/CCNN_HIST13_ENC/CCNN_HIST13_E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22"/>
  <sheetViews>
    <sheetView tabSelected="1" zoomScaleNormal="100" workbookViewId="0">
      <pane xSplit="2" ySplit="1" topLeftCell="S595" activePane="bottomRight" state="frozen"/>
      <selection pane="topRight" activeCell="C1" sqref="C1"/>
      <selection pane="bottomLeft" activeCell="A2" sqref="A2"/>
      <selection pane="bottomRight" sqref="A1:Y622"/>
    </sheetView>
  </sheetViews>
  <sheetFormatPr baseColWidth="10" defaultRowHeight="14.4" x14ac:dyDescent="0.3"/>
  <cols>
    <col min="1" max="1" width="17.5546875" customWidth="1"/>
    <col min="2" max="2" width="44.5546875" customWidth="1"/>
    <col min="3" max="3" width="8" customWidth="1"/>
    <col min="4" max="4" width="36.6640625" bestFit="1" customWidth="1"/>
    <col min="5" max="5" width="52.33203125" bestFit="1" customWidth="1"/>
    <col min="6" max="6" width="38.44140625" customWidth="1"/>
    <col min="7" max="7" width="25.109375" customWidth="1"/>
    <col min="8" max="8" width="15.6640625" customWidth="1"/>
    <col min="9" max="10" width="15.6640625" style="1" customWidth="1"/>
    <col min="11" max="11" width="23" style="28" bestFit="1" customWidth="1"/>
    <col min="12" max="12" width="37.5546875" customWidth="1"/>
    <col min="13" max="17" width="30.6640625" customWidth="1"/>
    <col min="18" max="18" width="50.88671875" customWidth="1"/>
    <col min="19" max="21" width="15.6640625" customWidth="1"/>
    <col min="22" max="22" width="18.88671875" customWidth="1"/>
    <col min="23" max="23" width="16.21875" customWidth="1"/>
    <col min="24" max="24" width="30.33203125" style="31" customWidth="1"/>
    <col min="25" max="25" width="31.109375" bestFit="1" customWidth="1"/>
  </cols>
  <sheetData>
    <row r="1" spans="1:25" x14ac:dyDescent="0.3">
      <c r="A1" s="6" t="s">
        <v>0</v>
      </c>
      <c r="B1" s="6" t="s">
        <v>1</v>
      </c>
      <c r="C1" s="6" t="s">
        <v>1687</v>
      </c>
      <c r="D1" s="6" t="s">
        <v>1686</v>
      </c>
      <c r="E1" s="6" t="s">
        <v>3</v>
      </c>
      <c r="F1" s="6" t="s">
        <v>4</v>
      </c>
      <c r="G1" s="6" t="s">
        <v>5</v>
      </c>
      <c r="H1" s="6" t="s">
        <v>719</v>
      </c>
      <c r="I1" s="7" t="s">
        <v>721</v>
      </c>
      <c r="J1" s="7" t="s">
        <v>722</v>
      </c>
      <c r="K1" s="26" t="s">
        <v>720</v>
      </c>
      <c r="L1" s="6" t="s">
        <v>723</v>
      </c>
      <c r="M1" s="6" t="s">
        <v>725</v>
      </c>
      <c r="N1" s="6" t="s">
        <v>726</v>
      </c>
      <c r="O1" s="6" t="s">
        <v>727</v>
      </c>
      <c r="P1" s="6" t="s">
        <v>728</v>
      </c>
      <c r="Q1" s="6" t="s">
        <v>729</v>
      </c>
      <c r="R1" s="6" t="s">
        <v>735</v>
      </c>
      <c r="S1" s="6" t="s">
        <v>737</v>
      </c>
      <c r="T1" s="6" t="s">
        <v>738</v>
      </c>
      <c r="U1" s="6" t="s">
        <v>739</v>
      </c>
      <c r="V1" s="6" t="s">
        <v>1143</v>
      </c>
      <c r="W1" s="6" t="s">
        <v>1151</v>
      </c>
      <c r="X1" s="29" t="s">
        <v>1688</v>
      </c>
      <c r="Y1" s="8" t="s">
        <v>1650</v>
      </c>
    </row>
    <row r="2" spans="1:25" x14ac:dyDescent="0.3">
      <c r="A2" s="2">
        <v>2020</v>
      </c>
      <c r="B2" s="2" t="s">
        <v>1299</v>
      </c>
      <c r="C2" s="2" t="s">
        <v>7</v>
      </c>
      <c r="D2" s="2" t="s">
        <v>1320</v>
      </c>
      <c r="E2" s="2" t="s">
        <v>12</v>
      </c>
      <c r="F2" s="2" t="s">
        <v>13</v>
      </c>
      <c r="G2" s="2" t="s">
        <v>27</v>
      </c>
      <c r="H2" s="2" t="s">
        <v>724</v>
      </c>
      <c r="I2" s="2">
        <v>2014</v>
      </c>
      <c r="J2" s="2"/>
      <c r="K2" s="27">
        <f xml:space="preserve">  99880 * 1000000</f>
        <v>99880000000</v>
      </c>
      <c r="L2" s="2" t="s">
        <v>1651</v>
      </c>
      <c r="M2" s="2" t="s">
        <v>1332</v>
      </c>
      <c r="N2" s="2" t="s">
        <v>1333</v>
      </c>
      <c r="O2" s="2" t="s">
        <v>1337</v>
      </c>
      <c r="P2" s="2" t="s">
        <v>1336</v>
      </c>
      <c r="Q2" s="2" t="s">
        <v>1338</v>
      </c>
      <c r="R2" s="2" t="s">
        <v>1335</v>
      </c>
      <c r="S2" s="10" t="s">
        <v>1325</v>
      </c>
      <c r="T2" s="10" t="s">
        <v>1326</v>
      </c>
      <c r="U2" s="2"/>
      <c r="V2" s="2"/>
      <c r="W2" s="2" t="s">
        <v>1334</v>
      </c>
      <c r="X2" s="30">
        <f>+IF(ISNUMBER(Y2),Y2,"")</f>
        <v>76644787402.237656</v>
      </c>
      <c r="Y2" s="9">
        <f>IF( K2="s.i", "s.i", IF(ISBLANK(K2),"Actualizando información",IFERROR(K2 / VLOOKUP(A2,Deflactor!$G$3:$H$64,2,0),"Revisar error" )))</f>
        <v>76644787402.237656</v>
      </c>
    </row>
    <row r="3" spans="1:25" x14ac:dyDescent="0.3">
      <c r="A3" s="2">
        <v>2020</v>
      </c>
      <c r="B3" s="2" t="s">
        <v>1300</v>
      </c>
      <c r="C3" s="2" t="s">
        <v>7</v>
      </c>
      <c r="D3" s="2" t="s">
        <v>1320</v>
      </c>
      <c r="E3" s="2" t="s">
        <v>12</v>
      </c>
      <c r="F3" s="2" t="s">
        <v>13</v>
      </c>
      <c r="G3" s="2" t="s">
        <v>27</v>
      </c>
      <c r="H3" s="2" t="s">
        <v>724</v>
      </c>
      <c r="I3" s="2"/>
      <c r="J3" s="2"/>
      <c r="K3" s="27"/>
      <c r="L3" s="2"/>
      <c r="M3" s="2"/>
      <c r="N3" s="2"/>
      <c r="O3" s="2"/>
      <c r="P3" s="2"/>
      <c r="Q3" s="2"/>
      <c r="R3" s="2"/>
      <c r="S3" s="2"/>
      <c r="T3" s="2"/>
      <c r="U3" s="2"/>
      <c r="V3" s="2" t="s">
        <v>1327</v>
      </c>
      <c r="W3" s="2"/>
      <c r="X3" s="30" t="str">
        <f>+IF(ISNUMBER(Y3),Y3,"")</f>
        <v/>
      </c>
      <c r="Y3" s="9" t="str">
        <f>IF( K3="s.i", "s.i", IF(ISBLANK(K3),"Actualizando información",IFERROR(K3 / VLOOKUP(A3,Deflactor!$G$3:$H$64,2,0),"Revisar error" )))</f>
        <v>Actualizando información</v>
      </c>
    </row>
    <row r="4" spans="1:25" x14ac:dyDescent="0.3">
      <c r="A4" s="2">
        <v>2020</v>
      </c>
      <c r="B4" s="2" t="s">
        <v>1301</v>
      </c>
      <c r="C4" s="2" t="s">
        <v>7</v>
      </c>
      <c r="D4" s="2" t="s">
        <v>1320</v>
      </c>
      <c r="E4" s="2" t="s">
        <v>20</v>
      </c>
      <c r="F4" s="2" t="s">
        <v>23</v>
      </c>
      <c r="G4" s="2" t="s">
        <v>27</v>
      </c>
      <c r="H4" s="2" t="s">
        <v>724</v>
      </c>
      <c r="I4" s="2"/>
      <c r="J4" s="2"/>
      <c r="K4" s="27"/>
      <c r="L4" s="2"/>
      <c r="M4" s="2"/>
      <c r="N4" s="2"/>
      <c r="O4" s="2"/>
      <c r="P4" s="2"/>
      <c r="Q4" s="2"/>
      <c r="R4" s="2"/>
      <c r="S4" s="2"/>
      <c r="T4" s="2"/>
      <c r="U4" s="2"/>
      <c r="V4" s="2"/>
      <c r="W4" s="2"/>
      <c r="X4" s="30" t="str">
        <f t="shared" ref="X4:X67" si="0">+IF(ISNUMBER(Y4),Y4,"")</f>
        <v/>
      </c>
      <c r="Y4" s="9" t="str">
        <f>IF( K4="s.i", "s.i", IF(ISBLANK(K4),"Actualizando información",IFERROR(K4 / VLOOKUP(A4,Deflactor!$G$3:$H$64,2,0),"Revisar error" )))</f>
        <v>Actualizando información</v>
      </c>
    </row>
    <row r="5" spans="1:25" x14ac:dyDescent="0.3">
      <c r="A5" s="2">
        <v>2020</v>
      </c>
      <c r="B5" s="2" t="s">
        <v>716</v>
      </c>
      <c r="C5" s="2" t="s">
        <v>67</v>
      </c>
      <c r="D5" s="2" t="s">
        <v>1321</v>
      </c>
      <c r="E5" s="2" t="s">
        <v>54</v>
      </c>
      <c r="F5" s="2" t="s">
        <v>237</v>
      </c>
      <c r="G5" s="2" t="s">
        <v>27</v>
      </c>
      <c r="H5" s="2" t="s">
        <v>724</v>
      </c>
      <c r="I5" s="2"/>
      <c r="J5" s="2"/>
      <c r="K5" s="27"/>
      <c r="L5" s="2"/>
      <c r="M5" s="2"/>
      <c r="N5" s="2"/>
      <c r="O5" s="2"/>
      <c r="P5" s="2"/>
      <c r="Q5" s="2"/>
      <c r="R5" s="2"/>
      <c r="S5" s="2"/>
      <c r="T5" s="2"/>
      <c r="U5" s="2"/>
      <c r="V5" s="2" t="s">
        <v>1328</v>
      </c>
      <c r="W5" s="2"/>
      <c r="X5" s="30" t="str">
        <f t="shared" si="0"/>
        <v/>
      </c>
      <c r="Y5" s="9" t="str">
        <f>IF( K5="s.i", "s.i", IF(ISBLANK(K5),"Actualizando información",IFERROR(K5 / VLOOKUP(A5,Deflactor!$G$3:$H$64,2,0),"Revisar error" )))</f>
        <v>Actualizando información</v>
      </c>
    </row>
    <row r="6" spans="1:25" x14ac:dyDescent="0.3">
      <c r="A6" s="2">
        <v>2020</v>
      </c>
      <c r="B6" s="2" t="s">
        <v>1302</v>
      </c>
      <c r="C6" s="2" t="s">
        <v>7</v>
      </c>
      <c r="D6" s="2" t="s">
        <v>1320</v>
      </c>
      <c r="E6" s="2" t="s">
        <v>36</v>
      </c>
      <c r="F6" s="2" t="s">
        <v>1303</v>
      </c>
      <c r="G6" s="2" t="s">
        <v>14</v>
      </c>
      <c r="H6" s="2" t="s">
        <v>724</v>
      </c>
      <c r="I6" s="2"/>
      <c r="J6" s="2"/>
      <c r="K6" s="27"/>
      <c r="L6" s="2"/>
      <c r="M6" s="2"/>
      <c r="N6" s="2"/>
      <c r="O6" s="2"/>
      <c r="P6" s="2"/>
      <c r="Q6" s="2"/>
      <c r="R6" s="2"/>
      <c r="S6" s="2"/>
      <c r="T6" s="2"/>
      <c r="U6" s="2"/>
      <c r="V6" s="2"/>
      <c r="W6" s="2"/>
      <c r="X6" s="30" t="str">
        <f t="shared" si="0"/>
        <v/>
      </c>
      <c r="Y6" s="9" t="str">
        <f>IF( K6="s.i", "s.i", IF(ISBLANK(K6),"Actualizando información",IFERROR(K6 / VLOOKUP(A6,Deflactor!$G$3:$H$64,2,0),"Revisar error" )))</f>
        <v>Actualizando información</v>
      </c>
    </row>
    <row r="7" spans="1:25" x14ac:dyDescent="0.3">
      <c r="A7" s="2">
        <v>2020</v>
      </c>
      <c r="B7" s="2" t="s">
        <v>1304</v>
      </c>
      <c r="C7" s="2" t="s">
        <v>7</v>
      </c>
      <c r="D7" s="2" t="s">
        <v>1320</v>
      </c>
      <c r="E7" s="2" t="s">
        <v>36</v>
      </c>
      <c r="F7" s="2" t="s">
        <v>1305</v>
      </c>
      <c r="G7" s="2" t="s">
        <v>27</v>
      </c>
      <c r="H7" s="2" t="s">
        <v>724</v>
      </c>
      <c r="I7" s="2"/>
      <c r="J7" s="2"/>
      <c r="K7" s="27"/>
      <c r="L7" s="2"/>
      <c r="M7" s="2"/>
      <c r="N7" s="2"/>
      <c r="O7" s="2"/>
      <c r="P7" s="2"/>
      <c r="Q7" s="2"/>
      <c r="R7" s="2"/>
      <c r="S7" s="2"/>
      <c r="T7" s="2"/>
      <c r="U7" s="2"/>
      <c r="V7" s="2"/>
      <c r="W7" s="2"/>
      <c r="X7" s="30" t="str">
        <f t="shared" si="0"/>
        <v/>
      </c>
      <c r="Y7" s="9" t="str">
        <f>IF( K7="s.i", "s.i", IF(ISBLANK(K7),"Actualizando información",IFERROR(K7 / VLOOKUP(A7,Deflactor!$G$3:$H$64,2,0),"Revisar error" )))</f>
        <v>Actualizando información</v>
      </c>
    </row>
    <row r="8" spans="1:25" x14ac:dyDescent="0.3">
      <c r="A8" s="2">
        <v>2020</v>
      </c>
      <c r="B8" s="2" t="s">
        <v>1306</v>
      </c>
      <c r="C8" s="2" t="s">
        <v>7</v>
      </c>
      <c r="D8" s="2" t="s">
        <v>1320</v>
      </c>
      <c r="E8" s="2" t="s">
        <v>36</v>
      </c>
      <c r="F8" s="2" t="s">
        <v>81</v>
      </c>
      <c r="G8" s="2" t="s">
        <v>10</v>
      </c>
      <c r="H8" s="2" t="s">
        <v>724</v>
      </c>
      <c r="I8" s="2"/>
      <c r="J8" s="2"/>
      <c r="K8" s="27"/>
      <c r="L8" s="2"/>
      <c r="M8" s="2"/>
      <c r="N8" s="2"/>
      <c r="O8" s="2"/>
      <c r="P8" s="2"/>
      <c r="Q8" s="2"/>
      <c r="R8" s="2"/>
      <c r="S8" s="2"/>
      <c r="T8" s="2"/>
      <c r="U8" s="2"/>
      <c r="V8" s="2"/>
      <c r="W8" s="2"/>
      <c r="X8" s="30" t="str">
        <f t="shared" si="0"/>
        <v/>
      </c>
      <c r="Y8" s="9" t="str">
        <f>IF( K8="s.i", "s.i", IF(ISBLANK(K8),"Actualizando información",IFERROR(K8 / VLOOKUP(A8,Deflactor!$G$3:$H$64,2,0),"Revisar error" )))</f>
        <v>Actualizando información</v>
      </c>
    </row>
    <row r="9" spans="1:25" x14ac:dyDescent="0.3">
      <c r="A9" s="2">
        <v>2020</v>
      </c>
      <c r="B9" s="2" t="s">
        <v>1307</v>
      </c>
      <c r="C9" s="2" t="s">
        <v>7</v>
      </c>
      <c r="D9" s="2" t="s">
        <v>1320</v>
      </c>
      <c r="E9" s="2" t="s">
        <v>54</v>
      </c>
      <c r="F9" s="2" t="s">
        <v>55</v>
      </c>
      <c r="G9" s="2" t="s">
        <v>10</v>
      </c>
      <c r="H9" s="2" t="s">
        <v>724</v>
      </c>
      <c r="I9" s="2"/>
      <c r="J9" s="2"/>
      <c r="K9" s="27"/>
      <c r="L9" s="2"/>
      <c r="M9" s="2"/>
      <c r="N9" s="2"/>
      <c r="O9" s="2"/>
      <c r="P9" s="2"/>
      <c r="Q9" s="2"/>
      <c r="R9" s="2"/>
      <c r="S9" s="2"/>
      <c r="T9" s="2"/>
      <c r="U9" s="2"/>
      <c r="V9" s="2"/>
      <c r="W9" s="2"/>
      <c r="X9" s="30" t="str">
        <f t="shared" si="0"/>
        <v/>
      </c>
      <c r="Y9" s="9" t="str">
        <f>IF( K9="s.i", "s.i", IF(ISBLANK(K9),"Actualizando información",IFERROR(K9 / VLOOKUP(A9,Deflactor!$G$3:$H$64,2,0),"Revisar error" )))</f>
        <v>Actualizando información</v>
      </c>
    </row>
    <row r="10" spans="1:25" x14ac:dyDescent="0.3">
      <c r="A10" s="2">
        <v>2020</v>
      </c>
      <c r="B10" s="2" t="s">
        <v>1308</v>
      </c>
      <c r="C10" s="2" t="s">
        <v>7</v>
      </c>
      <c r="D10" s="2" t="s">
        <v>1320</v>
      </c>
      <c r="E10" s="2" t="s">
        <v>36</v>
      </c>
      <c r="F10" s="2" t="s">
        <v>1309</v>
      </c>
      <c r="G10" s="2" t="s">
        <v>10</v>
      </c>
      <c r="H10" s="2" t="s">
        <v>724</v>
      </c>
      <c r="I10" s="2"/>
      <c r="J10" s="2"/>
      <c r="K10" s="27"/>
      <c r="L10" s="2"/>
      <c r="M10" s="2"/>
      <c r="N10" s="2"/>
      <c r="O10" s="2"/>
      <c r="P10" s="2"/>
      <c r="Q10" s="2"/>
      <c r="R10" s="2"/>
      <c r="S10" s="2"/>
      <c r="T10" s="2"/>
      <c r="U10" s="2"/>
      <c r="V10" s="2"/>
      <c r="W10" s="2"/>
      <c r="X10" s="30" t="str">
        <f t="shared" si="0"/>
        <v/>
      </c>
      <c r="Y10" s="9" t="str">
        <f>IF( K10="s.i", "s.i", IF(ISBLANK(K10),"Actualizando información",IFERROR(K10 / VLOOKUP(A10,Deflactor!$G$3:$H$64,2,0),"Revisar error" )))</f>
        <v>Actualizando información</v>
      </c>
    </row>
    <row r="11" spans="1:25" x14ac:dyDescent="0.3">
      <c r="A11" s="2">
        <v>2020</v>
      </c>
      <c r="B11" s="2" t="s">
        <v>391</v>
      </c>
      <c r="C11" s="2" t="s">
        <v>7</v>
      </c>
      <c r="D11" s="2" t="s">
        <v>1320</v>
      </c>
      <c r="E11" s="2" t="s">
        <v>17</v>
      </c>
      <c r="F11" s="2" t="s">
        <v>18</v>
      </c>
      <c r="G11" s="2" t="s">
        <v>10</v>
      </c>
      <c r="H11" s="2" t="s">
        <v>724</v>
      </c>
      <c r="I11" s="2"/>
      <c r="J11" s="2"/>
      <c r="K11" s="27"/>
      <c r="L11" s="2"/>
      <c r="M11" s="2"/>
      <c r="N11" s="2"/>
      <c r="O11" s="2"/>
      <c r="P11" s="2"/>
      <c r="Q11" s="2"/>
      <c r="R11" s="2"/>
      <c r="S11" s="2"/>
      <c r="T11" s="2"/>
      <c r="U11" s="2"/>
      <c r="V11" s="2"/>
      <c r="W11" s="2"/>
      <c r="X11" s="30" t="str">
        <f t="shared" si="0"/>
        <v/>
      </c>
      <c r="Y11" s="9" t="str">
        <f>IF( K11="s.i", "s.i", IF(ISBLANK(K11),"Actualizando información",IFERROR(K11 / VLOOKUP(A11,Deflactor!$G$3:$H$64,2,0),"Revisar error" )))</f>
        <v>Actualizando información</v>
      </c>
    </row>
    <row r="12" spans="1:25" x14ac:dyDescent="0.3">
      <c r="A12" s="2">
        <v>2020</v>
      </c>
      <c r="B12" s="2" t="s">
        <v>272</v>
      </c>
      <c r="C12" s="2" t="s">
        <v>7</v>
      </c>
      <c r="D12" s="2" t="s">
        <v>1320</v>
      </c>
      <c r="E12" s="2" t="s">
        <v>40</v>
      </c>
      <c r="F12" s="2" t="s">
        <v>1310</v>
      </c>
      <c r="G12" s="2" t="s">
        <v>10</v>
      </c>
      <c r="H12" s="2" t="s">
        <v>724</v>
      </c>
      <c r="I12" s="2"/>
      <c r="J12" s="2"/>
      <c r="K12" s="27"/>
      <c r="L12" s="2"/>
      <c r="M12" s="2"/>
      <c r="N12" s="2"/>
      <c r="O12" s="2"/>
      <c r="P12" s="2"/>
      <c r="Q12" s="2"/>
      <c r="R12" s="2"/>
      <c r="S12" s="2"/>
      <c r="T12" s="2"/>
      <c r="U12" s="2"/>
      <c r="V12" s="2"/>
      <c r="W12" s="2"/>
      <c r="X12" s="30" t="str">
        <f t="shared" si="0"/>
        <v/>
      </c>
      <c r="Y12" s="9" t="str">
        <f>IF( K12="s.i", "s.i", IF(ISBLANK(K12),"Actualizando información",IFERROR(K12 / VLOOKUP(A12,Deflactor!$G$3:$H$64,2,0),"Revisar error" )))</f>
        <v>Actualizando información</v>
      </c>
    </row>
    <row r="13" spans="1:25" x14ac:dyDescent="0.3">
      <c r="A13" s="2">
        <v>2020</v>
      </c>
      <c r="B13" s="2" t="s">
        <v>1311</v>
      </c>
      <c r="C13" s="2" t="s">
        <v>67</v>
      </c>
      <c r="D13" s="2" t="s">
        <v>1321</v>
      </c>
      <c r="E13" s="2" t="s">
        <v>54</v>
      </c>
      <c r="F13" s="2" t="s">
        <v>237</v>
      </c>
      <c r="G13" s="2" t="s">
        <v>27</v>
      </c>
      <c r="H13" s="2" t="s">
        <v>724</v>
      </c>
      <c r="I13" s="2"/>
      <c r="J13" s="2"/>
      <c r="K13" s="27"/>
      <c r="L13" s="2"/>
      <c r="M13" s="2"/>
      <c r="N13" s="2"/>
      <c r="O13" s="2"/>
      <c r="P13" s="2"/>
      <c r="Q13" s="2"/>
      <c r="R13" s="2"/>
      <c r="S13" s="2"/>
      <c r="T13" s="2"/>
      <c r="U13" s="2"/>
      <c r="V13" s="2"/>
      <c r="W13" s="2"/>
      <c r="X13" s="30" t="str">
        <f t="shared" si="0"/>
        <v/>
      </c>
      <c r="Y13" s="9" t="str">
        <f>IF( K13="s.i", "s.i", IF(ISBLANK(K13),"Actualizando información",IFERROR(K13 / VLOOKUP(A13,Deflactor!$G$3:$H$64,2,0),"Revisar error" )))</f>
        <v>Actualizando información</v>
      </c>
    </row>
    <row r="14" spans="1:25" x14ac:dyDescent="0.3">
      <c r="A14" s="2">
        <v>2020</v>
      </c>
      <c r="B14" s="2" t="s">
        <v>1312</v>
      </c>
      <c r="C14" s="2" t="s">
        <v>67</v>
      </c>
      <c r="D14" s="2" t="s">
        <v>1321</v>
      </c>
      <c r="E14" s="2" t="s">
        <v>54</v>
      </c>
      <c r="F14" s="2" t="s">
        <v>55</v>
      </c>
      <c r="G14" s="2" t="s">
        <v>14</v>
      </c>
      <c r="H14" s="2" t="s">
        <v>724</v>
      </c>
      <c r="I14" s="2"/>
      <c r="J14" s="2"/>
      <c r="K14" s="27"/>
      <c r="L14" s="2"/>
      <c r="M14" s="2"/>
      <c r="N14" s="2"/>
      <c r="O14" s="2"/>
      <c r="P14" s="2"/>
      <c r="Q14" s="2"/>
      <c r="R14" s="2"/>
      <c r="S14" s="2"/>
      <c r="T14" s="2"/>
      <c r="U14" s="2"/>
      <c r="V14" s="2"/>
      <c r="W14" s="2"/>
      <c r="X14" s="30" t="str">
        <f t="shared" si="0"/>
        <v/>
      </c>
      <c r="Y14" s="9" t="str">
        <f>IF( K14="s.i", "s.i", IF(ISBLANK(K14),"Actualizando información",IFERROR(K14 / VLOOKUP(A14,Deflactor!$G$3:$H$64,2,0),"Revisar error" )))</f>
        <v>Actualizando información</v>
      </c>
    </row>
    <row r="15" spans="1:25" x14ac:dyDescent="0.3">
      <c r="A15" s="2">
        <v>2020</v>
      </c>
      <c r="B15" s="2" t="s">
        <v>1313</v>
      </c>
      <c r="C15" s="2" t="s">
        <v>7</v>
      </c>
      <c r="D15" s="2" t="s">
        <v>1320</v>
      </c>
      <c r="E15" s="2" t="s">
        <v>234</v>
      </c>
      <c r="F15" s="2" t="s">
        <v>235</v>
      </c>
      <c r="G15" s="2" t="s">
        <v>14</v>
      </c>
      <c r="H15" s="2" t="s">
        <v>724</v>
      </c>
      <c r="I15" s="2"/>
      <c r="J15" s="2"/>
      <c r="K15" s="27"/>
      <c r="L15" s="2"/>
      <c r="M15" s="2"/>
      <c r="N15" s="2"/>
      <c r="O15" s="2"/>
      <c r="P15" s="2"/>
      <c r="Q15" s="2"/>
      <c r="R15" s="2"/>
      <c r="S15" s="2"/>
      <c r="T15" s="2"/>
      <c r="U15" s="2"/>
      <c r="V15" s="2" t="s">
        <v>1329</v>
      </c>
      <c r="W15" s="2"/>
      <c r="X15" s="30" t="str">
        <f t="shared" si="0"/>
        <v/>
      </c>
      <c r="Y15" s="9" t="str">
        <f>IF( K15="s.i", "s.i", IF(ISBLANK(K15),"Actualizando información",IFERROR(K15 / VLOOKUP(A15,Deflactor!$G$3:$H$64,2,0),"Revisar error" )))</f>
        <v>Actualizando información</v>
      </c>
    </row>
    <row r="16" spans="1:25" x14ac:dyDescent="0.3">
      <c r="A16" s="2">
        <v>2020</v>
      </c>
      <c r="B16" s="2" t="s">
        <v>1314</v>
      </c>
      <c r="C16" s="2" t="s">
        <v>67</v>
      </c>
      <c r="D16" s="2" t="s">
        <v>1321</v>
      </c>
      <c r="E16" s="2" t="s">
        <v>32</v>
      </c>
      <c r="F16" s="2" t="s">
        <v>33</v>
      </c>
      <c r="G16" s="2" t="s">
        <v>10</v>
      </c>
      <c r="H16" s="2" t="s">
        <v>724</v>
      </c>
      <c r="I16" s="2"/>
      <c r="J16" s="2"/>
      <c r="K16" s="27"/>
      <c r="L16" s="2"/>
      <c r="M16" s="2"/>
      <c r="N16" s="2"/>
      <c r="O16" s="2"/>
      <c r="P16" s="2"/>
      <c r="Q16" s="2"/>
      <c r="R16" s="2"/>
      <c r="S16" s="2"/>
      <c r="T16" s="2"/>
      <c r="U16" s="2"/>
      <c r="V16" s="2" t="s">
        <v>1314</v>
      </c>
      <c r="W16" s="2"/>
      <c r="X16" s="30" t="str">
        <f t="shared" si="0"/>
        <v/>
      </c>
      <c r="Y16" s="9" t="str">
        <f>IF( K16="s.i", "s.i", IF(ISBLANK(K16),"Actualizando información",IFERROR(K16 / VLOOKUP(A16,Deflactor!$G$3:$H$64,2,0),"Revisar error" )))</f>
        <v>Actualizando información</v>
      </c>
    </row>
    <row r="17" spans="1:25" x14ac:dyDescent="0.3">
      <c r="A17" s="2">
        <v>2020</v>
      </c>
      <c r="B17" s="2" t="s">
        <v>1315</v>
      </c>
      <c r="C17" s="2" t="s">
        <v>7</v>
      </c>
      <c r="D17" s="2" t="s">
        <v>1320</v>
      </c>
      <c r="E17" s="2" t="s">
        <v>32</v>
      </c>
      <c r="F17" s="2" t="s">
        <v>33</v>
      </c>
      <c r="G17" s="2" t="s">
        <v>14</v>
      </c>
      <c r="H17" s="2" t="s">
        <v>724</v>
      </c>
      <c r="I17" s="2"/>
      <c r="J17" s="2"/>
      <c r="K17" s="27"/>
      <c r="L17" s="2"/>
      <c r="M17" s="2"/>
      <c r="N17" s="2"/>
      <c r="O17" s="2"/>
      <c r="P17" s="2"/>
      <c r="Q17" s="2"/>
      <c r="R17" s="2"/>
      <c r="S17" s="2"/>
      <c r="T17" s="2"/>
      <c r="U17" s="2"/>
      <c r="V17" s="2"/>
      <c r="W17" s="2"/>
      <c r="X17" s="30" t="str">
        <f t="shared" si="0"/>
        <v/>
      </c>
      <c r="Y17" s="9" t="str">
        <f>IF( K17="s.i", "s.i", IF(ISBLANK(K17),"Actualizando información",IFERROR(K17 / VLOOKUP(A17,Deflactor!$G$3:$H$64,2,0),"Revisar error" )))</f>
        <v>Actualizando información</v>
      </c>
    </row>
    <row r="18" spans="1:25" x14ac:dyDescent="0.3">
      <c r="A18" s="2">
        <v>2020</v>
      </c>
      <c r="B18" s="2" t="s">
        <v>1316</v>
      </c>
      <c r="C18" s="2" t="s">
        <v>7</v>
      </c>
      <c r="D18" s="2" t="s">
        <v>1320</v>
      </c>
      <c r="E18" s="2" t="s">
        <v>12</v>
      </c>
      <c r="F18" s="2" t="s">
        <v>1317</v>
      </c>
      <c r="G18" s="2" t="s">
        <v>27</v>
      </c>
      <c r="H18" s="2" t="s">
        <v>724</v>
      </c>
      <c r="I18" s="2"/>
      <c r="J18" s="2"/>
      <c r="K18" s="27"/>
      <c r="L18" s="2"/>
      <c r="M18" s="2"/>
      <c r="N18" s="2"/>
      <c r="O18" s="2"/>
      <c r="P18" s="2"/>
      <c r="Q18" s="2"/>
      <c r="R18" s="2"/>
      <c r="S18" s="2"/>
      <c r="T18" s="2"/>
      <c r="U18" s="2"/>
      <c r="V18" s="2" t="s">
        <v>1331</v>
      </c>
      <c r="W18" s="2"/>
      <c r="X18" s="30" t="str">
        <f t="shared" si="0"/>
        <v/>
      </c>
      <c r="Y18" s="9" t="str">
        <f>IF( K18="s.i", "s.i", IF(ISBLANK(K18),"Actualizando información",IFERROR(K18 / VLOOKUP(A18,Deflactor!$G$3:$H$64,2,0),"Revisar error" )))</f>
        <v>Actualizando información</v>
      </c>
    </row>
    <row r="19" spans="1:25" x14ac:dyDescent="0.3">
      <c r="A19" s="2">
        <v>2019</v>
      </c>
      <c r="B19" s="2" t="s">
        <v>6</v>
      </c>
      <c r="C19" s="2" t="s">
        <v>7</v>
      </c>
      <c r="D19" s="2" t="s">
        <v>1320</v>
      </c>
      <c r="E19" s="2" t="s">
        <v>8</v>
      </c>
      <c r="F19" s="2" t="s">
        <v>9</v>
      </c>
      <c r="G19" s="2" t="s">
        <v>10</v>
      </c>
      <c r="H19" s="2" t="s">
        <v>724</v>
      </c>
      <c r="I19" s="2">
        <v>1985</v>
      </c>
      <c r="J19" s="2"/>
      <c r="K19" s="27">
        <v>68399379</v>
      </c>
      <c r="L19" s="2" t="s">
        <v>1044</v>
      </c>
      <c r="M19" s="2" t="s">
        <v>730</v>
      </c>
      <c r="N19" s="2" t="s">
        <v>731</v>
      </c>
      <c r="O19" s="2" t="s">
        <v>732</v>
      </c>
      <c r="P19" s="2" t="s">
        <v>733</v>
      </c>
      <c r="Q19" s="2" t="s">
        <v>734</v>
      </c>
      <c r="R19" s="2"/>
      <c r="S19" s="10" t="s">
        <v>740</v>
      </c>
      <c r="T19" s="10" t="s">
        <v>741</v>
      </c>
      <c r="U19" s="2"/>
      <c r="V19" s="2"/>
      <c r="W19" s="2"/>
      <c r="X19" s="30">
        <f t="shared" si="0"/>
        <v>53491537.120826639</v>
      </c>
      <c r="Y19" s="9">
        <f>IF( K19="s.i", "s.i", IF(ISBLANK(K19),"Actualizando información",IFERROR(K19 / VLOOKUP(A19,Deflactor!$G$3:$H$64,2,0),"Revisar error" )))</f>
        <v>53491537.120826639</v>
      </c>
    </row>
    <row r="20" spans="1:25" x14ac:dyDescent="0.3">
      <c r="A20" s="2">
        <v>2019</v>
      </c>
      <c r="B20" s="2" t="s">
        <v>11</v>
      </c>
      <c r="C20" s="2" t="s">
        <v>7</v>
      </c>
      <c r="D20" s="2" t="s">
        <v>1320</v>
      </c>
      <c r="E20" s="2" t="s">
        <v>12</v>
      </c>
      <c r="F20" s="2" t="s">
        <v>13</v>
      </c>
      <c r="G20" s="2" t="s">
        <v>14</v>
      </c>
      <c r="H20" s="2" t="s">
        <v>724</v>
      </c>
      <c r="I20" s="2">
        <v>2014</v>
      </c>
      <c r="J20" s="2"/>
      <c r="K20" s="27">
        <f xml:space="preserve"> 9964630 * 1000000</f>
        <v>9964630000000</v>
      </c>
      <c r="L20" s="2"/>
      <c r="M20" s="2" t="s">
        <v>847</v>
      </c>
      <c r="N20" s="2" t="s">
        <v>848</v>
      </c>
      <c r="O20" s="2" t="s">
        <v>849</v>
      </c>
      <c r="P20" s="2" t="s">
        <v>850</v>
      </c>
      <c r="Q20" s="2" t="s">
        <v>851</v>
      </c>
      <c r="R20" s="2"/>
      <c r="S20" s="10" t="s">
        <v>852</v>
      </c>
      <c r="T20" s="10" t="s">
        <v>853</v>
      </c>
      <c r="U20" s="2"/>
      <c r="V20" s="2"/>
      <c r="W20" s="2"/>
      <c r="X20" s="30">
        <f t="shared" si="0"/>
        <v>7792810158997.2441</v>
      </c>
      <c r="Y20" s="9">
        <f>IF( K20="s.i", "s.i", IF(ISBLANK(K20),"Actualizando información",IFERROR(K20 / VLOOKUP(A20,Deflactor!$G$3:$H$64,2,0),"Revisar error" )))</f>
        <v>7792810158997.2441</v>
      </c>
    </row>
    <row r="21" spans="1:25" x14ac:dyDescent="0.3">
      <c r="A21" s="2">
        <v>2019</v>
      </c>
      <c r="B21" s="2" t="s">
        <v>15</v>
      </c>
      <c r="C21" s="2" t="s">
        <v>7</v>
      </c>
      <c r="D21" s="2" t="s">
        <v>1320</v>
      </c>
      <c r="E21" s="2" t="s">
        <v>8</v>
      </c>
      <c r="F21" s="2" t="s">
        <v>9</v>
      </c>
      <c r="G21" s="2" t="s">
        <v>10</v>
      </c>
      <c r="H21" s="2" t="s">
        <v>724</v>
      </c>
      <c r="I21" s="2">
        <v>1985</v>
      </c>
      <c r="J21" s="2"/>
      <c r="K21" s="27">
        <v>68399379</v>
      </c>
      <c r="L21" s="2" t="s">
        <v>1044</v>
      </c>
      <c r="M21" s="2" t="s">
        <v>730</v>
      </c>
      <c r="N21" s="2" t="s">
        <v>731</v>
      </c>
      <c r="O21" s="2" t="s">
        <v>732</v>
      </c>
      <c r="P21" s="2" t="s">
        <v>733</v>
      </c>
      <c r="Q21" s="2" t="s">
        <v>734</v>
      </c>
      <c r="R21" s="2"/>
      <c r="S21" s="10" t="s">
        <v>740</v>
      </c>
      <c r="T21" s="10" t="s">
        <v>741</v>
      </c>
      <c r="U21" s="2"/>
      <c r="V21" s="2"/>
      <c r="W21" s="2"/>
      <c r="X21" s="30">
        <f t="shared" si="0"/>
        <v>53491537.120826639</v>
      </c>
      <c r="Y21" s="9">
        <f>IF( K21="s.i", "s.i", IF(ISBLANK(K21),"Actualizando información",IFERROR(K21 / VLOOKUP(A21,Deflactor!$G$3:$H$64,2,0),"Revisar error" )))</f>
        <v>53491537.120826639</v>
      </c>
    </row>
    <row r="22" spans="1:25" x14ac:dyDescent="0.3">
      <c r="A22" s="2">
        <v>2019</v>
      </c>
      <c r="B22" s="2" t="s">
        <v>16</v>
      </c>
      <c r="C22" s="2" t="s">
        <v>7</v>
      </c>
      <c r="D22" s="2" t="s">
        <v>1320</v>
      </c>
      <c r="E22" s="2" t="s">
        <v>17</v>
      </c>
      <c r="F22" s="2" t="s">
        <v>18</v>
      </c>
      <c r="G22" s="2" t="s">
        <v>10</v>
      </c>
      <c r="H22" s="2" t="s">
        <v>724</v>
      </c>
      <c r="I22" s="2">
        <v>2005</v>
      </c>
      <c r="J22" s="2"/>
      <c r="K22" s="27">
        <f xml:space="preserve"> 8900 * 1000000</f>
        <v>8900000000</v>
      </c>
      <c r="L22" s="2" t="s">
        <v>1653</v>
      </c>
      <c r="M22" s="2" t="s">
        <v>854</v>
      </c>
      <c r="N22" s="2" t="s">
        <v>855</v>
      </c>
      <c r="O22" s="2" t="s">
        <v>856</v>
      </c>
      <c r="P22" s="2" t="s">
        <v>857</v>
      </c>
      <c r="Q22" s="2" t="s">
        <v>858</v>
      </c>
      <c r="R22" s="2"/>
      <c r="S22" s="10" t="s">
        <v>859</v>
      </c>
      <c r="T22" s="10" t="s">
        <v>860</v>
      </c>
      <c r="U22" s="10" t="s">
        <v>861</v>
      </c>
      <c r="V22" s="2" t="s">
        <v>1144</v>
      </c>
      <c r="W22" s="2"/>
      <c r="X22" s="30">
        <f t="shared" si="0"/>
        <v>6960219337.3035898</v>
      </c>
      <c r="Y22" s="9">
        <f>IF( K22="s.i", "s.i", IF(ISBLANK(K22),"Actualizando información",IFERROR(K22 / VLOOKUP(A22,Deflactor!$G$3:$H$64,2,0),"Revisar error" )))</f>
        <v>6960219337.3035898</v>
      </c>
    </row>
    <row r="23" spans="1:25" x14ac:dyDescent="0.3">
      <c r="A23" s="2">
        <v>2019</v>
      </c>
      <c r="B23" s="2" t="s">
        <v>19</v>
      </c>
      <c r="C23" s="2" t="s">
        <v>7</v>
      </c>
      <c r="D23" s="2" t="s">
        <v>1320</v>
      </c>
      <c r="E23" s="2" t="s">
        <v>20</v>
      </c>
      <c r="F23" s="2" t="s">
        <v>21</v>
      </c>
      <c r="G23" s="2" t="s">
        <v>14</v>
      </c>
      <c r="H23" s="2" t="s">
        <v>724</v>
      </c>
      <c r="I23" s="2">
        <v>1994</v>
      </c>
      <c r="J23" s="2"/>
      <c r="K23" s="27">
        <f xml:space="preserve"> 11054977 * 1000</f>
        <v>11054977000</v>
      </c>
      <c r="L23" s="2" t="s">
        <v>862</v>
      </c>
      <c r="M23" s="2" t="s">
        <v>862</v>
      </c>
      <c r="N23" s="2" t="s">
        <v>863</v>
      </c>
      <c r="O23" s="2" t="s">
        <v>864</v>
      </c>
      <c r="P23" s="2" t="s">
        <v>865</v>
      </c>
      <c r="Q23" s="2" t="s">
        <v>866</v>
      </c>
      <c r="R23" s="2"/>
      <c r="S23" s="10" t="s">
        <v>867</v>
      </c>
      <c r="T23" s="10" t="s">
        <v>868</v>
      </c>
      <c r="U23" s="2"/>
      <c r="V23" s="2" t="s">
        <v>1145</v>
      </c>
      <c r="W23" s="2"/>
      <c r="X23" s="30">
        <f t="shared" si="0"/>
        <v>8645512886.3872395</v>
      </c>
      <c r="Y23" s="9">
        <f>IF( K23="s.i", "s.i", IF(ISBLANK(K23),"Actualizando información",IFERROR(K23 / VLOOKUP(A23,Deflactor!$G$3:$H$64,2,0),"Revisar error" )))</f>
        <v>8645512886.3872395</v>
      </c>
    </row>
    <row r="24" spans="1:25" x14ac:dyDescent="0.3">
      <c r="A24" s="2">
        <v>2019</v>
      </c>
      <c r="B24" s="2" t="s">
        <v>22</v>
      </c>
      <c r="C24" s="2" t="s">
        <v>7</v>
      </c>
      <c r="D24" s="2" t="s">
        <v>1320</v>
      </c>
      <c r="E24" s="2" t="s">
        <v>20</v>
      </c>
      <c r="F24" s="2" t="s">
        <v>23</v>
      </c>
      <c r="G24" s="2" t="s">
        <v>14</v>
      </c>
      <c r="H24" s="2" t="s">
        <v>724</v>
      </c>
      <c r="I24" s="2">
        <v>2016</v>
      </c>
      <c r="J24" s="2"/>
      <c r="K24" s="27">
        <v>3348243</v>
      </c>
      <c r="L24" s="2" t="s">
        <v>1656</v>
      </c>
      <c r="M24" s="2" t="s">
        <v>869</v>
      </c>
      <c r="N24" s="2" t="s">
        <v>870</v>
      </c>
      <c r="O24" s="2" t="s">
        <v>871</v>
      </c>
      <c r="P24" s="2" t="s">
        <v>872</v>
      </c>
      <c r="Q24" s="2" t="s">
        <v>873</v>
      </c>
      <c r="R24" s="2" t="s">
        <v>874</v>
      </c>
      <c r="S24" s="10" t="s">
        <v>875</v>
      </c>
      <c r="T24" s="10" t="s">
        <v>876</v>
      </c>
      <c r="U24" s="2"/>
      <c r="V24" s="2" t="s">
        <v>1146</v>
      </c>
      <c r="W24" s="2"/>
      <c r="X24" s="30">
        <f t="shared" si="0"/>
        <v>2618483.7836619532</v>
      </c>
      <c r="Y24" s="9">
        <f>IF( K24="s.i", "s.i", IF(ISBLANK(K24),"Actualizando información",IFERROR(K24 / VLOOKUP(A24,Deflactor!$G$3:$H$64,2,0),"Revisar error" )))</f>
        <v>2618483.7836619532</v>
      </c>
    </row>
    <row r="25" spans="1:25" x14ac:dyDescent="0.3">
      <c r="A25" s="2">
        <v>2019</v>
      </c>
      <c r="B25" s="2" t="s">
        <v>24</v>
      </c>
      <c r="C25" s="2" t="s">
        <v>7</v>
      </c>
      <c r="D25" s="2" t="s">
        <v>1320</v>
      </c>
      <c r="E25" s="2" t="s">
        <v>25</v>
      </c>
      <c r="F25" s="2" t="s">
        <v>26</v>
      </c>
      <c r="G25" s="2" t="s">
        <v>27</v>
      </c>
      <c r="H25" s="2" t="s">
        <v>724</v>
      </c>
      <c r="I25" s="2">
        <v>2014</v>
      </c>
      <c r="J25" s="2"/>
      <c r="K25" s="27">
        <f xml:space="preserve"> 18149 * 1000000</f>
        <v>18149000000</v>
      </c>
      <c r="L25" s="2" t="s">
        <v>878</v>
      </c>
      <c r="M25" s="2" t="s">
        <v>877</v>
      </c>
      <c r="N25" s="2" t="s">
        <v>878</v>
      </c>
      <c r="O25" s="2" t="s">
        <v>879</v>
      </c>
      <c r="P25" s="2" t="s">
        <v>880</v>
      </c>
      <c r="Q25" s="2" t="s">
        <v>881</v>
      </c>
      <c r="R25" s="2"/>
      <c r="S25" s="10" t="s">
        <v>882</v>
      </c>
      <c r="T25" s="10" t="s">
        <v>883</v>
      </c>
      <c r="U25" s="10" t="s">
        <v>884</v>
      </c>
      <c r="V25" s="2" t="s">
        <v>878</v>
      </c>
      <c r="W25" s="2"/>
      <c r="X25" s="30">
        <f t="shared" si="0"/>
        <v>14193373118.283466</v>
      </c>
      <c r="Y25" s="9">
        <f>IF( K25="s.i", "s.i", IF(ISBLANK(K25),"Actualizando información",IFERROR(K25 / VLOOKUP(A25,Deflactor!$G$3:$H$64,2,0),"Revisar error" )))</f>
        <v>14193373118.283466</v>
      </c>
    </row>
    <row r="26" spans="1:25" x14ac:dyDescent="0.3">
      <c r="A26" s="2">
        <v>2019</v>
      </c>
      <c r="B26" s="2" t="s">
        <v>28</v>
      </c>
      <c r="C26" s="2" t="s">
        <v>7</v>
      </c>
      <c r="D26" s="2" t="s">
        <v>1320</v>
      </c>
      <c r="E26" s="2" t="s">
        <v>25</v>
      </c>
      <c r="F26" s="2" t="s">
        <v>29</v>
      </c>
      <c r="G26" s="2" t="s">
        <v>30</v>
      </c>
      <c r="H26" s="2" t="s">
        <v>724</v>
      </c>
      <c r="I26" s="2">
        <v>2015</v>
      </c>
      <c r="J26" s="2"/>
      <c r="K26" s="27">
        <f xml:space="preserve"> 18900 * 1000000</f>
        <v>18900000000</v>
      </c>
      <c r="L26" s="2" t="s">
        <v>1651</v>
      </c>
      <c r="M26" s="2" t="s">
        <v>885</v>
      </c>
      <c r="N26" s="2" t="s">
        <v>886</v>
      </c>
      <c r="O26" s="2" t="s">
        <v>887</v>
      </c>
      <c r="P26" s="2" t="s">
        <v>888</v>
      </c>
      <c r="Q26" s="2" t="s">
        <v>889</v>
      </c>
      <c r="R26" s="2"/>
      <c r="S26" s="10" t="s">
        <v>890</v>
      </c>
      <c r="T26" s="10" t="s">
        <v>891</v>
      </c>
      <c r="U26" s="2"/>
      <c r="V26" s="2" t="s">
        <v>1147</v>
      </c>
      <c r="W26" s="2"/>
      <c r="X26" s="30">
        <f t="shared" si="0"/>
        <v>14780690502.813242</v>
      </c>
      <c r="Y26" s="9">
        <f>IF( K26="s.i", "s.i", IF(ISBLANK(K26),"Actualizando información",IFERROR(K26 / VLOOKUP(A26,Deflactor!$G$3:$H$64,2,0),"Revisar error" )))</f>
        <v>14780690502.813242</v>
      </c>
    </row>
    <row r="27" spans="1:25" x14ac:dyDescent="0.3">
      <c r="A27" s="2">
        <v>2019</v>
      </c>
      <c r="B27" s="2" t="s">
        <v>31</v>
      </c>
      <c r="C27" s="2" t="s">
        <v>7</v>
      </c>
      <c r="D27" s="2" t="s">
        <v>1320</v>
      </c>
      <c r="E27" s="2" t="s">
        <v>32</v>
      </c>
      <c r="F27" s="2" t="s">
        <v>33</v>
      </c>
      <c r="G27" s="2" t="s">
        <v>27</v>
      </c>
      <c r="H27" s="2" t="s">
        <v>724</v>
      </c>
      <c r="I27" s="2">
        <v>2011</v>
      </c>
      <c r="J27" s="2"/>
      <c r="K27" s="27">
        <v>50263613</v>
      </c>
      <c r="L27" s="2" t="s">
        <v>1657</v>
      </c>
      <c r="M27" s="2" t="s">
        <v>939</v>
      </c>
      <c r="N27" s="2" t="s">
        <v>940</v>
      </c>
      <c r="O27" s="2" t="s">
        <v>941</v>
      </c>
      <c r="P27" s="2" t="s">
        <v>943</v>
      </c>
      <c r="Q27" s="2" t="s">
        <v>942</v>
      </c>
      <c r="R27" s="2" t="s">
        <v>944</v>
      </c>
      <c r="S27" s="10" t="s">
        <v>937</v>
      </c>
      <c r="T27" s="10" t="s">
        <v>938</v>
      </c>
      <c r="U27" s="2"/>
      <c r="V27" s="2" t="s">
        <v>1200</v>
      </c>
      <c r="W27" s="2"/>
      <c r="X27" s="30">
        <f t="shared" si="0"/>
        <v>39308513.61408361</v>
      </c>
      <c r="Y27" s="9">
        <f>IF( K27="s.i", "s.i", IF(ISBLANK(K27),"Actualizando información",IFERROR(K27 / VLOOKUP(A27,Deflactor!$G$3:$H$64,2,0),"Revisar error" )))</f>
        <v>39308513.61408361</v>
      </c>
    </row>
    <row r="28" spans="1:25" x14ac:dyDescent="0.3">
      <c r="A28" s="2">
        <v>2019</v>
      </c>
      <c r="B28" s="2" t="s">
        <v>34</v>
      </c>
      <c r="C28" s="2" t="s">
        <v>7</v>
      </c>
      <c r="D28" s="2" t="s">
        <v>1320</v>
      </c>
      <c r="E28" s="2" t="s">
        <v>8</v>
      </c>
      <c r="F28" s="2" t="s">
        <v>9</v>
      </c>
      <c r="G28" s="2" t="s">
        <v>10</v>
      </c>
      <c r="H28" s="2" t="s">
        <v>724</v>
      </c>
      <c r="I28" s="2">
        <v>1985</v>
      </c>
      <c r="J28" s="2"/>
      <c r="K28" s="27">
        <v>68399379</v>
      </c>
      <c r="L28" s="2" t="s">
        <v>1044</v>
      </c>
      <c r="M28" s="2" t="s">
        <v>730</v>
      </c>
      <c r="N28" s="2" t="s">
        <v>731</v>
      </c>
      <c r="O28" s="2" t="s">
        <v>732</v>
      </c>
      <c r="P28" s="2" t="s">
        <v>733</v>
      </c>
      <c r="Q28" s="2" t="s">
        <v>734</v>
      </c>
      <c r="R28" s="2"/>
      <c r="S28" s="10" t="s">
        <v>740</v>
      </c>
      <c r="T28" s="10" t="s">
        <v>741</v>
      </c>
      <c r="U28" s="2"/>
      <c r="V28" s="2"/>
      <c r="W28" s="2"/>
      <c r="X28" s="30">
        <f t="shared" si="0"/>
        <v>53491537.120826639</v>
      </c>
      <c r="Y28" s="9">
        <f>IF( K28="s.i", "s.i", IF(ISBLANK(K28),"Actualizando información",IFERROR(K28 / VLOOKUP(A28,Deflactor!$G$3:$H$64,2,0),"Revisar error" )))</f>
        <v>53491537.120826639</v>
      </c>
    </row>
    <row r="29" spans="1:25" x14ac:dyDescent="0.3">
      <c r="A29" s="2">
        <v>2019</v>
      </c>
      <c r="B29" s="2" t="s">
        <v>35</v>
      </c>
      <c r="C29" s="2" t="s">
        <v>7</v>
      </c>
      <c r="D29" s="2" t="s">
        <v>1320</v>
      </c>
      <c r="E29" s="2" t="s">
        <v>36</v>
      </c>
      <c r="F29" s="2" t="s">
        <v>37</v>
      </c>
      <c r="G29" s="2" t="s">
        <v>14</v>
      </c>
      <c r="H29" s="2" t="s">
        <v>724</v>
      </c>
      <c r="I29" s="2">
        <v>2003</v>
      </c>
      <c r="J29" s="2"/>
      <c r="K29" s="27">
        <f xml:space="preserve"> 6119 * 1000000</f>
        <v>6119000000</v>
      </c>
      <c r="L29" s="2" t="s">
        <v>764</v>
      </c>
      <c r="M29" s="2" t="s">
        <v>947</v>
      </c>
      <c r="N29" s="2" t="s">
        <v>950</v>
      </c>
      <c r="O29" s="2" t="s">
        <v>948</v>
      </c>
      <c r="P29" s="2" t="s">
        <v>949</v>
      </c>
      <c r="Q29" s="2" t="s">
        <v>951</v>
      </c>
      <c r="R29" s="2"/>
      <c r="S29" s="10" t="s">
        <v>945</v>
      </c>
      <c r="T29" s="10" t="s">
        <v>946</v>
      </c>
      <c r="U29" s="2"/>
      <c r="V29" s="2"/>
      <c r="W29" s="2"/>
      <c r="X29" s="30">
        <f t="shared" si="0"/>
        <v>4785346306.1753559</v>
      </c>
      <c r="Y29" s="9">
        <f>IF( K29="s.i", "s.i", IF(ISBLANK(K29),"Actualizando información",IFERROR(K29 / VLOOKUP(A29,Deflactor!$G$3:$H$64,2,0),"Revisar error" )))</f>
        <v>4785346306.1753559</v>
      </c>
    </row>
    <row r="30" spans="1:25" x14ac:dyDescent="0.3">
      <c r="A30" s="2">
        <v>2019</v>
      </c>
      <c r="B30" s="2" t="s">
        <v>38</v>
      </c>
      <c r="C30" s="2" t="s">
        <v>7</v>
      </c>
      <c r="D30" s="2" t="s">
        <v>1320</v>
      </c>
      <c r="E30" s="2" t="s">
        <v>36</v>
      </c>
      <c r="F30" s="2" t="s">
        <v>37</v>
      </c>
      <c r="G30" s="2" t="s">
        <v>14</v>
      </c>
      <c r="H30" s="2" t="s">
        <v>724</v>
      </c>
      <c r="I30" s="2">
        <v>1994</v>
      </c>
      <c r="J30" s="2"/>
      <c r="K30" s="27">
        <f xml:space="preserve"> 7721 * 1000000</f>
        <v>7721000000</v>
      </c>
      <c r="L30" s="2" t="s">
        <v>764</v>
      </c>
      <c r="M30" s="2" t="s">
        <v>957</v>
      </c>
      <c r="N30" s="2" t="s">
        <v>958</v>
      </c>
      <c r="O30" s="2" t="s">
        <v>959</v>
      </c>
      <c r="P30" s="2" t="s">
        <v>960</v>
      </c>
      <c r="Q30" s="2" t="s">
        <v>961</v>
      </c>
      <c r="R30" s="2"/>
      <c r="S30" s="10" t="s">
        <v>952</v>
      </c>
      <c r="T30" s="10" t="s">
        <v>953</v>
      </c>
      <c r="U30" s="2"/>
      <c r="V30" s="2" t="s">
        <v>1148</v>
      </c>
      <c r="W30" s="2"/>
      <c r="X30" s="30">
        <f t="shared" si="0"/>
        <v>6038185786.8900023</v>
      </c>
      <c r="Y30" s="9">
        <f>IF( K30="s.i", "s.i", IF(ISBLANK(K30),"Actualizando información",IFERROR(K30 / VLOOKUP(A30,Deflactor!$G$3:$H$64,2,0),"Revisar error" )))</f>
        <v>6038185786.8900023</v>
      </c>
    </row>
    <row r="31" spans="1:25" x14ac:dyDescent="0.3">
      <c r="A31" s="2">
        <v>2019</v>
      </c>
      <c r="B31" s="2" t="s">
        <v>39</v>
      </c>
      <c r="C31" s="2" t="s">
        <v>7</v>
      </c>
      <c r="D31" s="2" t="s">
        <v>1320</v>
      </c>
      <c r="E31" s="2" t="s">
        <v>40</v>
      </c>
      <c r="F31" s="2" t="s">
        <v>41</v>
      </c>
      <c r="G31" s="2" t="s">
        <v>27</v>
      </c>
      <c r="H31" s="2" t="s">
        <v>724</v>
      </c>
      <c r="I31" s="2">
        <v>1994</v>
      </c>
      <c r="J31" s="2"/>
      <c r="K31" s="27">
        <f xml:space="preserve"> (29098 + 43337 + 7349) * 1000000</f>
        <v>79784000000</v>
      </c>
      <c r="L31" s="2" t="s">
        <v>1659</v>
      </c>
      <c r="M31" s="2" t="s">
        <v>966</v>
      </c>
      <c r="N31" s="2" t="s">
        <v>965</v>
      </c>
      <c r="O31" s="2" t="s">
        <v>969</v>
      </c>
      <c r="P31" s="2" t="s">
        <v>967</v>
      </c>
      <c r="Q31" s="2" t="s">
        <v>968</v>
      </c>
      <c r="R31" s="2"/>
      <c r="S31" s="10" t="s">
        <v>963</v>
      </c>
      <c r="T31" s="10" t="s">
        <v>964</v>
      </c>
      <c r="U31" s="2"/>
      <c r="V31" s="2"/>
      <c r="W31" s="2"/>
      <c r="X31" s="30">
        <f t="shared" si="0"/>
        <v>62394847146.902206</v>
      </c>
      <c r="Y31" s="9">
        <f>IF( K31="s.i", "s.i", IF(ISBLANK(K31),"Actualizando información",IFERROR(K31 / VLOOKUP(A31,Deflactor!$G$3:$H$64,2,0),"Revisar error" )))</f>
        <v>62394847146.902206</v>
      </c>
    </row>
    <row r="32" spans="1:25" x14ac:dyDescent="0.3">
      <c r="A32" s="2">
        <v>2019</v>
      </c>
      <c r="B32" s="2" t="s">
        <v>42</v>
      </c>
      <c r="C32" s="2" t="s">
        <v>7</v>
      </c>
      <c r="D32" s="2" t="s">
        <v>1320</v>
      </c>
      <c r="E32" s="2" t="s">
        <v>40</v>
      </c>
      <c r="F32" s="2" t="s">
        <v>43</v>
      </c>
      <c r="G32" s="2" t="s">
        <v>14</v>
      </c>
      <c r="H32" s="2" t="s">
        <v>724</v>
      </c>
      <c r="I32" s="2">
        <v>2009</v>
      </c>
      <c r="J32" s="2"/>
      <c r="K32" s="27">
        <f xml:space="preserve"> 6224 * 1000000</f>
        <v>6224000000</v>
      </c>
      <c r="L32" s="2" t="s">
        <v>1048</v>
      </c>
      <c r="M32" s="2" t="s">
        <v>972</v>
      </c>
      <c r="N32" s="2" t="s">
        <v>973</v>
      </c>
      <c r="O32" s="2" t="s">
        <v>974</v>
      </c>
      <c r="P32" s="2" t="s">
        <v>975</v>
      </c>
      <c r="Q32" s="2" t="s">
        <v>976</v>
      </c>
      <c r="R32" s="2"/>
      <c r="S32" s="10" t="s">
        <v>970</v>
      </c>
      <c r="T32" s="10" t="s">
        <v>971</v>
      </c>
      <c r="U32" s="2"/>
      <c r="V32" s="2"/>
      <c r="W32" s="2"/>
      <c r="X32" s="30">
        <f t="shared" si="0"/>
        <v>4867461253.4132071</v>
      </c>
      <c r="Y32" s="9">
        <f>IF( K32="s.i", "s.i", IF(ISBLANK(K32),"Actualizando información",IFERROR(K32 / VLOOKUP(A32,Deflactor!$G$3:$H$64,2,0),"Revisar error" )))</f>
        <v>4867461253.4132071</v>
      </c>
    </row>
    <row r="33" spans="1:25" x14ac:dyDescent="0.3">
      <c r="A33" s="2">
        <v>2019</v>
      </c>
      <c r="B33" s="2" t="s">
        <v>44</v>
      </c>
      <c r="C33" s="2" t="s">
        <v>7</v>
      </c>
      <c r="D33" s="2" t="s">
        <v>1320</v>
      </c>
      <c r="E33" s="2" t="s">
        <v>45</v>
      </c>
      <c r="F33" s="2" t="s">
        <v>46</v>
      </c>
      <c r="G33" s="2" t="s">
        <v>10</v>
      </c>
      <c r="H33" s="2" t="s">
        <v>724</v>
      </c>
      <c r="I33" s="2">
        <v>1993</v>
      </c>
      <c r="J33" s="2"/>
      <c r="K33" s="27">
        <f xml:space="preserve"> 7150999 * 1000000</f>
        <v>7150999000000</v>
      </c>
      <c r="L33" s="2" t="s">
        <v>1660</v>
      </c>
      <c r="M33" s="2" t="s">
        <v>982</v>
      </c>
      <c r="N33" s="2" t="s">
        <v>979</v>
      </c>
      <c r="O33" s="2" t="s">
        <v>980</v>
      </c>
      <c r="P33" s="2" t="s">
        <v>981</v>
      </c>
      <c r="Q33" s="2" t="s">
        <v>983</v>
      </c>
      <c r="R33" s="2"/>
      <c r="S33" s="10" t="s">
        <v>977</v>
      </c>
      <c r="T33" s="10" t="s">
        <v>978</v>
      </c>
      <c r="U33" s="2"/>
      <c r="V33" s="2"/>
      <c r="W33" s="2"/>
      <c r="X33" s="30">
        <f t="shared" si="0"/>
        <v>5592418148408.835</v>
      </c>
      <c r="Y33" s="9">
        <f>IF( K33="s.i", "s.i", IF(ISBLANK(K33),"Actualizando información",IFERROR(K33 / VLOOKUP(A33,Deflactor!$G$3:$H$64,2,0),"Revisar error" )))</f>
        <v>5592418148408.835</v>
      </c>
    </row>
    <row r="34" spans="1:25" x14ac:dyDescent="0.3">
      <c r="A34" s="2">
        <v>2019</v>
      </c>
      <c r="B34" s="2" t="s">
        <v>47</v>
      </c>
      <c r="C34" s="2" t="s">
        <v>7</v>
      </c>
      <c r="D34" s="2" t="s">
        <v>1320</v>
      </c>
      <c r="E34" s="2" t="s">
        <v>48</v>
      </c>
      <c r="F34" s="2" t="s">
        <v>49</v>
      </c>
      <c r="G34" s="2" t="s">
        <v>10</v>
      </c>
      <c r="H34" s="2" t="s">
        <v>724</v>
      </c>
      <c r="I34" s="2">
        <v>1992</v>
      </c>
      <c r="J34" s="2"/>
      <c r="K34" s="27">
        <f xml:space="preserve"> 4712 * 1000000</f>
        <v>4712000000</v>
      </c>
      <c r="L34" s="2" t="s">
        <v>1653</v>
      </c>
      <c r="M34" s="2" t="s">
        <v>987</v>
      </c>
      <c r="N34" s="2" t="s">
        <v>986</v>
      </c>
      <c r="O34" s="2" t="s">
        <v>988</v>
      </c>
      <c r="P34" s="2" t="s">
        <v>989</v>
      </c>
      <c r="Q34" s="2" t="s">
        <v>990</v>
      </c>
      <c r="R34" s="2"/>
      <c r="S34" s="10" t="s">
        <v>984</v>
      </c>
      <c r="T34" s="10" t="s">
        <v>985</v>
      </c>
      <c r="U34" s="2"/>
      <c r="V34" s="2"/>
      <c r="W34" s="2"/>
      <c r="X34" s="30">
        <f t="shared" si="0"/>
        <v>3685006013.188148</v>
      </c>
      <c r="Y34" s="9">
        <f>IF( K34="s.i", "s.i", IF(ISBLANK(K34),"Actualizando información",IFERROR(K34 / VLOOKUP(A34,Deflactor!$G$3:$H$64,2,0),"Revisar error" )))</f>
        <v>3685006013.188148</v>
      </c>
    </row>
    <row r="35" spans="1:25" x14ac:dyDescent="0.3">
      <c r="A35" s="2">
        <v>2018</v>
      </c>
      <c r="B35" s="2" t="s">
        <v>50</v>
      </c>
      <c r="C35" s="2" t="s">
        <v>7</v>
      </c>
      <c r="D35" s="2" t="s">
        <v>1320</v>
      </c>
      <c r="E35" s="2" t="s">
        <v>8</v>
      </c>
      <c r="F35" s="2" t="s">
        <v>51</v>
      </c>
      <c r="G35" s="2" t="s">
        <v>14</v>
      </c>
      <c r="H35" s="2" t="s">
        <v>724</v>
      </c>
      <c r="I35" s="2">
        <v>1997</v>
      </c>
      <c r="J35" s="2" t="s">
        <v>624</v>
      </c>
      <c r="K35" s="27">
        <v>40543883</v>
      </c>
      <c r="L35" s="2" t="s">
        <v>742</v>
      </c>
      <c r="M35" s="2" t="s">
        <v>743</v>
      </c>
      <c r="N35" s="2" t="s">
        <v>742</v>
      </c>
      <c r="O35" s="2" t="s">
        <v>744</v>
      </c>
      <c r="P35" s="2"/>
      <c r="Q35" s="2"/>
      <c r="R35" s="2"/>
      <c r="S35" s="2"/>
      <c r="T35" s="2"/>
      <c r="U35" s="2"/>
      <c r="V35" s="2"/>
      <c r="W35" s="2"/>
      <c r="X35" s="30">
        <f t="shared" si="0"/>
        <v>32553369.4451956</v>
      </c>
      <c r="Y35" s="9">
        <f>IF( K35="s.i", "s.i", IF(ISBLANK(K35),"Actualizando información",IFERROR(K35 / VLOOKUP(A35,Deflactor!$G$3:$H$64,2,0),"Revisar error" )))</f>
        <v>32553369.4451956</v>
      </c>
    </row>
    <row r="36" spans="1:25" x14ac:dyDescent="0.3">
      <c r="A36" s="2">
        <v>2018</v>
      </c>
      <c r="B36" s="2" t="s">
        <v>52</v>
      </c>
      <c r="C36" s="2" t="s">
        <v>7</v>
      </c>
      <c r="D36" s="2" t="s">
        <v>1320</v>
      </c>
      <c r="E36" s="2" t="s">
        <v>20</v>
      </c>
      <c r="F36" s="2" t="s">
        <v>23</v>
      </c>
      <c r="G36" s="2" t="s">
        <v>10</v>
      </c>
      <c r="H36" s="2" t="s">
        <v>624</v>
      </c>
      <c r="I36" s="2">
        <v>2012</v>
      </c>
      <c r="J36" s="2" t="s">
        <v>624</v>
      </c>
      <c r="K36" s="27">
        <f xml:space="preserve"> 9622.8 * 1000000</f>
        <v>9622800000</v>
      </c>
      <c r="L36" s="2" t="s">
        <v>1046</v>
      </c>
      <c r="M36" s="2" t="s">
        <v>763</v>
      </c>
      <c r="N36" s="2" t="s">
        <v>761</v>
      </c>
      <c r="O36" s="2" t="s">
        <v>762</v>
      </c>
      <c r="P36" s="2" t="s">
        <v>764</v>
      </c>
      <c r="Q36" s="2"/>
      <c r="R36" s="2"/>
      <c r="S36" s="2" t="s">
        <v>765</v>
      </c>
      <c r="T36" s="2" t="s">
        <v>766</v>
      </c>
      <c r="U36" s="2" t="s">
        <v>767</v>
      </c>
      <c r="V36" s="2"/>
      <c r="W36" s="2"/>
      <c r="X36" s="30">
        <f t="shared" si="0"/>
        <v>7726308886.0341339</v>
      </c>
      <c r="Y36" s="9">
        <f>IF( K36="s.i", "s.i", IF(ISBLANK(K36),"Actualizando información",IFERROR(K36 / VLOOKUP(A36,Deflactor!$G$3:$H$64,2,0),"Revisar error" )))</f>
        <v>7726308886.0341339</v>
      </c>
    </row>
    <row r="37" spans="1:25" x14ac:dyDescent="0.3">
      <c r="A37" s="2">
        <v>2018</v>
      </c>
      <c r="B37" s="2" t="s">
        <v>53</v>
      </c>
      <c r="C37" s="2" t="s">
        <v>7</v>
      </c>
      <c r="D37" s="2" t="s">
        <v>1320</v>
      </c>
      <c r="E37" s="2" t="s">
        <v>54</v>
      </c>
      <c r="F37" s="2" t="s">
        <v>55</v>
      </c>
      <c r="G37" s="2" t="s">
        <v>10</v>
      </c>
      <c r="H37" s="2" t="s">
        <v>624</v>
      </c>
      <c r="I37" s="2">
        <v>2014</v>
      </c>
      <c r="J37" s="2" t="s">
        <v>624</v>
      </c>
      <c r="K37" s="27">
        <f xml:space="preserve"> 40949 * 1000000</f>
        <v>40949000000</v>
      </c>
      <c r="L37" s="2" t="s">
        <v>1662</v>
      </c>
      <c r="M37" s="2" t="s">
        <v>824</v>
      </c>
      <c r="N37" s="2" t="s">
        <v>825</v>
      </c>
      <c r="O37" s="2" t="s">
        <v>826</v>
      </c>
      <c r="P37" s="2" t="s">
        <v>827</v>
      </c>
      <c r="Q37" s="2" t="s">
        <v>828</v>
      </c>
      <c r="R37" s="2"/>
      <c r="S37" s="2" t="s">
        <v>821</v>
      </c>
      <c r="T37" s="2" t="s">
        <v>822</v>
      </c>
      <c r="U37" s="2" t="s">
        <v>823</v>
      </c>
      <c r="V37" s="2"/>
      <c r="W37" s="2"/>
      <c r="X37" s="30">
        <f t="shared" si="0"/>
        <v>32878644736.896927</v>
      </c>
      <c r="Y37" s="9">
        <f>IF( K37="s.i", "s.i", IF(ISBLANK(K37),"Actualizando información",IFERROR(K37 / VLOOKUP(A37,Deflactor!$G$3:$H$64,2,0),"Revisar error" )))</f>
        <v>32878644736.896927</v>
      </c>
    </row>
    <row r="38" spans="1:25" x14ac:dyDescent="0.3">
      <c r="A38" s="2">
        <v>2018</v>
      </c>
      <c r="B38" s="2" t="s">
        <v>56</v>
      </c>
      <c r="C38" s="2" t="s">
        <v>7</v>
      </c>
      <c r="D38" s="2" t="s">
        <v>1320</v>
      </c>
      <c r="E38" s="2" t="s">
        <v>54</v>
      </c>
      <c r="F38" s="2" t="s">
        <v>55</v>
      </c>
      <c r="G38" s="2" t="s">
        <v>14</v>
      </c>
      <c r="H38" s="2" t="s">
        <v>624</v>
      </c>
      <c r="I38" s="2">
        <v>2008</v>
      </c>
      <c r="J38" s="2" t="s">
        <v>624</v>
      </c>
      <c r="K38" s="27">
        <f xml:space="preserve"> 143807 * 1000000</f>
        <v>143807000000</v>
      </c>
      <c r="L38" s="2" t="s">
        <v>1664</v>
      </c>
      <c r="M38" s="2" t="s">
        <v>832</v>
      </c>
      <c r="N38" s="2" t="s">
        <v>833</v>
      </c>
      <c r="O38" s="2" t="s">
        <v>834</v>
      </c>
      <c r="P38" s="2" t="s">
        <v>835</v>
      </c>
      <c r="Q38" s="2"/>
      <c r="R38" s="2"/>
      <c r="S38" s="2" t="s">
        <v>829</v>
      </c>
      <c r="T38" s="2" t="s">
        <v>830</v>
      </c>
      <c r="U38" s="2" t="s">
        <v>831</v>
      </c>
      <c r="V38" s="2"/>
      <c r="W38" s="2"/>
      <c r="X38" s="30">
        <f t="shared" si="0"/>
        <v>115465072741.18871</v>
      </c>
      <c r="Y38" s="9">
        <f>IF( K38="s.i", "s.i", IF(ISBLANK(K38),"Actualizando información",IFERROR(K38 / VLOOKUP(A38,Deflactor!$G$3:$H$64,2,0),"Revisar error" )))</f>
        <v>115465072741.18871</v>
      </c>
    </row>
    <row r="39" spans="1:25" x14ac:dyDescent="0.3">
      <c r="A39" s="2">
        <v>2018</v>
      </c>
      <c r="B39" s="2" t="s">
        <v>57</v>
      </c>
      <c r="C39" s="2" t="s">
        <v>7</v>
      </c>
      <c r="D39" s="2" t="s">
        <v>1320</v>
      </c>
      <c r="E39" s="2" t="s">
        <v>12</v>
      </c>
      <c r="F39" s="2" t="s">
        <v>58</v>
      </c>
      <c r="G39" s="2" t="s">
        <v>10</v>
      </c>
      <c r="H39" s="2" t="s">
        <v>724</v>
      </c>
      <c r="I39" s="2">
        <v>2015</v>
      </c>
      <c r="J39" s="2" t="s">
        <v>745</v>
      </c>
      <c r="K39" s="27">
        <v>7036128</v>
      </c>
      <c r="L39" s="2" t="s">
        <v>1665</v>
      </c>
      <c r="M39" s="2" t="s">
        <v>746</v>
      </c>
      <c r="N39" s="2" t="s">
        <v>747</v>
      </c>
      <c r="O39" s="2" t="s">
        <v>764</v>
      </c>
      <c r="P39" s="2" t="s">
        <v>748</v>
      </c>
      <c r="Q39" s="2"/>
      <c r="R39" s="2"/>
      <c r="S39" s="2" t="s">
        <v>740</v>
      </c>
      <c r="T39" s="2" t="s">
        <v>741</v>
      </c>
      <c r="U39" s="2"/>
      <c r="V39" s="2"/>
      <c r="W39" s="2"/>
      <c r="X39" s="30">
        <f t="shared" si="0"/>
        <v>5649426.1846524477</v>
      </c>
      <c r="Y39" s="9">
        <f>IF( K39="s.i", "s.i", IF(ISBLANK(K39),"Actualizando información",IFERROR(K39 / VLOOKUP(A39,Deflactor!$G$3:$H$64,2,0),"Revisar error" )))</f>
        <v>5649426.1846524477</v>
      </c>
    </row>
    <row r="40" spans="1:25" x14ac:dyDescent="0.3">
      <c r="A40" s="2">
        <v>2018</v>
      </c>
      <c r="B40" s="2" t="s">
        <v>59</v>
      </c>
      <c r="C40" s="2" t="s">
        <v>7</v>
      </c>
      <c r="D40" s="2" t="s">
        <v>1320</v>
      </c>
      <c r="E40" s="2" t="s">
        <v>12</v>
      </c>
      <c r="F40" s="2" t="s">
        <v>58</v>
      </c>
      <c r="G40" s="2" t="s">
        <v>10</v>
      </c>
      <c r="H40" s="2" t="s">
        <v>724</v>
      </c>
      <c r="I40" s="2">
        <v>2015</v>
      </c>
      <c r="J40" s="2" t="s">
        <v>745</v>
      </c>
      <c r="K40" s="27">
        <v>7036128</v>
      </c>
      <c r="L40" s="2" t="s">
        <v>1665</v>
      </c>
      <c r="M40" s="2" t="s">
        <v>746</v>
      </c>
      <c r="N40" s="2" t="s">
        <v>747</v>
      </c>
      <c r="O40" s="2" t="s">
        <v>991</v>
      </c>
      <c r="P40" s="2"/>
      <c r="Q40" s="2"/>
      <c r="R40" s="2"/>
      <c r="S40" s="2" t="s">
        <v>740</v>
      </c>
      <c r="T40" s="2" t="s">
        <v>741</v>
      </c>
      <c r="U40" s="2"/>
      <c r="V40" s="2"/>
      <c r="W40" s="2"/>
      <c r="X40" s="30">
        <f t="shared" si="0"/>
        <v>5649426.1846524477</v>
      </c>
      <c r="Y40" s="9">
        <f>IF( K40="s.i", "s.i", IF(ISBLANK(K40),"Actualizando información",IFERROR(K40 / VLOOKUP(A40,Deflactor!$G$3:$H$64,2,0),"Revisar error" )))</f>
        <v>5649426.1846524477</v>
      </c>
    </row>
    <row r="41" spans="1:25" x14ac:dyDescent="0.3">
      <c r="A41" s="2">
        <v>2018</v>
      </c>
      <c r="B41" s="2" t="s">
        <v>60</v>
      </c>
      <c r="C41" s="2" t="s">
        <v>7</v>
      </c>
      <c r="D41" s="2" t="s">
        <v>1320</v>
      </c>
      <c r="E41" s="2" t="s">
        <v>12</v>
      </c>
      <c r="F41" s="2" t="s">
        <v>61</v>
      </c>
      <c r="G41" s="2" t="s">
        <v>30</v>
      </c>
      <c r="H41" s="2" t="s">
        <v>724</v>
      </c>
      <c r="I41" s="2">
        <v>2015</v>
      </c>
      <c r="J41" s="2" t="s">
        <v>745</v>
      </c>
      <c r="K41" s="27">
        <f xml:space="preserve"> 10960 * 1000000</f>
        <v>10960000000</v>
      </c>
      <c r="L41" s="2"/>
      <c r="M41" s="2" t="s">
        <v>749</v>
      </c>
      <c r="N41" s="2" t="s">
        <v>750</v>
      </c>
      <c r="O41" s="2" t="s">
        <v>751</v>
      </c>
      <c r="P41" s="2"/>
      <c r="Q41" s="2"/>
      <c r="R41" s="2"/>
      <c r="S41" s="2" t="s">
        <v>752</v>
      </c>
      <c r="T41" s="2" t="s">
        <v>753</v>
      </c>
      <c r="U41" s="2"/>
      <c r="V41" s="2"/>
      <c r="W41" s="2"/>
      <c r="X41" s="30">
        <f t="shared" si="0"/>
        <v>8799969384.2679996</v>
      </c>
      <c r="Y41" s="9">
        <f>IF( K41="s.i", "s.i", IF(ISBLANK(K41),"Actualizando información",IFERROR(K41 / VLOOKUP(A41,Deflactor!$G$3:$H$64,2,0),"Revisar error" )))</f>
        <v>8799969384.2679996</v>
      </c>
    </row>
    <row r="42" spans="1:25" x14ac:dyDescent="0.3">
      <c r="A42" s="2">
        <v>2018</v>
      </c>
      <c r="B42" s="2" t="s">
        <v>62</v>
      </c>
      <c r="C42" s="2" t="s">
        <v>7</v>
      </c>
      <c r="D42" s="2" t="s">
        <v>1320</v>
      </c>
      <c r="E42" s="2" t="s">
        <v>12</v>
      </c>
      <c r="F42" s="2" t="s">
        <v>61</v>
      </c>
      <c r="G42" s="2" t="s">
        <v>14</v>
      </c>
      <c r="H42" s="2" t="s">
        <v>624</v>
      </c>
      <c r="I42" s="2">
        <v>2014</v>
      </c>
      <c r="J42" s="2" t="s">
        <v>624</v>
      </c>
      <c r="K42" s="27">
        <f xml:space="preserve"> 28402 * 1000000</f>
        <v>28402000000</v>
      </c>
      <c r="L42" s="2" t="s">
        <v>1666</v>
      </c>
      <c r="M42" s="2" t="s">
        <v>754</v>
      </c>
      <c r="N42" s="2" t="s">
        <v>755</v>
      </c>
      <c r="O42" s="2" t="s">
        <v>758</v>
      </c>
      <c r="P42" s="2" t="s">
        <v>759</v>
      </c>
      <c r="Q42" s="2" t="s">
        <v>760</v>
      </c>
      <c r="R42" s="2"/>
      <c r="S42" s="10" t="s">
        <v>756</v>
      </c>
      <c r="T42" s="2" t="s">
        <v>757</v>
      </c>
      <c r="U42" s="2"/>
      <c r="V42" s="2"/>
      <c r="W42" s="2"/>
      <c r="X42" s="30">
        <f t="shared" si="0"/>
        <v>22804446209.122238</v>
      </c>
      <c r="Y42" s="9">
        <f>IF( K42="s.i", "s.i", IF(ISBLANK(K42),"Actualizando información",IFERROR(K42 / VLOOKUP(A42,Deflactor!$G$3:$H$64,2,0),"Revisar error" )))</f>
        <v>22804446209.122238</v>
      </c>
    </row>
    <row r="43" spans="1:25" x14ac:dyDescent="0.3">
      <c r="A43" s="2">
        <v>2018</v>
      </c>
      <c r="B43" s="2" t="s">
        <v>63</v>
      </c>
      <c r="C43" s="2" t="s">
        <v>7</v>
      </c>
      <c r="D43" s="2" t="s">
        <v>1320</v>
      </c>
      <c r="E43" s="2" t="s">
        <v>64</v>
      </c>
      <c r="F43" s="2" t="s">
        <v>65</v>
      </c>
      <c r="G43" s="2" t="s">
        <v>27</v>
      </c>
      <c r="H43" s="2" t="s">
        <v>624</v>
      </c>
      <c r="I43" s="2">
        <v>2009</v>
      </c>
      <c r="J43" s="2" t="s">
        <v>624</v>
      </c>
      <c r="K43" s="27">
        <f xml:space="preserve"> 70930 * 1000000</f>
        <v>70930000000</v>
      </c>
      <c r="L43" s="2" t="s">
        <v>1674</v>
      </c>
      <c r="M43" s="2" t="s">
        <v>839</v>
      </c>
      <c r="N43" s="2" t="s">
        <v>840</v>
      </c>
      <c r="O43" s="2" t="s">
        <v>841</v>
      </c>
      <c r="P43" s="2" t="s">
        <v>842</v>
      </c>
      <c r="Q43" s="2"/>
      <c r="R43" s="2"/>
      <c r="S43" s="2" t="s">
        <v>836</v>
      </c>
      <c r="T43" s="2" t="s">
        <v>837</v>
      </c>
      <c r="U43" s="2" t="s">
        <v>838</v>
      </c>
      <c r="V43" s="2"/>
      <c r="W43" s="2"/>
      <c r="X43" s="30">
        <f t="shared" si="0"/>
        <v>56950896754.20887</v>
      </c>
      <c r="Y43" s="9">
        <f>IF( K43="s.i", "s.i", IF(ISBLANK(K43),"Actualizando información",IFERROR(K43 / VLOOKUP(A43,Deflactor!$G$3:$H$64,2,0),"Revisar error" )))</f>
        <v>56950896754.20887</v>
      </c>
    </row>
    <row r="44" spans="1:25" x14ac:dyDescent="0.3">
      <c r="A44" s="2">
        <v>2018</v>
      </c>
      <c r="B44" s="2" t="s">
        <v>66</v>
      </c>
      <c r="C44" s="2" t="s">
        <v>67</v>
      </c>
      <c r="D44" s="2" t="s">
        <v>1321</v>
      </c>
      <c r="E44" s="2" t="s">
        <v>36</v>
      </c>
      <c r="F44" s="2" t="s">
        <v>68</v>
      </c>
      <c r="G44" s="2" t="s">
        <v>10</v>
      </c>
      <c r="H44" s="2" t="s">
        <v>624</v>
      </c>
      <c r="I44" s="2">
        <v>1993</v>
      </c>
      <c r="J44" s="2" t="s">
        <v>624</v>
      </c>
      <c r="K44" s="27">
        <f xml:space="preserve"> 6815 * 1000</f>
        <v>6815000</v>
      </c>
      <c r="L44" s="2"/>
      <c r="M44" s="2" t="s">
        <v>792</v>
      </c>
      <c r="N44" s="2" t="s">
        <v>793</v>
      </c>
      <c r="O44" s="2" t="s">
        <v>782</v>
      </c>
      <c r="P44" s="2" t="s">
        <v>783</v>
      </c>
      <c r="Q44" s="2" t="s">
        <v>784</v>
      </c>
      <c r="R44" s="2"/>
      <c r="S44" s="2" t="s">
        <v>785</v>
      </c>
      <c r="T44" s="2" t="s">
        <v>786</v>
      </c>
      <c r="U44" s="2" t="s">
        <v>787</v>
      </c>
      <c r="V44" s="2"/>
      <c r="W44" s="2"/>
      <c r="X44" s="30">
        <f t="shared" si="0"/>
        <v>5471878.7731556948</v>
      </c>
      <c r="Y44" s="9">
        <f>IF( K44="s.i", "s.i", IF(ISBLANK(K44),"Actualizando información",IFERROR(K44 / VLOOKUP(A44,Deflactor!$G$3:$H$64,2,0),"Revisar error" )))</f>
        <v>5471878.7731556948</v>
      </c>
    </row>
    <row r="45" spans="1:25" x14ac:dyDescent="0.3">
      <c r="A45" s="2">
        <v>2018</v>
      </c>
      <c r="B45" s="2" t="s">
        <v>69</v>
      </c>
      <c r="C45" s="2" t="s">
        <v>7</v>
      </c>
      <c r="D45" s="2" t="s">
        <v>1320</v>
      </c>
      <c r="E45" s="2" t="s">
        <v>20</v>
      </c>
      <c r="F45" s="2" t="s">
        <v>21</v>
      </c>
      <c r="G45" s="2" t="s">
        <v>14</v>
      </c>
      <c r="H45" s="2" t="s">
        <v>624</v>
      </c>
      <c r="I45" s="2">
        <v>2013</v>
      </c>
      <c r="J45" s="2" t="s">
        <v>624</v>
      </c>
      <c r="K45" s="27">
        <f xml:space="preserve"> 5764 * 1000000</f>
        <v>5764000000</v>
      </c>
      <c r="L45" s="2" t="s">
        <v>862</v>
      </c>
      <c r="M45" s="2" t="s">
        <v>768</v>
      </c>
      <c r="N45" s="2" t="s">
        <v>769</v>
      </c>
      <c r="O45" s="2" t="s">
        <v>770</v>
      </c>
      <c r="P45" s="2" t="s">
        <v>771</v>
      </c>
      <c r="Q45" s="2" t="s">
        <v>772</v>
      </c>
      <c r="R45" s="2"/>
      <c r="S45" s="2" t="s">
        <v>773</v>
      </c>
      <c r="T45" s="2" t="s">
        <v>774</v>
      </c>
      <c r="U45" s="2" t="s">
        <v>775</v>
      </c>
      <c r="V45" s="2"/>
      <c r="W45" s="2"/>
      <c r="X45" s="30">
        <f t="shared" si="0"/>
        <v>4628013095.8869295</v>
      </c>
      <c r="Y45" s="9">
        <f>IF( K45="s.i", "s.i", IF(ISBLANK(K45),"Actualizando información",IFERROR(K45 / VLOOKUP(A45,Deflactor!$G$3:$H$64,2,0),"Revisar error" )))</f>
        <v>4628013095.8869295</v>
      </c>
    </row>
    <row r="46" spans="1:25" x14ac:dyDescent="0.3">
      <c r="A46" s="2">
        <v>2018</v>
      </c>
      <c r="B46" s="2" t="s">
        <v>70</v>
      </c>
      <c r="C46" s="2" t="s">
        <v>7</v>
      </c>
      <c r="D46" s="2" t="s">
        <v>1320</v>
      </c>
      <c r="E46" s="2" t="s">
        <v>71</v>
      </c>
      <c r="F46" s="2" t="s">
        <v>72</v>
      </c>
      <c r="G46" s="2" t="s">
        <v>27</v>
      </c>
      <c r="H46" s="2" t="s">
        <v>624</v>
      </c>
      <c r="I46" s="2">
        <v>2000</v>
      </c>
      <c r="J46" s="2" t="s">
        <v>624</v>
      </c>
      <c r="K46" s="27">
        <f xml:space="preserve"> 61757322 * 1000</f>
        <v>61757322000</v>
      </c>
      <c r="L46" s="2" t="s">
        <v>1045</v>
      </c>
      <c r="M46" s="2" t="s">
        <v>843</v>
      </c>
      <c r="N46" s="2" t="s">
        <v>992</v>
      </c>
      <c r="O46" s="2" t="s">
        <v>993</v>
      </c>
      <c r="P46" s="2"/>
      <c r="Q46" s="2"/>
      <c r="R46" s="2"/>
      <c r="S46" s="2" t="s">
        <v>844</v>
      </c>
      <c r="T46" s="2" t="s">
        <v>845</v>
      </c>
      <c r="U46" s="2" t="s">
        <v>846</v>
      </c>
      <c r="V46" s="2"/>
      <c r="W46" s="2"/>
      <c r="X46" s="30">
        <f t="shared" si="0"/>
        <v>49585998435.618668</v>
      </c>
      <c r="Y46" s="9">
        <f>IF( K46="s.i", "s.i", IF(ISBLANK(K46),"Actualizando información",IFERROR(K46 / VLOOKUP(A46,Deflactor!$G$3:$H$64,2,0),"Revisar error" )))</f>
        <v>49585998435.618668</v>
      </c>
    </row>
    <row r="47" spans="1:25" x14ac:dyDescent="0.3">
      <c r="A47" s="2">
        <v>2018</v>
      </c>
      <c r="B47" s="2" t="s">
        <v>73</v>
      </c>
      <c r="C47" s="2" t="s">
        <v>7</v>
      </c>
      <c r="D47" s="2" t="s">
        <v>1320</v>
      </c>
      <c r="E47" s="2" t="s">
        <v>74</v>
      </c>
      <c r="F47" s="2" t="s">
        <v>75</v>
      </c>
      <c r="G47" s="2" t="s">
        <v>30</v>
      </c>
      <c r="H47" s="2" t="s">
        <v>624</v>
      </c>
      <c r="I47" s="2">
        <v>2014</v>
      </c>
      <c r="J47" s="2" t="s">
        <v>624</v>
      </c>
      <c r="K47" s="27">
        <f xml:space="preserve"> 9599944 * 1000</f>
        <v>9599944000</v>
      </c>
      <c r="L47" s="2"/>
      <c r="M47" s="2" t="s">
        <v>994</v>
      </c>
      <c r="N47" s="2" t="s">
        <v>995</v>
      </c>
      <c r="O47" s="2" t="s">
        <v>996</v>
      </c>
      <c r="P47" s="2" t="s">
        <v>997</v>
      </c>
      <c r="Q47" s="2" t="s">
        <v>998</v>
      </c>
      <c r="R47" s="2"/>
      <c r="S47" s="2"/>
      <c r="T47" s="2"/>
      <c r="U47" s="2"/>
      <c r="V47" s="2"/>
      <c r="W47" s="2"/>
      <c r="X47" s="30">
        <f t="shared" si="0"/>
        <v>7707957417.0335102</v>
      </c>
      <c r="Y47" s="9">
        <f>IF( K47="s.i", "s.i", IF(ISBLANK(K47),"Actualizando información",IFERROR(K47 / VLOOKUP(A47,Deflactor!$G$3:$H$64,2,0),"Revisar error" )))</f>
        <v>7707957417.0335102</v>
      </c>
    </row>
    <row r="48" spans="1:25" x14ac:dyDescent="0.3">
      <c r="A48" s="2">
        <v>2018</v>
      </c>
      <c r="B48" s="2" t="s">
        <v>76</v>
      </c>
      <c r="C48" s="2" t="s">
        <v>7</v>
      </c>
      <c r="D48" s="2" t="s">
        <v>1320</v>
      </c>
      <c r="E48" s="2" t="s">
        <v>25</v>
      </c>
      <c r="F48" s="2" t="s">
        <v>26</v>
      </c>
      <c r="G48" s="2" t="s">
        <v>27</v>
      </c>
      <c r="H48" s="2" t="s">
        <v>624</v>
      </c>
      <c r="I48" s="2">
        <v>2014</v>
      </c>
      <c r="J48" s="2" t="s">
        <v>624</v>
      </c>
      <c r="K48" s="27">
        <f xml:space="preserve"> 13140 * 1000000</f>
        <v>13140000000</v>
      </c>
      <c r="L48" s="2" t="s">
        <v>1667</v>
      </c>
      <c r="M48" s="2" t="s">
        <v>776</v>
      </c>
      <c r="N48" s="2" t="s">
        <v>777</v>
      </c>
      <c r="O48" s="2" t="s">
        <v>778</v>
      </c>
      <c r="P48" s="2"/>
      <c r="Q48" s="2"/>
      <c r="R48" s="2"/>
      <c r="S48" s="2" t="s">
        <v>779</v>
      </c>
      <c r="T48" s="2" t="s">
        <v>780</v>
      </c>
      <c r="U48" s="2" t="s">
        <v>781</v>
      </c>
      <c r="V48" s="2"/>
      <c r="W48" s="2"/>
      <c r="X48" s="30">
        <f t="shared" si="0"/>
        <v>10550328258.146124</v>
      </c>
      <c r="Y48" s="9">
        <f>IF( K48="s.i", "s.i", IF(ISBLANK(K48),"Actualizando información",IFERROR(K48 / VLOOKUP(A48,Deflactor!$G$3:$H$64,2,0),"Revisar error" )))</f>
        <v>10550328258.146124</v>
      </c>
    </row>
    <row r="49" spans="1:25" x14ac:dyDescent="0.3">
      <c r="A49" s="2">
        <v>2018</v>
      </c>
      <c r="B49" s="2" t="s">
        <v>77</v>
      </c>
      <c r="C49" s="2" t="s">
        <v>7</v>
      </c>
      <c r="D49" s="2" t="s">
        <v>1320</v>
      </c>
      <c r="E49" s="2" t="s">
        <v>25</v>
      </c>
      <c r="F49" s="2" t="s">
        <v>26</v>
      </c>
      <c r="G49" s="2" t="s">
        <v>10</v>
      </c>
      <c r="H49" s="2" t="s">
        <v>624</v>
      </c>
      <c r="I49" s="2">
        <v>2014</v>
      </c>
      <c r="J49" s="2" t="s">
        <v>624</v>
      </c>
      <c r="K49" s="27">
        <f xml:space="preserve"> 13140 * 1000000</f>
        <v>13140000000</v>
      </c>
      <c r="L49" s="2" t="s">
        <v>1667</v>
      </c>
      <c r="M49" s="2" t="s">
        <v>776</v>
      </c>
      <c r="N49" s="2" t="s">
        <v>777</v>
      </c>
      <c r="O49" s="2" t="s">
        <v>778</v>
      </c>
      <c r="P49" s="2"/>
      <c r="Q49" s="2"/>
      <c r="R49" s="2"/>
      <c r="S49" s="2" t="s">
        <v>779</v>
      </c>
      <c r="T49" s="2" t="s">
        <v>780</v>
      </c>
      <c r="U49" s="2" t="s">
        <v>781</v>
      </c>
      <c r="V49" s="2"/>
      <c r="W49" s="2"/>
      <c r="X49" s="30">
        <f t="shared" si="0"/>
        <v>10550328258.146124</v>
      </c>
      <c r="Y49" s="9">
        <f>IF( K49="s.i", "s.i", IF(ISBLANK(K49),"Actualizando información",IFERROR(K49 / VLOOKUP(A49,Deflactor!$G$3:$H$64,2,0),"Revisar error" )))</f>
        <v>10550328258.146124</v>
      </c>
    </row>
    <row r="50" spans="1:25" x14ac:dyDescent="0.3">
      <c r="A50" s="2">
        <v>2018</v>
      </c>
      <c r="B50" s="2" t="s">
        <v>78</v>
      </c>
      <c r="C50" s="2" t="s">
        <v>7</v>
      </c>
      <c r="D50" s="2" t="s">
        <v>1320</v>
      </c>
      <c r="E50" s="2" t="s">
        <v>25</v>
      </c>
      <c r="F50" s="2" t="s">
        <v>26</v>
      </c>
      <c r="G50" s="2" t="s">
        <v>10</v>
      </c>
      <c r="H50" s="2" t="s">
        <v>624</v>
      </c>
      <c r="I50" s="2">
        <v>2014</v>
      </c>
      <c r="J50" s="2" t="s">
        <v>624</v>
      </c>
      <c r="K50" s="27">
        <f xml:space="preserve"> 13140 * 1000000</f>
        <v>13140000000</v>
      </c>
      <c r="L50" s="2" t="s">
        <v>1667</v>
      </c>
      <c r="M50" s="2" t="s">
        <v>776</v>
      </c>
      <c r="N50" s="2" t="s">
        <v>777</v>
      </c>
      <c r="O50" s="2" t="s">
        <v>778</v>
      </c>
      <c r="P50" s="2"/>
      <c r="Q50" s="2"/>
      <c r="R50" s="2"/>
      <c r="S50" s="2" t="s">
        <v>779</v>
      </c>
      <c r="T50" s="2" t="s">
        <v>780</v>
      </c>
      <c r="U50" s="2" t="s">
        <v>781</v>
      </c>
      <c r="V50" s="2"/>
      <c r="W50" s="2"/>
      <c r="X50" s="30">
        <f t="shared" si="0"/>
        <v>10550328258.146124</v>
      </c>
      <c r="Y50" s="9">
        <f>IF( K50="s.i", "s.i", IF(ISBLANK(K50),"Actualizando información",IFERROR(K50 / VLOOKUP(A50,Deflactor!$G$3:$H$64,2,0),"Revisar error" )))</f>
        <v>10550328258.146124</v>
      </c>
    </row>
    <row r="51" spans="1:25" x14ac:dyDescent="0.3">
      <c r="A51" s="2">
        <v>2018</v>
      </c>
      <c r="B51" s="2" t="s">
        <v>79</v>
      </c>
      <c r="C51" s="2" t="s">
        <v>7</v>
      </c>
      <c r="D51" s="2" t="s">
        <v>1320</v>
      </c>
      <c r="E51" s="2" t="s">
        <v>36</v>
      </c>
      <c r="F51" s="2" t="s">
        <v>37</v>
      </c>
      <c r="G51" s="2" t="s">
        <v>27</v>
      </c>
      <c r="H51" s="2" t="s">
        <v>624</v>
      </c>
      <c r="I51" s="2">
        <v>2004</v>
      </c>
      <c r="J51" s="2" t="s">
        <v>624</v>
      </c>
      <c r="K51" s="27">
        <f xml:space="preserve"> 40497491 * 1000</f>
        <v>40497491000</v>
      </c>
      <c r="L51" s="2" t="s">
        <v>1049</v>
      </c>
      <c r="M51" s="2" t="s">
        <v>791</v>
      </c>
      <c r="N51" s="2" t="s">
        <v>789</v>
      </c>
      <c r="O51" s="2" t="s">
        <v>788</v>
      </c>
      <c r="P51" s="2" t="s">
        <v>790</v>
      </c>
      <c r="Q51" s="2"/>
      <c r="R51" s="2"/>
      <c r="S51" s="2" t="s">
        <v>779</v>
      </c>
      <c r="T51" s="2" t="s">
        <v>780</v>
      </c>
      <c r="U51" s="2" t="s">
        <v>781</v>
      </c>
      <c r="V51" s="2"/>
      <c r="W51" s="2"/>
      <c r="X51" s="30">
        <f t="shared" si="0"/>
        <v>32516120523.692413</v>
      </c>
      <c r="Y51" s="9">
        <f>IF( K51="s.i", "s.i", IF(ISBLANK(K51),"Actualizando información",IFERROR(K51 / VLOOKUP(A51,Deflactor!$G$3:$H$64,2,0),"Revisar error" )))</f>
        <v>32516120523.692413</v>
      </c>
    </row>
    <row r="52" spans="1:25" x14ac:dyDescent="0.3">
      <c r="A52" s="2">
        <v>2018</v>
      </c>
      <c r="B52" s="2" t="s">
        <v>80</v>
      </c>
      <c r="C52" s="2" t="s">
        <v>7</v>
      </c>
      <c r="D52" s="2" t="s">
        <v>1320</v>
      </c>
      <c r="E52" s="2" t="s">
        <v>36</v>
      </c>
      <c r="F52" s="2" t="s">
        <v>81</v>
      </c>
      <c r="G52" s="2" t="s">
        <v>10</v>
      </c>
      <c r="H52" s="2" t="s">
        <v>624</v>
      </c>
      <c r="I52" s="2">
        <v>2009</v>
      </c>
      <c r="J52" s="2" t="s">
        <v>624</v>
      </c>
      <c r="K52" s="27">
        <f xml:space="preserve"> 1263672 * 1000</f>
        <v>1263672000</v>
      </c>
      <c r="L52" s="2" t="s">
        <v>764</v>
      </c>
      <c r="M52" s="2" t="s">
        <v>794</v>
      </c>
      <c r="N52" s="2" t="s">
        <v>795</v>
      </c>
      <c r="O52" s="2" t="s">
        <v>796</v>
      </c>
      <c r="P52" s="2" t="s">
        <v>797</v>
      </c>
      <c r="Q52" s="2"/>
      <c r="R52" s="2"/>
      <c r="S52" s="2" t="s">
        <v>798</v>
      </c>
      <c r="T52" s="2" t="s">
        <v>799</v>
      </c>
      <c r="U52" s="2"/>
      <c r="V52" s="2"/>
      <c r="W52" s="2"/>
      <c r="X52" s="30">
        <f t="shared" si="0"/>
        <v>1014623623.3354664</v>
      </c>
      <c r="Y52" s="9">
        <f>IF( K52="s.i", "s.i", IF(ISBLANK(K52),"Actualizando información",IFERROR(K52 / VLOOKUP(A52,Deflactor!$G$3:$H$64,2,0),"Revisar error" )))</f>
        <v>1014623623.3354664</v>
      </c>
    </row>
    <row r="53" spans="1:25" x14ac:dyDescent="0.3">
      <c r="A53" s="2">
        <v>2018</v>
      </c>
      <c r="B53" s="2" t="s">
        <v>82</v>
      </c>
      <c r="C53" s="2" t="s">
        <v>7</v>
      </c>
      <c r="D53" s="2" t="s">
        <v>1320</v>
      </c>
      <c r="E53" s="2" t="s">
        <v>36</v>
      </c>
      <c r="F53" s="2" t="s">
        <v>81</v>
      </c>
      <c r="G53" s="2" t="s">
        <v>14</v>
      </c>
      <c r="H53" s="2" t="s">
        <v>624</v>
      </c>
      <c r="I53" s="2">
        <v>2009</v>
      </c>
      <c r="J53" s="2" t="s">
        <v>624</v>
      </c>
      <c r="K53" s="27">
        <f xml:space="preserve"> 4983191 * 1000</f>
        <v>4983191000</v>
      </c>
      <c r="L53" s="2" t="s">
        <v>1670</v>
      </c>
      <c r="M53" s="2" t="s">
        <v>800</v>
      </c>
      <c r="N53" s="2" t="s">
        <v>801</v>
      </c>
      <c r="O53" s="2" t="s">
        <v>802</v>
      </c>
      <c r="P53" s="2" t="s">
        <v>803</v>
      </c>
      <c r="Q53" s="2" t="s">
        <v>805</v>
      </c>
      <c r="R53" s="2"/>
      <c r="S53" s="2" t="s">
        <v>804</v>
      </c>
      <c r="T53" s="2"/>
      <c r="U53" s="2"/>
      <c r="V53" s="2"/>
      <c r="W53" s="2"/>
      <c r="X53" s="30">
        <f t="shared" si="0"/>
        <v>4001088342.6970654</v>
      </c>
      <c r="Y53" s="9">
        <f>IF( K53="s.i", "s.i", IF(ISBLANK(K53),"Actualizando información",IFERROR(K53 / VLOOKUP(A53,Deflactor!$G$3:$H$64,2,0),"Revisar error" )))</f>
        <v>4001088342.6970654</v>
      </c>
    </row>
    <row r="54" spans="1:25" x14ac:dyDescent="0.3">
      <c r="A54" s="2">
        <v>2018</v>
      </c>
      <c r="B54" s="2" t="s">
        <v>83</v>
      </c>
      <c r="C54" s="2" t="s">
        <v>7</v>
      </c>
      <c r="D54" s="2" t="s">
        <v>1320</v>
      </c>
      <c r="E54" s="2" t="s">
        <v>36</v>
      </c>
      <c r="F54" s="2" t="s">
        <v>81</v>
      </c>
      <c r="G54" s="2" t="s">
        <v>27</v>
      </c>
      <c r="H54" s="2" t="s">
        <v>624</v>
      </c>
      <c r="I54" s="2">
        <v>2009</v>
      </c>
      <c r="J54" s="2" t="s">
        <v>624</v>
      </c>
      <c r="K54" s="27">
        <f xml:space="preserve"> 10259 * 1000000</f>
        <v>10259000000</v>
      </c>
      <c r="L54" s="2" t="s">
        <v>1047</v>
      </c>
      <c r="M54" s="2" t="s">
        <v>806</v>
      </c>
      <c r="N54" s="2" t="s">
        <v>809</v>
      </c>
      <c r="O54" s="2" t="s">
        <v>807</v>
      </c>
      <c r="P54" s="2" t="s">
        <v>808</v>
      </c>
      <c r="Q54" s="2"/>
      <c r="R54" s="2"/>
      <c r="S54" s="10" t="s">
        <v>810</v>
      </c>
      <c r="T54" s="2" t="s">
        <v>811</v>
      </c>
      <c r="U54" s="2" t="s">
        <v>812</v>
      </c>
      <c r="V54" s="2"/>
      <c r="W54" s="2"/>
      <c r="X54" s="30">
        <f t="shared" si="0"/>
        <v>8237124627.117281</v>
      </c>
      <c r="Y54" s="9">
        <f>IF( K54="s.i", "s.i", IF(ISBLANK(K54),"Actualizando información",IFERROR(K54 / VLOOKUP(A54,Deflactor!$G$3:$H$64,2,0),"Revisar error" )))</f>
        <v>8237124627.117281</v>
      </c>
    </row>
    <row r="55" spans="1:25" x14ac:dyDescent="0.3">
      <c r="A55" s="2">
        <v>2018</v>
      </c>
      <c r="B55" s="2" t="s">
        <v>84</v>
      </c>
      <c r="C55" s="2" t="s">
        <v>7</v>
      </c>
      <c r="D55" s="2" t="s">
        <v>1320</v>
      </c>
      <c r="E55" s="2" t="s">
        <v>36</v>
      </c>
      <c r="F55" s="2" t="s">
        <v>81</v>
      </c>
      <c r="G55" s="2" t="s">
        <v>10</v>
      </c>
      <c r="H55" s="2" t="s">
        <v>624</v>
      </c>
      <c r="I55" s="2">
        <v>2015</v>
      </c>
      <c r="J55" s="2" t="s">
        <v>624</v>
      </c>
      <c r="K55" s="27">
        <f xml:space="preserve"> 34248 * 1000000</f>
        <v>34248000000</v>
      </c>
      <c r="L55" s="2" t="s">
        <v>1047</v>
      </c>
      <c r="M55" s="2" t="s">
        <v>806</v>
      </c>
      <c r="N55" s="2" t="s">
        <v>809</v>
      </c>
      <c r="O55" s="2" t="s">
        <v>807</v>
      </c>
      <c r="P55" s="2" t="s">
        <v>808</v>
      </c>
      <c r="Q55" s="2"/>
      <c r="R55" s="2"/>
      <c r="S55" s="10" t="s">
        <v>810</v>
      </c>
      <c r="T55" s="2" t="s">
        <v>811</v>
      </c>
      <c r="U55" s="2" t="s">
        <v>812</v>
      </c>
      <c r="V55" s="2"/>
      <c r="W55" s="2"/>
      <c r="X55" s="30">
        <f t="shared" si="0"/>
        <v>27498298492.008251</v>
      </c>
      <c r="Y55" s="9">
        <f>IF( K55="s.i", "s.i", IF(ISBLANK(K55),"Actualizando información",IFERROR(K55 / VLOOKUP(A55,Deflactor!$G$3:$H$64,2,0),"Revisar error" )))</f>
        <v>27498298492.008251</v>
      </c>
    </row>
    <row r="56" spans="1:25" x14ac:dyDescent="0.3">
      <c r="A56" s="2">
        <v>2018</v>
      </c>
      <c r="B56" s="2" t="s">
        <v>85</v>
      </c>
      <c r="C56" s="2" t="s">
        <v>7</v>
      </c>
      <c r="D56" s="2" t="s">
        <v>1320</v>
      </c>
      <c r="E56" s="2" t="s">
        <v>40</v>
      </c>
      <c r="F56" s="2" t="s">
        <v>41</v>
      </c>
      <c r="G56" s="2" t="s">
        <v>10</v>
      </c>
      <c r="H56" s="2" t="s">
        <v>624</v>
      </c>
      <c r="I56" s="2">
        <v>2012</v>
      </c>
      <c r="J56" s="2" t="s">
        <v>624</v>
      </c>
      <c r="K56" s="27">
        <f xml:space="preserve"> 39178854 * 1000</f>
        <v>39178854000</v>
      </c>
      <c r="L56" s="2"/>
      <c r="M56" s="2" t="s">
        <v>813</v>
      </c>
      <c r="N56" s="2" t="s">
        <v>814</v>
      </c>
      <c r="O56" s="2" t="s">
        <v>815</v>
      </c>
      <c r="P56" s="2" t="s">
        <v>816</v>
      </c>
      <c r="Q56" s="2" t="s">
        <v>817</v>
      </c>
      <c r="R56" s="2"/>
      <c r="S56" s="2" t="s">
        <v>818</v>
      </c>
      <c r="T56" s="2" t="s">
        <v>819</v>
      </c>
      <c r="U56" s="2" t="s">
        <v>820</v>
      </c>
      <c r="V56" s="2"/>
      <c r="W56" s="2"/>
      <c r="X56" s="30">
        <f t="shared" si="0"/>
        <v>31457364572.144691</v>
      </c>
      <c r="Y56" s="9">
        <f>IF( K56="s.i", "s.i", IF(ISBLANK(K56),"Actualizando información",IFERROR(K56 / VLOOKUP(A56,Deflactor!$G$3:$H$64,2,0),"Revisar error" )))</f>
        <v>31457364572.144691</v>
      </c>
    </row>
    <row r="57" spans="1:25" x14ac:dyDescent="0.3">
      <c r="A57" s="2">
        <v>2017</v>
      </c>
      <c r="B57" s="2" t="s">
        <v>86</v>
      </c>
      <c r="C57" s="2" t="s">
        <v>7</v>
      </c>
      <c r="D57" s="2" t="s">
        <v>1320</v>
      </c>
      <c r="E57" s="2" t="s">
        <v>87</v>
      </c>
      <c r="F57" s="2" t="s">
        <v>88</v>
      </c>
      <c r="G57" s="2" t="s">
        <v>89</v>
      </c>
      <c r="H57" s="2" t="s">
        <v>724</v>
      </c>
      <c r="I57" s="2">
        <v>2013</v>
      </c>
      <c r="J57" s="2"/>
      <c r="K57" s="27">
        <f xml:space="preserve"> 13058655 * 1000000</f>
        <v>13058655000000</v>
      </c>
      <c r="L57" s="2" t="s">
        <v>1675</v>
      </c>
      <c r="M57" s="2" t="s">
        <v>1017</v>
      </c>
      <c r="N57" s="2" t="s">
        <v>1019</v>
      </c>
      <c r="O57" s="2" t="s">
        <v>1018</v>
      </c>
      <c r="P57" s="2" t="s">
        <v>1015</v>
      </c>
      <c r="Q57" s="2" t="s">
        <v>1016</v>
      </c>
      <c r="R57" s="2"/>
      <c r="S57" s="10" t="s">
        <v>1013</v>
      </c>
      <c r="T57" s="10" t="s">
        <v>1014</v>
      </c>
      <c r="U57" s="2"/>
      <c r="V57" s="2" t="s">
        <v>1201</v>
      </c>
      <c r="W57" s="2"/>
      <c r="X57" s="30">
        <f t="shared" si="0"/>
        <v>10732511591624.725</v>
      </c>
      <c r="Y57" s="9">
        <f>IF( K57="s.i", "s.i", IF(ISBLANK(K57),"Actualizando información",IFERROR(K57 / VLOOKUP(A57,Deflactor!$G$3:$H$64,2,0),"Revisar error" )))</f>
        <v>10732511591624.725</v>
      </c>
    </row>
    <row r="58" spans="1:25" x14ac:dyDescent="0.3">
      <c r="A58" s="2">
        <v>2017</v>
      </c>
      <c r="B58" s="2" t="s">
        <v>90</v>
      </c>
      <c r="C58" s="2" t="s">
        <v>67</v>
      </c>
      <c r="D58" s="2" t="s">
        <v>1321</v>
      </c>
      <c r="E58" s="2" t="s">
        <v>32</v>
      </c>
      <c r="F58" s="2" t="s">
        <v>33</v>
      </c>
      <c r="G58" s="2" t="s">
        <v>10</v>
      </c>
      <c r="H58" s="2" t="s">
        <v>724</v>
      </c>
      <c r="I58" s="2">
        <v>2013</v>
      </c>
      <c r="J58" s="2"/>
      <c r="K58" s="27">
        <f xml:space="preserve"> 8868820 * 1000</f>
        <v>8868820000</v>
      </c>
      <c r="L58" s="2" t="s">
        <v>1657</v>
      </c>
      <c r="M58" s="2" t="s">
        <v>1139</v>
      </c>
      <c r="N58" s="2" t="s">
        <v>1138</v>
      </c>
      <c r="O58" s="2" t="s">
        <v>1140</v>
      </c>
      <c r="P58" s="2" t="s">
        <v>1141</v>
      </c>
      <c r="Q58" s="2" t="s">
        <v>1142</v>
      </c>
      <c r="R58" s="2"/>
      <c r="S58" s="10" t="s">
        <v>1136</v>
      </c>
      <c r="T58" s="10" t="s">
        <v>1137</v>
      </c>
      <c r="U58" s="2"/>
      <c r="V58" s="2"/>
      <c r="W58" s="2"/>
      <c r="X58" s="30">
        <f t="shared" si="0"/>
        <v>7289013566.4073505</v>
      </c>
      <c r="Y58" s="9">
        <f>IF( K58="s.i", "s.i", IF(ISBLANK(K58),"Actualizando información",IFERROR(K58 / VLOOKUP(A58,Deflactor!$G$3:$H$64,2,0),"Revisar error" )))</f>
        <v>7289013566.4073505</v>
      </c>
    </row>
    <row r="59" spans="1:25" x14ac:dyDescent="0.3">
      <c r="A59" s="2">
        <v>2017</v>
      </c>
      <c r="B59" s="2" t="s">
        <v>91</v>
      </c>
      <c r="C59" s="2" t="s">
        <v>92</v>
      </c>
      <c r="D59" s="2" t="s">
        <v>1322</v>
      </c>
      <c r="E59" s="2" t="s">
        <v>36</v>
      </c>
      <c r="F59" s="2" t="s">
        <v>37</v>
      </c>
      <c r="G59" s="2" t="s">
        <v>10</v>
      </c>
      <c r="H59" s="2" t="s">
        <v>724</v>
      </c>
      <c r="I59" s="2">
        <v>2014</v>
      </c>
      <c r="J59" s="2"/>
      <c r="K59" s="27">
        <f xml:space="preserve"> 16848165 * 1000</f>
        <v>16848165000</v>
      </c>
      <c r="L59" s="2" t="s">
        <v>1676</v>
      </c>
      <c r="M59" s="2" t="s">
        <v>1157</v>
      </c>
      <c r="N59" s="2" t="s">
        <v>1158</v>
      </c>
      <c r="O59" s="2" t="s">
        <v>1159</v>
      </c>
      <c r="P59" s="2" t="s">
        <v>1160</v>
      </c>
      <c r="Q59" s="2" t="s">
        <v>1161</v>
      </c>
      <c r="R59" s="2"/>
      <c r="S59" s="10" t="s">
        <v>1154</v>
      </c>
      <c r="T59" s="10" t="s">
        <v>1155</v>
      </c>
      <c r="U59" s="10" t="s">
        <v>1156</v>
      </c>
      <c r="V59" s="2"/>
      <c r="W59" s="2"/>
      <c r="X59" s="30">
        <f t="shared" si="0"/>
        <v>13846994668.295162</v>
      </c>
      <c r="Y59" s="9">
        <f>IF( K59="s.i", "s.i", IF(ISBLANK(K59),"Actualizando información",IFERROR(K59 / VLOOKUP(A59,Deflactor!$G$3:$H$64,2,0),"Revisar error" )))</f>
        <v>13846994668.295162</v>
      </c>
    </row>
    <row r="60" spans="1:25" x14ac:dyDescent="0.3">
      <c r="A60" s="2">
        <v>2017</v>
      </c>
      <c r="B60" s="2" t="s">
        <v>93</v>
      </c>
      <c r="C60" s="2" t="s">
        <v>7</v>
      </c>
      <c r="D60" s="2" t="s">
        <v>1320</v>
      </c>
      <c r="E60" s="2" t="s">
        <v>36</v>
      </c>
      <c r="F60" s="2" t="s">
        <v>94</v>
      </c>
      <c r="G60" s="2" t="s">
        <v>95</v>
      </c>
      <c r="H60" s="2" t="s">
        <v>724</v>
      </c>
      <c r="I60" s="2">
        <v>1981</v>
      </c>
      <c r="J60" s="2"/>
      <c r="K60" s="27">
        <f xml:space="preserve"> 90298449 * 1000</f>
        <v>90298449000</v>
      </c>
      <c r="L60" s="2" t="s">
        <v>1668</v>
      </c>
      <c r="M60" s="2" t="s">
        <v>1167</v>
      </c>
      <c r="N60" s="2" t="s">
        <v>1168</v>
      </c>
      <c r="O60" s="2" t="s">
        <v>1169</v>
      </c>
      <c r="P60" s="2" t="s">
        <v>1170</v>
      </c>
      <c r="Q60" s="2" t="s">
        <v>1171</v>
      </c>
      <c r="R60" s="2" t="s">
        <v>1172</v>
      </c>
      <c r="S60" s="10" t="s">
        <v>1162</v>
      </c>
      <c r="T60" s="10" t="s">
        <v>1163</v>
      </c>
      <c r="U60" s="2"/>
      <c r="V60" s="2" t="s">
        <v>96</v>
      </c>
      <c r="W60" s="2"/>
      <c r="X60" s="30">
        <f t="shared" si="0"/>
        <v>74213550369.332367</v>
      </c>
      <c r="Y60" s="9">
        <f>IF( K60="s.i", "s.i", IF(ISBLANK(K60),"Actualizando información",IFERROR(K60 / VLOOKUP(A60,Deflactor!$G$3:$H$64,2,0),"Revisar error" )))</f>
        <v>74213550369.332367</v>
      </c>
    </row>
    <row r="61" spans="1:25" x14ac:dyDescent="0.3">
      <c r="A61" s="2">
        <v>2017</v>
      </c>
      <c r="B61" s="2" t="s">
        <v>96</v>
      </c>
      <c r="C61" s="2" t="s">
        <v>7</v>
      </c>
      <c r="D61" s="2" t="s">
        <v>1320</v>
      </c>
      <c r="E61" s="2" t="s">
        <v>36</v>
      </c>
      <c r="F61" s="2" t="s">
        <v>94</v>
      </c>
      <c r="G61" s="2" t="s">
        <v>95</v>
      </c>
      <c r="H61" s="2" t="s">
        <v>724</v>
      </c>
      <c r="I61" s="2">
        <v>1981</v>
      </c>
      <c r="J61" s="2"/>
      <c r="K61" s="27">
        <f xml:space="preserve"> 90298449 * 1000</f>
        <v>90298449000</v>
      </c>
      <c r="L61" s="2" t="s">
        <v>1668</v>
      </c>
      <c r="M61" s="2" t="s">
        <v>1167</v>
      </c>
      <c r="N61" s="2" t="s">
        <v>1168</v>
      </c>
      <c r="O61" s="2" t="s">
        <v>1169</v>
      </c>
      <c r="P61" s="2" t="s">
        <v>1170</v>
      </c>
      <c r="Q61" s="2" t="s">
        <v>1171</v>
      </c>
      <c r="R61" s="2" t="s">
        <v>1172</v>
      </c>
      <c r="S61" s="10" t="s">
        <v>1164</v>
      </c>
      <c r="T61" s="10" t="s">
        <v>1165</v>
      </c>
      <c r="U61" s="10" t="s">
        <v>1166</v>
      </c>
      <c r="V61" s="2" t="s">
        <v>96</v>
      </c>
      <c r="W61" s="2"/>
      <c r="X61" s="30">
        <f t="shared" si="0"/>
        <v>74213550369.332367</v>
      </c>
      <c r="Y61" s="9">
        <f>IF( K61="s.i", "s.i", IF(ISBLANK(K61),"Actualizando información",IFERROR(K61 / VLOOKUP(A61,Deflactor!$G$3:$H$64,2,0),"Revisar error" )))</f>
        <v>74213550369.332367</v>
      </c>
    </row>
    <row r="62" spans="1:25" x14ac:dyDescent="0.3">
      <c r="A62" s="2">
        <v>2017</v>
      </c>
      <c r="B62" s="2" t="s">
        <v>97</v>
      </c>
      <c r="C62" s="2" t="s">
        <v>7</v>
      </c>
      <c r="D62" s="2" t="s">
        <v>1320</v>
      </c>
      <c r="E62" s="2" t="s">
        <v>36</v>
      </c>
      <c r="F62" s="2" t="s">
        <v>98</v>
      </c>
      <c r="G62" s="2" t="s">
        <v>95</v>
      </c>
      <c r="H62" s="2" t="s">
        <v>624</v>
      </c>
      <c r="I62" s="2">
        <v>1990</v>
      </c>
      <c r="J62" s="2" t="s">
        <v>624</v>
      </c>
      <c r="K62" s="27">
        <f xml:space="preserve"> 13089972 * 1000</f>
        <v>13089972000</v>
      </c>
      <c r="L62" s="2"/>
      <c r="M62" s="2" t="s">
        <v>1176</v>
      </c>
      <c r="N62" s="2" t="s">
        <v>1177</v>
      </c>
      <c r="O62" s="2" t="s">
        <v>1178</v>
      </c>
      <c r="P62" s="2" t="s">
        <v>1179</v>
      </c>
      <c r="Q62" s="2" t="s">
        <v>1180</v>
      </c>
      <c r="R62" s="2"/>
      <c r="S62" s="10" t="s">
        <v>1173</v>
      </c>
      <c r="T62" s="10" t="s">
        <v>1174</v>
      </c>
      <c r="U62" s="10" t="s">
        <v>1175</v>
      </c>
      <c r="V62" s="2" t="s">
        <v>1181</v>
      </c>
      <c r="W62" s="2"/>
      <c r="X62" s="30">
        <f t="shared" si="0"/>
        <v>10758250081.960438</v>
      </c>
      <c r="Y62" s="9">
        <f>IF( K62="s.i", "s.i", IF(ISBLANK(K62),"Actualizando información",IFERROR(K62 / VLOOKUP(A62,Deflactor!$G$3:$H$64,2,0),"Revisar error" )))</f>
        <v>10758250081.960438</v>
      </c>
    </row>
    <row r="63" spans="1:25" x14ac:dyDescent="0.3">
      <c r="A63" s="2">
        <v>2017</v>
      </c>
      <c r="B63" s="2" t="s">
        <v>99</v>
      </c>
      <c r="C63" s="2" t="s">
        <v>7</v>
      </c>
      <c r="D63" s="2" t="s">
        <v>1320</v>
      </c>
      <c r="E63" s="2" t="s">
        <v>36</v>
      </c>
      <c r="F63" s="2" t="s">
        <v>81</v>
      </c>
      <c r="G63" s="2" t="s">
        <v>89</v>
      </c>
      <c r="H63" s="2" t="s">
        <v>724</v>
      </c>
      <c r="I63" s="2">
        <v>1981</v>
      </c>
      <c r="J63" s="2"/>
      <c r="K63" s="27">
        <f xml:space="preserve"> 27041864 * 1000000</f>
        <v>27041864000000</v>
      </c>
      <c r="L63" s="2" t="s">
        <v>1676</v>
      </c>
      <c r="M63" s="2" t="s">
        <v>1187</v>
      </c>
      <c r="N63" s="2" t="s">
        <v>1188</v>
      </c>
      <c r="O63" s="2" t="s">
        <v>1186</v>
      </c>
      <c r="P63" s="2" t="s">
        <v>1189</v>
      </c>
      <c r="Q63" s="2" t="s">
        <v>1190</v>
      </c>
      <c r="R63" s="2" t="s">
        <v>1185</v>
      </c>
      <c r="S63" s="10" t="s">
        <v>1182</v>
      </c>
      <c r="T63" s="10" t="s">
        <v>1183</v>
      </c>
      <c r="U63" s="10" t="s">
        <v>1184</v>
      </c>
      <c r="V63" s="2" t="s">
        <v>99</v>
      </c>
      <c r="W63" s="2"/>
      <c r="X63" s="30">
        <f t="shared" si="0"/>
        <v>22224886011548.609</v>
      </c>
      <c r="Y63" s="9">
        <f>IF( K63="s.i", "s.i", IF(ISBLANK(K63),"Actualizando información",IFERROR(K63 / VLOOKUP(A63,Deflactor!$G$3:$H$64,2,0),"Revisar error" )))</f>
        <v>22224886011548.609</v>
      </c>
    </row>
    <row r="64" spans="1:25" x14ac:dyDescent="0.3">
      <c r="A64" s="2">
        <v>2017</v>
      </c>
      <c r="B64" s="2" t="s">
        <v>100</v>
      </c>
      <c r="C64" s="2" t="s">
        <v>7</v>
      </c>
      <c r="D64" s="2" t="s">
        <v>1320</v>
      </c>
      <c r="E64" s="2" t="s">
        <v>87</v>
      </c>
      <c r="F64" s="2" t="s">
        <v>88</v>
      </c>
      <c r="G64" s="2" t="s">
        <v>89</v>
      </c>
      <c r="H64" s="2" t="s">
        <v>724</v>
      </c>
      <c r="I64" s="2">
        <v>2015</v>
      </c>
      <c r="J64" s="2"/>
      <c r="K64" s="27">
        <f xml:space="preserve"> 20334675 * 1000000</f>
        <v>20334675000000</v>
      </c>
      <c r="L64" s="2" t="s">
        <v>1672</v>
      </c>
      <c r="M64" s="2" t="s">
        <v>1020</v>
      </c>
      <c r="N64" s="2" t="s">
        <v>1021</v>
      </c>
      <c r="O64" s="2" t="s">
        <v>1022</v>
      </c>
      <c r="P64" s="2" t="s">
        <v>1015</v>
      </c>
      <c r="Q64" s="2" t="s">
        <v>1016</v>
      </c>
      <c r="R64" s="2"/>
      <c r="S64" s="10" t="s">
        <v>1032</v>
      </c>
      <c r="T64" s="10" t="s">
        <v>1033</v>
      </c>
      <c r="U64" s="10" t="s">
        <v>1034</v>
      </c>
      <c r="V64" s="2" t="s">
        <v>1201</v>
      </c>
      <c r="W64" s="2"/>
      <c r="X64" s="30">
        <f t="shared" si="0"/>
        <v>16712451255464.02</v>
      </c>
      <c r="Y64" s="9">
        <f>IF( K64="s.i", "s.i", IF(ISBLANK(K64),"Actualizando información",IFERROR(K64 / VLOOKUP(A64,Deflactor!$G$3:$H$64,2,0),"Revisar error" )))</f>
        <v>16712451255464.02</v>
      </c>
    </row>
    <row r="65" spans="1:25" x14ac:dyDescent="0.3">
      <c r="A65" s="2">
        <v>2017</v>
      </c>
      <c r="B65" s="2" t="s">
        <v>101</v>
      </c>
      <c r="C65" s="2" t="s">
        <v>7</v>
      </c>
      <c r="D65" s="2" t="s">
        <v>1320</v>
      </c>
      <c r="E65" s="2" t="s">
        <v>32</v>
      </c>
      <c r="F65" s="2" t="s">
        <v>33</v>
      </c>
      <c r="G65" s="2" t="s">
        <v>89</v>
      </c>
      <c r="H65" s="2" t="s">
        <v>724</v>
      </c>
      <c r="I65" s="2">
        <v>2006</v>
      </c>
      <c r="J65" s="2"/>
      <c r="K65" s="27">
        <f xml:space="preserve"> 57390 * 1000000</f>
        <v>57390000000</v>
      </c>
      <c r="L65" s="2" t="s">
        <v>1673</v>
      </c>
      <c r="M65" s="2" t="s">
        <v>1194</v>
      </c>
      <c r="N65" s="2" t="s">
        <v>1195</v>
      </c>
      <c r="O65" s="2" t="s">
        <v>1196</v>
      </c>
      <c r="P65" s="2" t="s">
        <v>1197</v>
      </c>
      <c r="Q65" s="2" t="s">
        <v>1198</v>
      </c>
      <c r="R65" s="2" t="s">
        <v>1199</v>
      </c>
      <c r="S65" s="10" t="s">
        <v>1191</v>
      </c>
      <c r="T65" s="10" t="s">
        <v>1192</v>
      </c>
      <c r="U65" s="10" t="s">
        <v>1193</v>
      </c>
      <c r="V65" s="2" t="s">
        <v>101</v>
      </c>
      <c r="W65" s="2"/>
      <c r="X65" s="30">
        <f t="shared" si="0"/>
        <v>47167096476.883942</v>
      </c>
      <c r="Y65" s="9">
        <f>IF( K65="s.i", "s.i", IF(ISBLANK(K65),"Actualizando información",IFERROR(K65 / VLOOKUP(A65,Deflactor!$G$3:$H$64,2,0),"Revisar error" )))</f>
        <v>47167096476.883942</v>
      </c>
    </row>
    <row r="66" spans="1:25" x14ac:dyDescent="0.3">
      <c r="A66" s="2">
        <v>2017</v>
      </c>
      <c r="B66" s="2" t="s">
        <v>102</v>
      </c>
      <c r="C66" s="2" t="s">
        <v>7</v>
      </c>
      <c r="D66" s="2" t="s">
        <v>1320</v>
      </c>
      <c r="E66" s="2" t="s">
        <v>87</v>
      </c>
      <c r="F66" s="2" t="s">
        <v>88</v>
      </c>
      <c r="G66" s="2" t="s">
        <v>89</v>
      </c>
      <c r="H66" s="2" t="s">
        <v>724</v>
      </c>
      <c r="I66" s="2">
        <v>2014</v>
      </c>
      <c r="J66" s="2"/>
      <c r="K66" s="27">
        <f xml:space="preserve"> 8586768 * 1000000</f>
        <v>8586768000000</v>
      </c>
      <c r="L66" s="2"/>
      <c r="M66" s="2" t="s">
        <v>1026</v>
      </c>
      <c r="N66" s="2" t="s">
        <v>1027</v>
      </c>
      <c r="O66" s="2" t="s">
        <v>1028</v>
      </c>
      <c r="P66" s="2" t="s">
        <v>1015</v>
      </c>
      <c r="Q66" s="2" t="s">
        <v>1016</v>
      </c>
      <c r="R66" s="2"/>
      <c r="S66" s="10" t="s">
        <v>1035</v>
      </c>
      <c r="T66" s="10" t="s">
        <v>1036</v>
      </c>
      <c r="U66" s="10" t="s">
        <v>1037</v>
      </c>
      <c r="V66" s="2" t="s">
        <v>1201</v>
      </c>
      <c r="W66" s="2"/>
      <c r="X66" s="30">
        <f t="shared" si="0"/>
        <v>7057203601335.0723</v>
      </c>
      <c r="Y66" s="9">
        <f>IF( K66="s.i", "s.i", IF(ISBLANK(K66),"Actualizando información",IFERROR(K66 / VLOOKUP(A66,Deflactor!$G$3:$H$64,2,0),"Revisar error" )))</f>
        <v>7057203601335.0723</v>
      </c>
    </row>
    <row r="67" spans="1:25" x14ac:dyDescent="0.3">
      <c r="A67" s="2">
        <v>2017</v>
      </c>
      <c r="B67" s="2" t="s">
        <v>103</v>
      </c>
      <c r="C67" s="2" t="s">
        <v>7</v>
      </c>
      <c r="D67" s="2" t="s">
        <v>1320</v>
      </c>
      <c r="E67" s="2" t="s">
        <v>54</v>
      </c>
      <c r="F67" s="2" t="s">
        <v>55</v>
      </c>
      <c r="G67" s="2" t="s">
        <v>95</v>
      </c>
      <c r="H67" s="2" t="s">
        <v>724</v>
      </c>
      <c r="I67" s="2">
        <v>2006</v>
      </c>
      <c r="J67" s="2"/>
      <c r="K67" s="27">
        <f xml:space="preserve"> 8332 * 1000000</f>
        <v>8332000000</v>
      </c>
      <c r="L67" s="2" t="s">
        <v>1677</v>
      </c>
      <c r="M67" s="2" t="s">
        <v>1205</v>
      </c>
      <c r="N67" s="2" t="s">
        <v>1206</v>
      </c>
      <c r="O67" s="2" t="s">
        <v>1208</v>
      </c>
      <c r="P67" s="2" t="s">
        <v>1209</v>
      </c>
      <c r="Q67" s="2" t="s">
        <v>1210</v>
      </c>
      <c r="R67" s="2" t="s">
        <v>1207</v>
      </c>
      <c r="S67" s="10" t="s">
        <v>1202</v>
      </c>
      <c r="T67" s="10" t="s">
        <v>1203</v>
      </c>
      <c r="U67" s="10" t="s">
        <v>1204</v>
      </c>
      <c r="V67" s="2"/>
      <c r="W67" s="2"/>
      <c r="X67" s="30">
        <f t="shared" si="0"/>
        <v>6847817526.4923687</v>
      </c>
      <c r="Y67" s="9">
        <f>IF( K67="s.i", "s.i", IF(ISBLANK(K67),"Actualizando información",IFERROR(K67 / VLOOKUP(A67,Deflactor!$G$3:$H$64,2,0),"Revisar error" )))</f>
        <v>6847817526.4923687</v>
      </c>
    </row>
    <row r="68" spans="1:25" x14ac:dyDescent="0.3">
      <c r="A68" s="2">
        <v>2017</v>
      </c>
      <c r="B68" s="2" t="s">
        <v>104</v>
      </c>
      <c r="C68" s="2" t="s">
        <v>7</v>
      </c>
      <c r="D68" s="2" t="s">
        <v>1320</v>
      </c>
      <c r="E68" s="2" t="s">
        <v>12</v>
      </c>
      <c r="F68" s="2" t="s">
        <v>105</v>
      </c>
      <c r="G68" s="2" t="s">
        <v>89</v>
      </c>
      <c r="H68" s="2" t="s">
        <v>724</v>
      </c>
      <c r="I68" s="2">
        <v>2014</v>
      </c>
      <c r="J68" s="2"/>
      <c r="K68" s="27">
        <f xml:space="preserve"> 12792579 * 1000</f>
        <v>12792579000</v>
      </c>
      <c r="L68" s="2" t="s">
        <v>1659</v>
      </c>
      <c r="M68" s="2" t="s">
        <v>1213</v>
      </c>
      <c r="N68" s="2" t="s">
        <v>1214</v>
      </c>
      <c r="O68" s="2" t="s">
        <v>1215</v>
      </c>
      <c r="P68" s="2" t="s">
        <v>1216</v>
      </c>
      <c r="Q68" s="2" t="s">
        <v>1218</v>
      </c>
      <c r="R68" s="2" t="s">
        <v>1217</v>
      </c>
      <c r="S68" s="10" t="s">
        <v>1211</v>
      </c>
      <c r="T68" s="10" t="s">
        <v>1212</v>
      </c>
      <c r="U68" s="2"/>
      <c r="V68" s="2" t="s">
        <v>758</v>
      </c>
      <c r="W68" s="2"/>
      <c r="X68" s="30">
        <f t="shared" ref="X68:X131" si="1">+IF(ISNUMBER(Y68),Y68,"")</f>
        <v>10513831815.319036</v>
      </c>
      <c r="Y68" s="9">
        <f>IF( K68="s.i", "s.i", IF(ISBLANK(K68),"Actualizando información",IFERROR(K68 / VLOOKUP(A68,Deflactor!$G$3:$H$64,2,0),"Revisar error" )))</f>
        <v>10513831815.319036</v>
      </c>
    </row>
    <row r="69" spans="1:25" x14ac:dyDescent="0.3">
      <c r="A69" s="2">
        <v>2017</v>
      </c>
      <c r="B69" s="2" t="s">
        <v>106</v>
      </c>
      <c r="C69" s="2" t="s">
        <v>7</v>
      </c>
      <c r="D69" s="2" t="s">
        <v>1320</v>
      </c>
      <c r="E69" s="2" t="s">
        <v>107</v>
      </c>
      <c r="F69" s="2" t="s">
        <v>108</v>
      </c>
      <c r="G69" s="2" t="s">
        <v>95</v>
      </c>
      <c r="H69" s="2" t="s">
        <v>724</v>
      </c>
      <c r="I69" s="2">
        <v>2013</v>
      </c>
      <c r="J69" s="2"/>
      <c r="K69" s="27">
        <f xml:space="preserve"> 12814 * 1000000</f>
        <v>12814000000</v>
      </c>
      <c r="L69" s="2" t="s">
        <v>1678</v>
      </c>
      <c r="M69" s="2" t="s">
        <v>1226</v>
      </c>
      <c r="N69" s="2" t="s">
        <v>1227</v>
      </c>
      <c r="O69" s="2" t="s">
        <v>1228</v>
      </c>
      <c r="P69" s="2" t="s">
        <v>1229</v>
      </c>
      <c r="Q69" s="2" t="s">
        <v>1230</v>
      </c>
      <c r="R69" s="2" t="s">
        <v>1225</v>
      </c>
      <c r="S69" s="10" t="s">
        <v>1222</v>
      </c>
      <c r="T69" s="10" t="s">
        <v>1223</v>
      </c>
      <c r="U69" s="10" t="s">
        <v>1224</v>
      </c>
      <c r="V69" s="2"/>
      <c r="W69" s="2"/>
      <c r="X69" s="30">
        <f t="shared" si="1"/>
        <v>10531437084.070236</v>
      </c>
      <c r="Y69" s="9">
        <f>IF( K69="s.i", "s.i", IF(ISBLANK(K69),"Actualizando información",IFERROR(K69 / VLOOKUP(A69,Deflactor!$G$3:$H$64,2,0),"Revisar error" )))</f>
        <v>10531437084.070236</v>
      </c>
    </row>
    <row r="70" spans="1:25" x14ac:dyDescent="0.3">
      <c r="A70" s="2">
        <v>2017</v>
      </c>
      <c r="B70" s="2" t="s">
        <v>109</v>
      </c>
      <c r="C70" s="2" t="s">
        <v>7</v>
      </c>
      <c r="D70" s="2" t="s">
        <v>1320</v>
      </c>
      <c r="E70" s="2" t="s">
        <v>87</v>
      </c>
      <c r="F70" s="2" t="s">
        <v>88</v>
      </c>
      <c r="G70" s="2" t="s">
        <v>89</v>
      </c>
      <c r="H70" s="2" t="s">
        <v>724</v>
      </c>
      <c r="I70" s="2">
        <v>2002</v>
      </c>
      <c r="J70" s="2"/>
      <c r="K70" s="27">
        <f xml:space="preserve"> 6577906 * 1000000</f>
        <v>6577906000000</v>
      </c>
      <c r="L70" s="2" t="s">
        <v>1672</v>
      </c>
      <c r="M70" s="2" t="s">
        <v>1023</v>
      </c>
      <c r="N70" s="2" t="s">
        <v>1024</v>
      </c>
      <c r="O70" s="2" t="s">
        <v>1025</v>
      </c>
      <c r="P70" s="2" t="s">
        <v>1015</v>
      </c>
      <c r="Q70" s="2" t="s">
        <v>1016</v>
      </c>
      <c r="R70" s="2"/>
      <c r="S70" s="10" t="s">
        <v>1038</v>
      </c>
      <c r="T70" s="10" t="s">
        <v>1039</v>
      </c>
      <c r="U70" s="10" t="s">
        <v>1040</v>
      </c>
      <c r="V70" s="2" t="s">
        <v>1201</v>
      </c>
      <c r="W70" s="2"/>
      <c r="X70" s="30">
        <f t="shared" si="1"/>
        <v>5406180988288.4434</v>
      </c>
      <c r="Y70" s="9">
        <f>IF( K70="s.i", "s.i", IF(ISBLANK(K70),"Actualizando información",IFERROR(K70 / VLOOKUP(A70,Deflactor!$G$3:$H$64,2,0),"Revisar error" )))</f>
        <v>5406180988288.4434</v>
      </c>
    </row>
    <row r="71" spans="1:25" x14ac:dyDescent="0.3">
      <c r="A71" s="2">
        <v>2017</v>
      </c>
      <c r="B71" s="2" t="s">
        <v>110</v>
      </c>
      <c r="C71" s="2" t="s">
        <v>7</v>
      </c>
      <c r="D71" s="2" t="s">
        <v>1320</v>
      </c>
      <c r="E71" s="2" t="s">
        <v>87</v>
      </c>
      <c r="F71" s="2" t="s">
        <v>88</v>
      </c>
      <c r="G71" s="2" t="s">
        <v>89</v>
      </c>
      <c r="H71" s="2" t="s">
        <v>724</v>
      </c>
      <c r="I71" s="2">
        <v>2015</v>
      </c>
      <c r="J71" s="2"/>
      <c r="K71" s="27">
        <f xml:space="preserve"> 9208672 * 1000000</f>
        <v>9208672000000</v>
      </c>
      <c r="L71" s="2" t="s">
        <v>1672</v>
      </c>
      <c r="M71" s="2" t="s">
        <v>1029</v>
      </c>
      <c r="N71" s="2" t="s">
        <v>1030</v>
      </c>
      <c r="O71" s="2" t="s">
        <v>1031</v>
      </c>
      <c r="P71" s="2" t="s">
        <v>1015</v>
      </c>
      <c r="Q71" s="2" t="s">
        <v>1016</v>
      </c>
      <c r="R71" s="2"/>
      <c r="S71" s="10" t="s">
        <v>1041</v>
      </c>
      <c r="T71" s="10" t="s">
        <v>1042</v>
      </c>
      <c r="U71" s="10" t="s">
        <v>1043</v>
      </c>
      <c r="V71" s="2" t="s">
        <v>1201</v>
      </c>
      <c r="W71" s="2"/>
      <c r="X71" s="30">
        <f t="shared" si="1"/>
        <v>7568327594493.4629</v>
      </c>
      <c r="Y71" s="9">
        <f>IF( K71="s.i", "s.i", IF(ISBLANK(K71),"Actualizando información",IFERROR(K71 / VLOOKUP(A71,Deflactor!$G$3:$H$64,2,0),"Revisar error" )))</f>
        <v>7568327594493.4629</v>
      </c>
    </row>
    <row r="72" spans="1:25" x14ac:dyDescent="0.3">
      <c r="A72" s="2">
        <v>2017</v>
      </c>
      <c r="B72" s="2" t="s">
        <v>111</v>
      </c>
      <c r="C72" s="2" t="s">
        <v>7</v>
      </c>
      <c r="D72" s="2" t="s">
        <v>1320</v>
      </c>
      <c r="E72" s="2" t="s">
        <v>36</v>
      </c>
      <c r="F72" s="2" t="s">
        <v>81</v>
      </c>
      <c r="G72" s="2" t="s">
        <v>95</v>
      </c>
      <c r="H72" s="2" t="s">
        <v>724</v>
      </c>
      <c r="I72" s="2">
        <v>1991</v>
      </c>
      <c r="J72" s="2"/>
      <c r="K72" s="27">
        <f xml:space="preserve"> 8240855 * 1000000</f>
        <v>8240855000000</v>
      </c>
      <c r="L72" s="2" t="s">
        <v>1685</v>
      </c>
      <c r="M72" s="2" t="s">
        <v>1241</v>
      </c>
      <c r="N72" s="2" t="s">
        <v>1240</v>
      </c>
      <c r="O72" s="2" t="s">
        <v>1242</v>
      </c>
      <c r="P72" s="2" t="s">
        <v>1243</v>
      </c>
      <c r="Q72" s="2" t="s">
        <v>1244</v>
      </c>
      <c r="R72" s="2" t="s">
        <v>1239</v>
      </c>
      <c r="S72" s="10" t="s">
        <v>1245</v>
      </c>
      <c r="T72" s="10" t="s">
        <v>1246</v>
      </c>
      <c r="U72" s="10" t="s">
        <v>1247</v>
      </c>
      <c r="V72" s="2"/>
      <c r="W72" s="2"/>
      <c r="X72" s="30">
        <f t="shared" si="1"/>
        <v>6772908221589.3262</v>
      </c>
      <c r="Y72" s="9">
        <f>IF( K72="s.i", "s.i", IF(ISBLANK(K72),"Actualizando información",IFERROR(K72 / VLOOKUP(A72,Deflactor!$G$3:$H$64,2,0),"Revisar error" )))</f>
        <v>6772908221589.3262</v>
      </c>
    </row>
    <row r="73" spans="1:25" x14ac:dyDescent="0.3">
      <c r="A73" s="2">
        <v>2017</v>
      </c>
      <c r="B73" s="2" t="s">
        <v>112</v>
      </c>
      <c r="C73" s="2" t="s">
        <v>7</v>
      </c>
      <c r="D73" s="2" t="s">
        <v>1320</v>
      </c>
      <c r="E73" s="2" t="s">
        <v>54</v>
      </c>
      <c r="F73" s="2" t="s">
        <v>55</v>
      </c>
      <c r="G73" s="2" t="s">
        <v>30</v>
      </c>
      <c r="H73" s="2" t="s">
        <v>724</v>
      </c>
      <c r="I73" s="2">
        <v>2015</v>
      </c>
      <c r="J73" s="2"/>
      <c r="K73" s="27">
        <f xml:space="preserve"> 3679766 * 1000000</f>
        <v>3679766000000</v>
      </c>
      <c r="L73" s="2" t="s">
        <v>1682</v>
      </c>
      <c r="M73" s="2" t="s">
        <v>1131</v>
      </c>
      <c r="N73" s="2" t="s">
        <v>1132</v>
      </c>
      <c r="O73" s="2" t="s">
        <v>1133</v>
      </c>
      <c r="P73" s="2" t="s">
        <v>1134</v>
      </c>
      <c r="Q73" s="2" t="s">
        <v>1135</v>
      </c>
      <c r="R73" s="2" t="s">
        <v>1130</v>
      </c>
      <c r="S73" s="10" t="s">
        <v>1127</v>
      </c>
      <c r="T73" s="10" t="s">
        <v>1128</v>
      </c>
      <c r="U73" s="10" t="s">
        <v>1129</v>
      </c>
      <c r="V73" s="2"/>
      <c r="W73" s="2"/>
      <c r="X73" s="30">
        <f t="shared" si="1"/>
        <v>3024287819033.9316</v>
      </c>
      <c r="Y73" s="9">
        <f>IF( K73="s.i", "s.i", IF(ISBLANK(K73),"Actualizando información",IFERROR(K73 / VLOOKUP(A73,Deflactor!$G$3:$H$64,2,0),"Revisar error" )))</f>
        <v>3024287819033.9316</v>
      </c>
    </row>
    <row r="74" spans="1:25" x14ac:dyDescent="0.3">
      <c r="A74" s="2">
        <v>2017</v>
      </c>
      <c r="B74" s="2" t="s">
        <v>113</v>
      </c>
      <c r="C74" s="2" t="s">
        <v>7</v>
      </c>
      <c r="D74" s="2" t="s">
        <v>1320</v>
      </c>
      <c r="E74" s="2" t="s">
        <v>54</v>
      </c>
      <c r="F74" s="2" t="s">
        <v>55</v>
      </c>
      <c r="G74" s="2" t="s">
        <v>95</v>
      </c>
      <c r="H74" s="2" t="s">
        <v>724</v>
      </c>
      <c r="I74" s="2">
        <v>2014</v>
      </c>
      <c r="J74" s="2"/>
      <c r="K74" s="27">
        <f xml:space="preserve"> 17015612 * 1000000</f>
        <v>17015612000000</v>
      </c>
      <c r="L74" s="2" t="s">
        <v>1684</v>
      </c>
      <c r="M74" s="2" t="s">
        <v>1251</v>
      </c>
      <c r="N74" s="2" t="s">
        <v>1252</v>
      </c>
      <c r="O74" s="2" t="s">
        <v>1253</v>
      </c>
      <c r="P74" s="2" t="s">
        <v>1254</v>
      </c>
      <c r="Q74" s="2" t="s">
        <v>1255</v>
      </c>
      <c r="R74" s="2"/>
      <c r="S74" s="10" t="s">
        <v>1248</v>
      </c>
      <c r="T74" s="10" t="s">
        <v>1249</v>
      </c>
      <c r="U74" s="10" t="s">
        <v>1250</v>
      </c>
      <c r="V74" s="2"/>
      <c r="W74" s="2"/>
      <c r="X74" s="30">
        <f t="shared" si="1"/>
        <v>13984614267594.078</v>
      </c>
      <c r="Y74" s="9">
        <f>IF( K74="s.i", "s.i", IF(ISBLANK(K74),"Actualizando información",IFERROR(K74 / VLOOKUP(A74,Deflactor!$G$3:$H$64,2,0),"Revisar error" )))</f>
        <v>13984614267594.078</v>
      </c>
    </row>
    <row r="75" spans="1:25" x14ac:dyDescent="0.3">
      <c r="A75" s="2">
        <v>2017</v>
      </c>
      <c r="B75" s="2" t="s">
        <v>114</v>
      </c>
      <c r="C75" s="2" t="s">
        <v>7</v>
      </c>
      <c r="D75" s="2" t="s">
        <v>1320</v>
      </c>
      <c r="E75" s="2" t="s">
        <v>54</v>
      </c>
      <c r="F75" s="2" t="s">
        <v>55</v>
      </c>
      <c r="G75" s="2" t="s">
        <v>89</v>
      </c>
      <c r="H75" s="2" t="s">
        <v>724</v>
      </c>
      <c r="I75" s="2">
        <v>2013</v>
      </c>
      <c r="J75" s="2"/>
      <c r="K75" s="27">
        <f xml:space="preserve"> 26622592 * 1000000</f>
        <v>26622592000000</v>
      </c>
      <c r="L75" s="2" t="s">
        <v>1683</v>
      </c>
      <c r="M75" s="2" t="s">
        <v>1259</v>
      </c>
      <c r="N75" s="2" t="s">
        <v>1260</v>
      </c>
      <c r="O75" s="2" t="s">
        <v>1263</v>
      </c>
      <c r="P75" s="2" t="s">
        <v>1261</v>
      </c>
      <c r="Q75" s="2" t="s">
        <v>1262</v>
      </c>
      <c r="R75" s="2"/>
      <c r="S75" s="10" t="s">
        <v>1256</v>
      </c>
      <c r="T75" s="10" t="s">
        <v>1257</v>
      </c>
      <c r="U75" s="10" t="s">
        <v>1258</v>
      </c>
      <c r="V75" s="2"/>
      <c r="W75" s="2"/>
      <c r="X75" s="30">
        <f t="shared" si="1"/>
        <v>21880299099646.605</v>
      </c>
      <c r="Y75" s="9">
        <f>IF( K75="s.i", "s.i", IF(ISBLANK(K75),"Actualizando información",IFERROR(K75 / VLOOKUP(A75,Deflactor!$G$3:$H$64,2,0),"Revisar error" )))</f>
        <v>21880299099646.605</v>
      </c>
    </row>
    <row r="76" spans="1:25" x14ac:dyDescent="0.3">
      <c r="A76" s="2">
        <v>2017</v>
      </c>
      <c r="B76" s="2" t="s">
        <v>115</v>
      </c>
      <c r="C76" s="2" t="s">
        <v>7</v>
      </c>
      <c r="D76" s="2" t="s">
        <v>1320</v>
      </c>
      <c r="E76" s="2" t="s">
        <v>107</v>
      </c>
      <c r="F76" s="2" t="s">
        <v>108</v>
      </c>
      <c r="G76" s="2" t="s">
        <v>89</v>
      </c>
      <c r="H76" s="2" t="s">
        <v>724</v>
      </c>
      <c r="I76" s="2">
        <v>2015</v>
      </c>
      <c r="J76" s="2"/>
      <c r="K76" s="27">
        <f xml:space="preserve"> 1261 * 1000000</f>
        <v>1261000000</v>
      </c>
      <c r="L76" s="2" t="s">
        <v>1678</v>
      </c>
      <c r="M76" s="2" t="s">
        <v>1231</v>
      </c>
      <c r="N76" s="2" t="s">
        <v>1232</v>
      </c>
      <c r="O76" s="2" t="s">
        <v>1233</v>
      </c>
      <c r="P76" s="2" t="s">
        <v>1234</v>
      </c>
      <c r="Q76" s="2" t="s">
        <v>1235</v>
      </c>
      <c r="R76" s="2"/>
      <c r="S76" s="10" t="s">
        <v>1236</v>
      </c>
      <c r="T76" s="10" t="s">
        <v>1237</v>
      </c>
      <c r="U76" s="10" t="s">
        <v>1238</v>
      </c>
      <c r="V76" s="2"/>
      <c r="W76" s="2"/>
      <c r="X76" s="30">
        <f t="shared" si="1"/>
        <v>1036377568.5197884</v>
      </c>
      <c r="Y76" s="9">
        <f>IF( K76="s.i", "s.i", IF(ISBLANK(K76),"Actualizando información",IFERROR(K76 / VLOOKUP(A76,Deflactor!$G$3:$H$64,2,0),"Revisar error" )))</f>
        <v>1036377568.5197884</v>
      </c>
    </row>
    <row r="77" spans="1:25" x14ac:dyDescent="0.3">
      <c r="A77" s="2">
        <v>2017</v>
      </c>
      <c r="B77" s="2" t="s">
        <v>116</v>
      </c>
      <c r="C77" s="2" t="s">
        <v>7</v>
      </c>
      <c r="D77" s="2" t="s">
        <v>1320</v>
      </c>
      <c r="E77" s="2" t="s">
        <v>25</v>
      </c>
      <c r="F77" s="2" t="s">
        <v>117</v>
      </c>
      <c r="G77" s="2" t="s">
        <v>30</v>
      </c>
      <c r="H77" s="2" t="s">
        <v>624</v>
      </c>
      <c r="I77" s="2">
        <v>2014</v>
      </c>
      <c r="J77" s="2" t="s">
        <v>624</v>
      </c>
      <c r="K77" s="27">
        <f xml:space="preserve"> 38171814 * 1000000</f>
        <v>38171814000000</v>
      </c>
      <c r="L77" s="2" t="s">
        <v>1668</v>
      </c>
      <c r="M77" s="2" t="s">
        <v>1267</v>
      </c>
      <c r="N77" s="2" t="s">
        <v>1268</v>
      </c>
      <c r="O77" s="2" t="s">
        <v>1269</v>
      </c>
      <c r="P77" s="2" t="s">
        <v>1270</v>
      </c>
      <c r="Q77" s="2" t="s">
        <v>1271</v>
      </c>
      <c r="R77" s="2"/>
      <c r="S77" s="10" t="s">
        <v>1264</v>
      </c>
      <c r="T77" s="10" t="s">
        <v>1265</v>
      </c>
      <c r="U77" s="10" t="s">
        <v>1266</v>
      </c>
      <c r="V77" s="2" t="s">
        <v>1274</v>
      </c>
      <c r="W77" s="2"/>
      <c r="X77" s="30">
        <f t="shared" si="1"/>
        <v>31372253591839.508</v>
      </c>
      <c r="Y77" s="9">
        <f>IF( K77="s.i", "s.i", IF(ISBLANK(K77),"Actualizando información",IFERROR(K77 / VLOOKUP(A77,Deflactor!$G$3:$H$64,2,0),"Revisar error" )))</f>
        <v>31372253591839.508</v>
      </c>
    </row>
    <row r="78" spans="1:25" x14ac:dyDescent="0.3">
      <c r="A78" s="2">
        <v>2017</v>
      </c>
      <c r="B78" s="2" t="s">
        <v>118</v>
      </c>
      <c r="C78" s="2" t="s">
        <v>7</v>
      </c>
      <c r="D78" s="2" t="s">
        <v>1320</v>
      </c>
      <c r="E78" s="2" t="s">
        <v>25</v>
      </c>
      <c r="F78" s="2" t="s">
        <v>117</v>
      </c>
      <c r="G78" s="2" t="s">
        <v>30</v>
      </c>
      <c r="H78" s="2" t="s">
        <v>624</v>
      </c>
      <c r="I78" s="2">
        <v>2014</v>
      </c>
      <c r="J78" s="2" t="s">
        <v>624</v>
      </c>
      <c r="K78" s="27">
        <f xml:space="preserve"> 38171814 * 1000000</f>
        <v>38171814000000</v>
      </c>
      <c r="L78" s="2" t="s">
        <v>1668</v>
      </c>
      <c r="M78" s="2" t="s">
        <v>1267</v>
      </c>
      <c r="N78" s="2" t="s">
        <v>1268</v>
      </c>
      <c r="O78" s="2" t="s">
        <v>1269</v>
      </c>
      <c r="P78" s="2" t="s">
        <v>1270</v>
      </c>
      <c r="Q78" s="2" t="s">
        <v>1271</v>
      </c>
      <c r="R78" s="2"/>
      <c r="S78" s="10" t="s">
        <v>1272</v>
      </c>
      <c r="T78" s="10" t="s">
        <v>1273</v>
      </c>
      <c r="U78" s="2"/>
      <c r="V78" s="2" t="s">
        <v>1274</v>
      </c>
      <c r="W78" s="2"/>
      <c r="X78" s="30">
        <f t="shared" si="1"/>
        <v>31372253591839.508</v>
      </c>
      <c r="Y78" s="9">
        <f>IF( K78="s.i", "s.i", IF(ISBLANK(K78),"Actualizando información",IFERROR(K78 / VLOOKUP(A78,Deflactor!$G$3:$H$64,2,0),"Revisar error" )))</f>
        <v>31372253591839.508</v>
      </c>
    </row>
    <row r="79" spans="1:25" x14ac:dyDescent="0.3">
      <c r="A79" s="2">
        <v>2017</v>
      </c>
      <c r="B79" s="2" t="s">
        <v>119</v>
      </c>
      <c r="C79" s="2" t="s">
        <v>7</v>
      </c>
      <c r="D79" s="2" t="s">
        <v>1320</v>
      </c>
      <c r="E79" s="2" t="s">
        <v>20</v>
      </c>
      <c r="F79" s="2" t="s">
        <v>120</v>
      </c>
      <c r="G79" s="2" t="s">
        <v>95</v>
      </c>
      <c r="H79" s="2" t="s">
        <v>624</v>
      </c>
      <c r="I79" s="2">
        <v>2004</v>
      </c>
      <c r="J79" s="2" t="s">
        <v>624</v>
      </c>
      <c r="K79" s="27">
        <f xml:space="preserve"> 11502842 * 1000000</f>
        <v>11502842000000</v>
      </c>
      <c r="L79" s="2" t="s">
        <v>1680</v>
      </c>
      <c r="M79" s="2" t="s">
        <v>1279</v>
      </c>
      <c r="N79" s="2" t="s">
        <v>1278</v>
      </c>
      <c r="O79" s="2" t="s">
        <v>1280</v>
      </c>
      <c r="P79" s="2" t="s">
        <v>1281</v>
      </c>
      <c r="Q79" s="2" t="s">
        <v>1282</v>
      </c>
      <c r="R79" s="2"/>
      <c r="S79" s="10" t="s">
        <v>1275</v>
      </c>
      <c r="T79" s="10" t="s">
        <v>1276</v>
      </c>
      <c r="U79" s="10" t="s">
        <v>1277</v>
      </c>
      <c r="V79" s="2"/>
      <c r="W79" s="2"/>
      <c r="X79" s="30">
        <f t="shared" si="1"/>
        <v>9453836180037.5098</v>
      </c>
      <c r="Y79" s="9">
        <f>IF( K79="s.i", "s.i", IF(ISBLANK(K79),"Actualizando información",IFERROR(K79 / VLOOKUP(A79,Deflactor!$G$3:$H$64,2,0),"Revisar error" )))</f>
        <v>9453836180037.5098</v>
      </c>
    </row>
    <row r="80" spans="1:25" x14ac:dyDescent="0.3">
      <c r="A80" s="2">
        <v>2017</v>
      </c>
      <c r="B80" s="2" t="s">
        <v>121</v>
      </c>
      <c r="C80" s="2" t="s">
        <v>7</v>
      </c>
      <c r="D80" s="2" t="s">
        <v>1320</v>
      </c>
      <c r="E80" s="2" t="s">
        <v>64</v>
      </c>
      <c r="F80" s="2" t="s">
        <v>65</v>
      </c>
      <c r="G80" s="2" t="s">
        <v>95</v>
      </c>
      <c r="H80" s="2" t="s">
        <v>724</v>
      </c>
      <c r="I80" s="2">
        <v>2004</v>
      </c>
      <c r="J80" s="2"/>
      <c r="K80" s="27">
        <f xml:space="preserve"> 18378 * 1000000</f>
        <v>18378000000</v>
      </c>
      <c r="L80" s="2"/>
      <c r="M80" s="2" t="s">
        <v>1289</v>
      </c>
      <c r="N80" s="2" t="s">
        <v>1286</v>
      </c>
      <c r="O80" s="2" t="s">
        <v>1287</v>
      </c>
      <c r="P80" s="2" t="s">
        <v>1288</v>
      </c>
      <c r="Q80" s="2" t="s">
        <v>1290</v>
      </c>
      <c r="R80" s="2"/>
      <c r="S80" s="10" t="s">
        <v>1283</v>
      </c>
      <c r="T80" s="10" t="s">
        <v>1284</v>
      </c>
      <c r="U80" s="10" t="s">
        <v>1285</v>
      </c>
      <c r="V80" s="2"/>
      <c r="W80" s="2"/>
      <c r="X80" s="30">
        <f t="shared" si="1"/>
        <v>15104319551.353426</v>
      </c>
      <c r="Y80" s="9">
        <f>IF( K80="s.i", "s.i", IF(ISBLANK(K80),"Actualizando información",IFERROR(K80 / VLOOKUP(A80,Deflactor!$G$3:$H$64,2,0),"Revisar error" )))</f>
        <v>15104319551.353426</v>
      </c>
    </row>
    <row r="81" spans="1:25" x14ac:dyDescent="0.3">
      <c r="A81" s="2">
        <v>2017</v>
      </c>
      <c r="B81" s="2" t="s">
        <v>122</v>
      </c>
      <c r="C81" s="2" t="s">
        <v>7</v>
      </c>
      <c r="D81" s="2" t="s">
        <v>1320</v>
      </c>
      <c r="E81" s="2" t="s">
        <v>32</v>
      </c>
      <c r="F81" s="2" t="s">
        <v>33</v>
      </c>
      <c r="G81" s="2" t="s">
        <v>30</v>
      </c>
      <c r="H81" s="2" t="s">
        <v>724</v>
      </c>
      <c r="I81" s="2">
        <v>2015</v>
      </c>
      <c r="J81" s="2"/>
      <c r="K81" s="27">
        <f xml:space="preserve"> 246302903 * 1000</f>
        <v>246302903000</v>
      </c>
      <c r="L81" s="2" t="s">
        <v>1657</v>
      </c>
      <c r="M81" s="2" t="s">
        <v>1296</v>
      </c>
      <c r="N81" s="2" t="s">
        <v>1294</v>
      </c>
      <c r="O81" s="2" t="s">
        <v>1295</v>
      </c>
      <c r="P81" s="2" t="s">
        <v>1297</v>
      </c>
      <c r="Q81" s="2" t="s">
        <v>1298</v>
      </c>
      <c r="R81" s="2"/>
      <c r="S81" s="10" t="s">
        <v>1291</v>
      </c>
      <c r="T81" s="10" t="s">
        <v>1292</v>
      </c>
      <c r="U81" s="10" t="s">
        <v>1293</v>
      </c>
      <c r="V81" s="2" t="s">
        <v>1200</v>
      </c>
      <c r="W81" s="2"/>
      <c r="X81" s="30">
        <f t="shared" si="1"/>
        <v>202428868937.75201</v>
      </c>
      <c r="Y81" s="9">
        <f>IF( K81="s.i", "s.i", IF(ISBLANK(K81),"Actualizando información",IFERROR(K81 / VLOOKUP(A81,Deflactor!$G$3:$H$64,2,0),"Revisar error" )))</f>
        <v>202428868937.75201</v>
      </c>
    </row>
    <row r="82" spans="1:25" x14ac:dyDescent="0.3">
      <c r="A82" s="2">
        <v>2016</v>
      </c>
      <c r="B82" s="2" t="s">
        <v>123</v>
      </c>
      <c r="C82" s="2" t="s">
        <v>7</v>
      </c>
      <c r="D82" s="2" t="s">
        <v>1320</v>
      </c>
      <c r="E82" s="2" t="s">
        <v>40</v>
      </c>
      <c r="F82" s="2" t="s">
        <v>43</v>
      </c>
      <c r="G82" s="2" t="s">
        <v>89</v>
      </c>
      <c r="H82" s="2" t="s">
        <v>724</v>
      </c>
      <c r="I82" s="2">
        <v>2008</v>
      </c>
      <c r="J82" s="2" t="s">
        <v>624</v>
      </c>
      <c r="K82" s="27">
        <f xml:space="preserve"> 33740927 * 1000</f>
        <v>33740927000</v>
      </c>
      <c r="L82" s="2" t="s">
        <v>1681</v>
      </c>
      <c r="M82" s="2" t="s">
        <v>1339</v>
      </c>
      <c r="N82" s="2" t="s">
        <v>1340</v>
      </c>
      <c r="O82" s="2" t="s">
        <v>1341</v>
      </c>
      <c r="P82" s="2" t="s">
        <v>1342</v>
      </c>
      <c r="Q82" s="2"/>
      <c r="R82" s="2"/>
      <c r="S82" s="2" t="s">
        <v>1343</v>
      </c>
      <c r="T82" s="2" t="s">
        <v>1344</v>
      </c>
      <c r="U82" s="2" t="s">
        <v>1345</v>
      </c>
      <c r="V82" s="2" t="s">
        <v>1614</v>
      </c>
      <c r="W82" s="2"/>
      <c r="X82" s="30">
        <f t="shared" si="1"/>
        <v>29056725512.718685</v>
      </c>
      <c r="Y82" s="9">
        <f>IF( K82="s.i", "s.i", IF(ISBLANK(K82),"Actualizando información",IFERROR(K82 / VLOOKUP(A82,Deflactor!$G$3:$H$64,2,0),"Revisar error" )))</f>
        <v>29056725512.718685</v>
      </c>
    </row>
    <row r="83" spans="1:25" x14ac:dyDescent="0.3">
      <c r="A83" s="2">
        <v>2016</v>
      </c>
      <c r="B83" s="2" t="s">
        <v>124</v>
      </c>
      <c r="C83" s="2" t="s">
        <v>7</v>
      </c>
      <c r="D83" s="2" t="s">
        <v>1320</v>
      </c>
      <c r="E83" s="2" t="s">
        <v>40</v>
      </c>
      <c r="F83" s="2" t="s">
        <v>43</v>
      </c>
      <c r="G83" s="2" t="s">
        <v>89</v>
      </c>
      <c r="H83" s="2" t="s">
        <v>724</v>
      </c>
      <c r="I83" s="2">
        <v>2008</v>
      </c>
      <c r="J83" s="2" t="s">
        <v>624</v>
      </c>
      <c r="K83" s="27">
        <f xml:space="preserve"> 33740927 * 1000</f>
        <v>33740927000</v>
      </c>
      <c r="L83" s="2" t="s">
        <v>1681</v>
      </c>
      <c r="M83" s="2" t="s">
        <v>1339</v>
      </c>
      <c r="N83" s="2" t="s">
        <v>1340</v>
      </c>
      <c r="O83" s="2" t="s">
        <v>1341</v>
      </c>
      <c r="P83" s="2" t="s">
        <v>1342</v>
      </c>
      <c r="Q83" s="2"/>
      <c r="R83" s="2"/>
      <c r="S83" s="2" t="s">
        <v>1343</v>
      </c>
      <c r="T83" s="2" t="s">
        <v>1344</v>
      </c>
      <c r="U83" s="2" t="s">
        <v>1345</v>
      </c>
      <c r="V83" s="2" t="s">
        <v>1614</v>
      </c>
      <c r="W83" s="2"/>
      <c r="X83" s="30">
        <f t="shared" si="1"/>
        <v>29056725512.718685</v>
      </c>
      <c r="Y83" s="9">
        <f>IF( K83="s.i", "s.i", IF(ISBLANK(K83),"Actualizando información",IFERROR(K83 / VLOOKUP(A83,Deflactor!$G$3:$H$64,2,0),"Revisar error" )))</f>
        <v>29056725512.718685</v>
      </c>
    </row>
    <row r="84" spans="1:25" x14ac:dyDescent="0.3">
      <c r="A84" s="2">
        <v>2016</v>
      </c>
      <c r="B84" s="2" t="s">
        <v>125</v>
      </c>
      <c r="C84" s="2" t="s">
        <v>7</v>
      </c>
      <c r="D84" s="2" t="s">
        <v>1320</v>
      </c>
      <c r="E84" s="2" t="s">
        <v>54</v>
      </c>
      <c r="F84" s="2" t="s">
        <v>55</v>
      </c>
      <c r="G84" s="2" t="s">
        <v>89</v>
      </c>
      <c r="H84" s="2" t="s">
        <v>624</v>
      </c>
      <c r="I84" s="2">
        <v>2011</v>
      </c>
      <c r="J84" s="2" t="s">
        <v>624</v>
      </c>
      <c r="K84" s="27">
        <f xml:space="preserve"> 9170.9 * 1000000</f>
        <v>9170900000</v>
      </c>
      <c r="L84" s="2" t="s">
        <v>1663</v>
      </c>
      <c r="M84" s="2" t="s">
        <v>1346</v>
      </c>
      <c r="N84" s="2" t="s">
        <v>1347</v>
      </c>
      <c r="O84" s="2" t="s">
        <v>1348</v>
      </c>
      <c r="P84" s="2"/>
      <c r="Q84" s="2"/>
      <c r="R84" s="2"/>
      <c r="S84" s="2" t="s">
        <v>1349</v>
      </c>
      <c r="T84" s="2" t="s">
        <v>1350</v>
      </c>
      <c r="U84" s="2" t="s">
        <v>1351</v>
      </c>
      <c r="V84" s="2"/>
      <c r="W84" s="2"/>
      <c r="X84" s="30">
        <f t="shared" si="1"/>
        <v>7897717925.9061785</v>
      </c>
      <c r="Y84" s="9">
        <f>IF( K84="s.i", "s.i", IF(ISBLANK(K84),"Actualizando información",IFERROR(K84 / VLOOKUP(A84,Deflactor!$G$3:$H$64,2,0),"Revisar error" )))</f>
        <v>7897717925.9061785</v>
      </c>
    </row>
    <row r="85" spans="1:25" x14ac:dyDescent="0.3">
      <c r="A85" s="2">
        <v>2016</v>
      </c>
      <c r="B85" s="2" t="s">
        <v>126</v>
      </c>
      <c r="C85" s="2" t="s">
        <v>7</v>
      </c>
      <c r="D85" s="2" t="s">
        <v>1320</v>
      </c>
      <c r="E85" s="2" t="s">
        <v>64</v>
      </c>
      <c r="F85" s="2" t="s">
        <v>65</v>
      </c>
      <c r="G85" s="2" t="s">
        <v>95</v>
      </c>
      <c r="H85" s="2" t="s">
        <v>724</v>
      </c>
      <c r="I85" s="2">
        <v>2012</v>
      </c>
      <c r="J85" s="2" t="s">
        <v>624</v>
      </c>
      <c r="K85" s="27">
        <f xml:space="preserve"> 57221053 * 1000</f>
        <v>57221053000</v>
      </c>
      <c r="L85" s="2" t="s">
        <v>1674</v>
      </c>
      <c r="M85" s="2" t="s">
        <v>1352</v>
      </c>
      <c r="N85" s="2" t="s">
        <v>1353</v>
      </c>
      <c r="O85" s="2" t="s">
        <v>1354</v>
      </c>
      <c r="P85" s="2" t="s">
        <v>1355</v>
      </c>
      <c r="Q85" s="2"/>
      <c r="R85" s="2"/>
      <c r="S85" s="2" t="s">
        <v>1356</v>
      </c>
      <c r="T85" s="2" t="s">
        <v>1357</v>
      </c>
      <c r="U85" s="2" t="s">
        <v>1358</v>
      </c>
      <c r="V85" s="2"/>
      <c r="W85" s="2"/>
      <c r="X85" s="30">
        <f t="shared" si="1"/>
        <v>49277141394.773415</v>
      </c>
      <c r="Y85" s="9">
        <f>IF( K85="s.i", "s.i", IF(ISBLANK(K85),"Actualizando información",IFERROR(K85 / VLOOKUP(A85,Deflactor!$G$3:$H$64,2,0),"Revisar error" )))</f>
        <v>49277141394.773415</v>
      </c>
    </row>
    <row r="86" spans="1:25" x14ac:dyDescent="0.3">
      <c r="A86" s="2">
        <v>2016</v>
      </c>
      <c r="B86" s="2" t="s">
        <v>127</v>
      </c>
      <c r="C86" s="2" t="s">
        <v>7</v>
      </c>
      <c r="D86" s="2" t="s">
        <v>1320</v>
      </c>
      <c r="E86" s="2" t="s">
        <v>64</v>
      </c>
      <c r="F86" s="2" t="s">
        <v>128</v>
      </c>
      <c r="G86" s="2" t="s">
        <v>89</v>
      </c>
      <c r="H86" s="2" t="s">
        <v>724</v>
      </c>
      <c r="I86" s="2">
        <v>2001</v>
      </c>
      <c r="J86" s="2" t="s">
        <v>624</v>
      </c>
      <c r="K86" s="27">
        <f xml:space="preserve"> 7905 * 1000000</f>
        <v>7905000000</v>
      </c>
      <c r="L86" s="2"/>
      <c r="M86" s="2" t="s">
        <v>1359</v>
      </c>
      <c r="N86" s="2" t="s">
        <v>1360</v>
      </c>
      <c r="O86" s="2" t="s">
        <v>1361</v>
      </c>
      <c r="P86" s="2" t="s">
        <v>1362</v>
      </c>
      <c r="Q86" s="2"/>
      <c r="R86" s="2"/>
      <c r="S86" s="2" t="s">
        <v>1363</v>
      </c>
      <c r="T86" s="2" t="s">
        <v>1364</v>
      </c>
      <c r="U86" s="2" t="s">
        <v>1365</v>
      </c>
      <c r="V86" s="2"/>
      <c r="W86" s="2"/>
      <c r="X86" s="30">
        <f t="shared" si="1"/>
        <v>6807560894.163969</v>
      </c>
      <c r="Y86" s="9">
        <f>IF( K86="s.i", "s.i", IF(ISBLANK(K86),"Actualizando información",IFERROR(K86 / VLOOKUP(A86,Deflactor!$G$3:$H$64,2,0),"Revisar error" )))</f>
        <v>6807560894.163969</v>
      </c>
    </row>
    <row r="87" spans="1:25" x14ac:dyDescent="0.3">
      <c r="A87" s="2">
        <v>2016</v>
      </c>
      <c r="B87" s="2" t="s">
        <v>129</v>
      </c>
      <c r="C87" s="2" t="s">
        <v>7</v>
      </c>
      <c r="D87" s="2" t="s">
        <v>1320</v>
      </c>
      <c r="E87" s="2" t="s">
        <v>36</v>
      </c>
      <c r="F87" s="2" t="s">
        <v>130</v>
      </c>
      <c r="G87" s="2" t="s">
        <v>95</v>
      </c>
      <c r="H87" s="2" t="s">
        <v>724</v>
      </c>
      <c r="I87" s="2">
        <v>2002</v>
      </c>
      <c r="J87" s="2" t="s">
        <v>624</v>
      </c>
      <c r="K87" s="27">
        <f xml:space="preserve"> 8615 * 1000000</f>
        <v>8615000000</v>
      </c>
      <c r="L87" s="2"/>
      <c r="M87" s="2" t="s">
        <v>1050</v>
      </c>
      <c r="N87" s="2" t="s">
        <v>1051</v>
      </c>
      <c r="O87" s="2" t="s">
        <v>1052</v>
      </c>
      <c r="P87" s="2" t="s">
        <v>1053</v>
      </c>
      <c r="Q87" s="2"/>
      <c r="R87" s="2"/>
      <c r="S87" s="2" t="s">
        <v>1054</v>
      </c>
      <c r="T87" s="2" t="s">
        <v>1055</v>
      </c>
      <c r="U87" s="2" t="s">
        <v>1056</v>
      </c>
      <c r="V87" s="2"/>
      <c r="W87" s="2"/>
      <c r="X87" s="30">
        <f t="shared" si="1"/>
        <v>7418992675.9294872</v>
      </c>
      <c r="Y87" s="9">
        <f>IF( K87="s.i", "s.i", IF(ISBLANK(K87),"Actualizando información",IFERROR(K87 / VLOOKUP(A87,Deflactor!$G$3:$H$64,2,0),"Revisar error" )))</f>
        <v>7418992675.9294872</v>
      </c>
    </row>
    <row r="88" spans="1:25" x14ac:dyDescent="0.3">
      <c r="A88" s="2">
        <v>2016</v>
      </c>
      <c r="B88" s="2" t="s">
        <v>131</v>
      </c>
      <c r="C88" s="2" t="s">
        <v>7</v>
      </c>
      <c r="D88" s="2" t="s">
        <v>1320</v>
      </c>
      <c r="E88" s="2" t="s">
        <v>36</v>
      </c>
      <c r="F88" s="2" t="s">
        <v>94</v>
      </c>
      <c r="G88" s="2" t="s">
        <v>95</v>
      </c>
      <c r="H88" s="2" t="s">
        <v>724</v>
      </c>
      <c r="I88" s="2">
        <v>1991</v>
      </c>
      <c r="J88" s="2" t="s">
        <v>624</v>
      </c>
      <c r="K88" s="27">
        <f xml:space="preserve"> 20900 * 1000000</f>
        <v>20900000000</v>
      </c>
      <c r="L88" s="2" t="s">
        <v>1669</v>
      </c>
      <c r="M88" s="2" t="s">
        <v>1057</v>
      </c>
      <c r="N88" s="2" t="s">
        <v>1058</v>
      </c>
      <c r="O88" s="2" t="s">
        <v>1059</v>
      </c>
      <c r="P88" s="2" t="s">
        <v>1060</v>
      </c>
      <c r="Q88" s="2"/>
      <c r="R88" s="2"/>
      <c r="S88" s="2" t="s">
        <v>1061</v>
      </c>
      <c r="T88" s="2" t="s">
        <v>1062</v>
      </c>
      <c r="U88" s="2" t="s">
        <v>1063</v>
      </c>
      <c r="V88" s="2"/>
      <c r="W88" s="2"/>
      <c r="X88" s="30">
        <f t="shared" si="1"/>
        <v>17998484843.520172</v>
      </c>
      <c r="Y88" s="9">
        <f>IF( K88="s.i", "s.i", IF(ISBLANK(K88),"Actualizando información",IFERROR(K88 / VLOOKUP(A88,Deflactor!$G$3:$H$64,2,0),"Revisar error" )))</f>
        <v>17998484843.520172</v>
      </c>
    </row>
    <row r="89" spans="1:25" x14ac:dyDescent="0.3">
      <c r="A89" s="2">
        <v>2016</v>
      </c>
      <c r="B89" s="2" t="s">
        <v>132</v>
      </c>
      <c r="C89" s="2" t="s">
        <v>7</v>
      </c>
      <c r="D89" s="2" t="s">
        <v>1320</v>
      </c>
      <c r="E89" s="2" t="s">
        <v>36</v>
      </c>
      <c r="F89" s="2" t="s">
        <v>37</v>
      </c>
      <c r="G89" s="2" t="s">
        <v>89</v>
      </c>
      <c r="H89" s="2" t="s">
        <v>724</v>
      </c>
      <c r="I89" s="2">
        <v>2004</v>
      </c>
      <c r="J89" s="2" t="s">
        <v>624</v>
      </c>
      <c r="K89" s="27">
        <f xml:space="preserve"> 1667 * 1000000</f>
        <v>1667000000</v>
      </c>
      <c r="L89" s="2"/>
      <c r="M89" s="2" t="s">
        <v>1064</v>
      </c>
      <c r="N89" s="2" t="s">
        <v>1065</v>
      </c>
      <c r="O89" s="2" t="s">
        <v>1066</v>
      </c>
      <c r="P89" s="2" t="s">
        <v>1067</v>
      </c>
      <c r="Q89" s="2" t="s">
        <v>1068</v>
      </c>
      <c r="R89" s="2"/>
      <c r="S89" s="2" t="s">
        <v>1069</v>
      </c>
      <c r="T89" s="2" t="s">
        <v>1070</v>
      </c>
      <c r="U89" s="2" t="s">
        <v>1071</v>
      </c>
      <c r="V89" s="2"/>
      <c r="W89" s="2"/>
      <c r="X89" s="30">
        <f t="shared" si="1"/>
        <v>1435572929.8635466</v>
      </c>
      <c r="Y89" s="9">
        <f>IF( K89="s.i", "s.i", IF(ISBLANK(K89),"Actualizando información",IFERROR(K89 / VLOOKUP(A89,Deflactor!$G$3:$H$64,2,0),"Revisar error" )))</f>
        <v>1435572929.8635466</v>
      </c>
    </row>
    <row r="90" spans="1:25" x14ac:dyDescent="0.3">
      <c r="A90" s="2">
        <v>2016</v>
      </c>
      <c r="B90" s="2" t="s">
        <v>133</v>
      </c>
      <c r="C90" s="2" t="s">
        <v>7</v>
      </c>
      <c r="D90" s="2" t="s">
        <v>1320</v>
      </c>
      <c r="E90" s="2" t="s">
        <v>36</v>
      </c>
      <c r="F90" s="2" t="s">
        <v>37</v>
      </c>
      <c r="G90" s="2" t="s">
        <v>89</v>
      </c>
      <c r="H90" s="2" t="s">
        <v>724</v>
      </c>
      <c r="I90" s="2">
        <v>2002</v>
      </c>
      <c r="J90" s="2" t="s">
        <v>624</v>
      </c>
      <c r="K90" s="27" t="s">
        <v>624</v>
      </c>
      <c r="L90" s="2"/>
      <c r="M90" s="2" t="s">
        <v>1072</v>
      </c>
      <c r="N90" s="2" t="s">
        <v>1073</v>
      </c>
      <c r="O90" s="2" t="s">
        <v>1074</v>
      </c>
      <c r="P90" s="2"/>
      <c r="Q90" s="2"/>
      <c r="R90" s="2"/>
      <c r="S90" s="2" t="s">
        <v>1075</v>
      </c>
      <c r="T90" s="2" t="s">
        <v>1076</v>
      </c>
      <c r="U90" s="2" t="s">
        <v>1077</v>
      </c>
      <c r="V90" s="2"/>
      <c r="W90" s="2"/>
      <c r="X90" s="30" t="str">
        <f t="shared" si="1"/>
        <v/>
      </c>
      <c r="Y90" s="9" t="str">
        <f>IF( K90="s.i", "s.i", IF(ISBLANK(K90),"Actualizando información",IFERROR(K90 / VLOOKUP(A90,Deflactor!$G$3:$H$64,2,0),"Revisar error" )))</f>
        <v>s.i</v>
      </c>
    </row>
    <row r="91" spans="1:25" x14ac:dyDescent="0.3">
      <c r="A91" s="2">
        <v>2016</v>
      </c>
      <c r="B91" s="2" t="s">
        <v>134</v>
      </c>
      <c r="C91" s="2" t="s">
        <v>7</v>
      </c>
      <c r="D91" s="2" t="s">
        <v>1320</v>
      </c>
      <c r="E91" s="2" t="s">
        <v>20</v>
      </c>
      <c r="F91" s="2" t="s">
        <v>23</v>
      </c>
      <c r="G91" s="2" t="s">
        <v>89</v>
      </c>
      <c r="H91" s="2" t="s">
        <v>624</v>
      </c>
      <c r="I91" s="2">
        <v>2013</v>
      </c>
      <c r="J91" s="2" t="s">
        <v>624</v>
      </c>
      <c r="K91" s="27">
        <f xml:space="preserve"> 220144578 * 1000</f>
        <v>220144578000</v>
      </c>
      <c r="L91" s="2" t="s">
        <v>1661</v>
      </c>
      <c r="M91" s="2" t="s">
        <v>999</v>
      </c>
      <c r="N91" s="2" t="s">
        <v>1000</v>
      </c>
      <c r="O91" s="2" t="s">
        <v>1001</v>
      </c>
      <c r="P91" s="2"/>
      <c r="Q91" s="2"/>
      <c r="R91" s="2"/>
      <c r="S91" s="2" t="s">
        <v>1002</v>
      </c>
      <c r="T91" s="2" t="s">
        <v>1003</v>
      </c>
      <c r="U91" s="2" t="s">
        <v>1004</v>
      </c>
      <c r="V91" s="2"/>
      <c r="W91" s="2"/>
      <c r="X91" s="30">
        <f t="shared" si="1"/>
        <v>189582241651.49014</v>
      </c>
      <c r="Y91" s="9">
        <f>IF( K91="s.i", "s.i", IF(ISBLANK(K91),"Actualizando información",IFERROR(K91 / VLOOKUP(A91,Deflactor!$G$3:$H$64,2,0),"Revisar error" )))</f>
        <v>189582241651.49014</v>
      </c>
    </row>
    <row r="92" spans="1:25" x14ac:dyDescent="0.3">
      <c r="A92" s="2">
        <v>2016</v>
      </c>
      <c r="B92" s="2" t="s">
        <v>135</v>
      </c>
      <c r="C92" s="2" t="s">
        <v>7</v>
      </c>
      <c r="D92" s="2" t="s">
        <v>1320</v>
      </c>
      <c r="E92" s="2" t="s">
        <v>32</v>
      </c>
      <c r="F92" s="2" t="s">
        <v>33</v>
      </c>
      <c r="G92" s="2" t="s">
        <v>89</v>
      </c>
      <c r="H92" s="2" t="s">
        <v>624</v>
      </c>
      <c r="I92" s="2">
        <v>2009</v>
      </c>
      <c r="J92" s="2" t="s">
        <v>624</v>
      </c>
      <c r="K92" s="27">
        <f xml:space="preserve"> 23091 * 1000000</f>
        <v>23091000000</v>
      </c>
      <c r="L92" s="2" t="s">
        <v>1657</v>
      </c>
      <c r="M92" s="2" t="s">
        <v>1078</v>
      </c>
      <c r="N92" s="2" t="s">
        <v>1079</v>
      </c>
      <c r="O92" s="2" t="s">
        <v>1080</v>
      </c>
      <c r="P92" s="2"/>
      <c r="Q92" s="2"/>
      <c r="R92" s="2"/>
      <c r="S92" s="2" t="s">
        <v>1081</v>
      </c>
      <c r="T92" s="2" t="s">
        <v>1082</v>
      </c>
      <c r="U92" s="2" t="s">
        <v>1083</v>
      </c>
      <c r="V92" s="2"/>
      <c r="W92" s="2"/>
      <c r="X92" s="30">
        <f t="shared" si="1"/>
        <v>19885311651.757141</v>
      </c>
      <c r="Y92" s="9">
        <f>IF( K92="s.i", "s.i", IF(ISBLANK(K92),"Actualizando información",IFERROR(K92 / VLOOKUP(A92,Deflactor!$G$3:$H$64,2,0),"Revisar error" )))</f>
        <v>19885311651.757141</v>
      </c>
    </row>
    <row r="93" spans="1:25" x14ac:dyDescent="0.3">
      <c r="A93" s="2">
        <v>2016</v>
      </c>
      <c r="B93" s="2" t="s">
        <v>136</v>
      </c>
      <c r="C93" s="2" t="s">
        <v>67</v>
      </c>
      <c r="D93" s="2" t="s">
        <v>1321</v>
      </c>
      <c r="E93" s="2" t="s">
        <v>20</v>
      </c>
      <c r="F93" s="2" t="s">
        <v>23</v>
      </c>
      <c r="G93" s="2" t="s">
        <v>10</v>
      </c>
      <c r="H93" s="2" t="s">
        <v>724</v>
      </c>
      <c r="I93" s="2">
        <v>2007</v>
      </c>
      <c r="J93" s="2" t="s">
        <v>624</v>
      </c>
      <c r="K93" s="27">
        <f xml:space="preserve"> 6390025 * 1000</f>
        <v>6390025000</v>
      </c>
      <c r="L93" s="2"/>
      <c r="M93" s="2" t="s">
        <v>1084</v>
      </c>
      <c r="N93" s="2" t="s">
        <v>1085</v>
      </c>
      <c r="O93" s="2" t="s">
        <v>1086</v>
      </c>
      <c r="P93" s="2" t="s">
        <v>1087</v>
      </c>
      <c r="Q93" s="2" t="s">
        <v>1088</v>
      </c>
      <c r="R93" s="2"/>
      <c r="S93" s="2" t="s">
        <v>1089</v>
      </c>
      <c r="T93" s="2" t="s">
        <v>1090</v>
      </c>
      <c r="U93" s="2" t="s">
        <v>1091</v>
      </c>
      <c r="V93" s="2"/>
      <c r="W93" s="2"/>
      <c r="X93" s="30">
        <f t="shared" si="1"/>
        <v>5502907565.1777506</v>
      </c>
      <c r="Y93" s="9">
        <f>IF( K93="s.i", "s.i", IF(ISBLANK(K93),"Actualizando información",IFERROR(K93 / VLOOKUP(A93,Deflactor!$G$3:$H$64,2,0),"Revisar error" )))</f>
        <v>5502907565.1777506</v>
      </c>
    </row>
    <row r="94" spans="1:25" x14ac:dyDescent="0.3">
      <c r="A94" s="2">
        <v>2016</v>
      </c>
      <c r="B94" s="2" t="s">
        <v>137</v>
      </c>
      <c r="C94" s="2" t="s">
        <v>67</v>
      </c>
      <c r="D94" s="2" t="s">
        <v>1321</v>
      </c>
      <c r="E94" s="2" t="s">
        <v>138</v>
      </c>
      <c r="F94" s="2" t="s">
        <v>139</v>
      </c>
      <c r="G94" s="2" t="s">
        <v>14</v>
      </c>
      <c r="H94" s="2" t="s">
        <v>724</v>
      </c>
      <c r="I94" s="2">
        <v>2011</v>
      </c>
      <c r="J94" s="2" t="s">
        <v>624</v>
      </c>
      <c r="K94" s="27" t="s">
        <v>624</v>
      </c>
      <c r="L94" s="2"/>
      <c r="M94" s="2" t="s">
        <v>1366</v>
      </c>
      <c r="N94" s="2" t="s">
        <v>1367</v>
      </c>
      <c r="O94" s="2" t="s">
        <v>1368</v>
      </c>
      <c r="P94" s="2"/>
      <c r="Q94" s="2"/>
      <c r="R94" s="2"/>
      <c r="S94" s="2" t="s">
        <v>1369</v>
      </c>
      <c r="T94" s="2" t="s">
        <v>1370</v>
      </c>
      <c r="U94" s="2" t="s">
        <v>1371</v>
      </c>
      <c r="V94" s="2"/>
      <c r="W94" s="2"/>
      <c r="X94" s="30" t="str">
        <f t="shared" si="1"/>
        <v/>
      </c>
      <c r="Y94" s="9" t="str">
        <f>IF( K94="s.i", "s.i", IF(ISBLANK(K94),"Actualizando información",IFERROR(K94 / VLOOKUP(A94,Deflactor!$G$3:$H$64,2,0),"Revisar error" )))</f>
        <v>s.i</v>
      </c>
    </row>
    <row r="95" spans="1:25" x14ac:dyDescent="0.3">
      <c r="A95" s="2">
        <v>2016</v>
      </c>
      <c r="B95" s="2" t="s">
        <v>140</v>
      </c>
      <c r="C95" s="2" t="s">
        <v>7</v>
      </c>
      <c r="D95" s="2" t="s">
        <v>1320</v>
      </c>
      <c r="E95" s="2" t="s">
        <v>32</v>
      </c>
      <c r="F95" s="2" t="s">
        <v>33</v>
      </c>
      <c r="G95" s="2" t="s">
        <v>89</v>
      </c>
      <c r="H95" s="2" t="s">
        <v>624</v>
      </c>
      <c r="I95" s="2">
        <v>2009</v>
      </c>
      <c r="J95" s="2" t="s">
        <v>624</v>
      </c>
      <c r="K95" s="27">
        <f xml:space="preserve"> 23091 * 1000000</f>
        <v>23091000000</v>
      </c>
      <c r="L95" s="2" t="s">
        <v>1657</v>
      </c>
      <c r="M95" s="2" t="s">
        <v>1078</v>
      </c>
      <c r="N95" s="2" t="s">
        <v>1079</v>
      </c>
      <c r="O95" s="2" t="s">
        <v>1080</v>
      </c>
      <c r="P95" s="2"/>
      <c r="Q95" s="2"/>
      <c r="R95" s="2"/>
      <c r="S95" s="2" t="s">
        <v>1081</v>
      </c>
      <c r="T95" s="2" t="s">
        <v>1082</v>
      </c>
      <c r="U95" s="2" t="s">
        <v>1083</v>
      </c>
      <c r="V95" s="2"/>
      <c r="W95" s="2"/>
      <c r="X95" s="30">
        <f t="shared" si="1"/>
        <v>19885311651.757141</v>
      </c>
      <c r="Y95" s="9">
        <f>IF( K95="s.i", "s.i", IF(ISBLANK(K95),"Actualizando información",IFERROR(K95 / VLOOKUP(A95,Deflactor!$G$3:$H$64,2,0),"Revisar error" )))</f>
        <v>19885311651.757141</v>
      </c>
    </row>
    <row r="96" spans="1:25" x14ac:dyDescent="0.3">
      <c r="A96" s="2">
        <v>2016</v>
      </c>
      <c r="B96" s="2" t="s">
        <v>141</v>
      </c>
      <c r="C96" s="2" t="s">
        <v>7</v>
      </c>
      <c r="D96" s="2" t="s">
        <v>1320</v>
      </c>
      <c r="E96" s="2" t="s">
        <v>32</v>
      </c>
      <c r="F96" s="2" t="s">
        <v>33</v>
      </c>
      <c r="G96" s="2" t="s">
        <v>95</v>
      </c>
      <c r="H96" s="2" t="s">
        <v>624</v>
      </c>
      <c r="I96" s="2">
        <v>2011</v>
      </c>
      <c r="J96" s="2" t="s">
        <v>624</v>
      </c>
      <c r="K96" s="27">
        <f xml:space="preserve"> 75570 * 1000000</f>
        <v>75570000000</v>
      </c>
      <c r="L96" s="2"/>
      <c r="M96" s="2" t="s">
        <v>1092</v>
      </c>
      <c r="N96" s="2" t="s">
        <v>1093</v>
      </c>
      <c r="O96" s="2" t="s">
        <v>1094</v>
      </c>
      <c r="P96" s="2" t="s">
        <v>1095</v>
      </c>
      <c r="Q96" s="2" t="s">
        <v>1096</v>
      </c>
      <c r="R96" s="2"/>
      <c r="S96" s="2" t="s">
        <v>1097</v>
      </c>
      <c r="T96" s="2" t="s">
        <v>1098</v>
      </c>
      <c r="U96" s="2" t="s">
        <v>1099</v>
      </c>
      <c r="V96" s="2"/>
      <c r="W96" s="2"/>
      <c r="X96" s="30">
        <f t="shared" si="1"/>
        <v>65078732039.465042</v>
      </c>
      <c r="Y96" s="9">
        <f>IF( K96="s.i", "s.i", IF(ISBLANK(K96),"Actualizando información",IFERROR(K96 / VLOOKUP(A96,Deflactor!$G$3:$H$64,2,0),"Revisar error" )))</f>
        <v>65078732039.465042</v>
      </c>
    </row>
    <row r="97" spans="1:25" x14ac:dyDescent="0.3">
      <c r="A97" s="2">
        <v>2016</v>
      </c>
      <c r="B97" s="2" t="s">
        <v>142</v>
      </c>
      <c r="C97" s="2" t="s">
        <v>7</v>
      </c>
      <c r="D97" s="2" t="s">
        <v>1320</v>
      </c>
      <c r="E97" s="2" t="s">
        <v>32</v>
      </c>
      <c r="F97" s="2" t="s">
        <v>33</v>
      </c>
      <c r="G97" s="2" t="s">
        <v>89</v>
      </c>
      <c r="H97" s="2" t="s">
        <v>624</v>
      </c>
      <c r="I97" s="2">
        <v>2011</v>
      </c>
      <c r="J97" s="2" t="s">
        <v>624</v>
      </c>
      <c r="K97" s="27">
        <f xml:space="preserve"> 75570 * 1000000</f>
        <v>75570000000</v>
      </c>
      <c r="L97" s="2"/>
      <c r="M97" s="2" t="s">
        <v>1092</v>
      </c>
      <c r="N97" s="2" t="s">
        <v>1093</v>
      </c>
      <c r="O97" s="2" t="s">
        <v>1094</v>
      </c>
      <c r="P97" s="2" t="s">
        <v>1095</v>
      </c>
      <c r="Q97" s="2" t="s">
        <v>1096</v>
      </c>
      <c r="R97" s="2"/>
      <c r="S97" s="2" t="s">
        <v>1097</v>
      </c>
      <c r="T97" s="2" t="s">
        <v>1098</v>
      </c>
      <c r="U97" s="2" t="s">
        <v>1099</v>
      </c>
      <c r="V97" s="2"/>
      <c r="W97" s="2"/>
      <c r="X97" s="30">
        <f t="shared" si="1"/>
        <v>65078732039.465042</v>
      </c>
      <c r="Y97" s="9">
        <f>IF( K97="s.i", "s.i", IF(ISBLANK(K97),"Actualizando información",IFERROR(K97 / VLOOKUP(A97,Deflactor!$G$3:$H$64,2,0),"Revisar error" )))</f>
        <v>65078732039.465042</v>
      </c>
    </row>
    <row r="98" spans="1:25" x14ac:dyDescent="0.3">
      <c r="A98" s="2">
        <v>2016</v>
      </c>
      <c r="B98" s="2" t="s">
        <v>143</v>
      </c>
      <c r="C98" s="2" t="s">
        <v>7</v>
      </c>
      <c r="D98" s="2" t="s">
        <v>1320</v>
      </c>
      <c r="E98" s="2" t="s">
        <v>12</v>
      </c>
      <c r="F98" s="2" t="s">
        <v>105</v>
      </c>
      <c r="G98" s="2" t="s">
        <v>89</v>
      </c>
      <c r="H98" s="2" t="s">
        <v>1005</v>
      </c>
      <c r="I98" s="2">
        <v>2010</v>
      </c>
      <c r="J98" s="2" t="s">
        <v>624</v>
      </c>
      <c r="K98" s="27">
        <f xml:space="preserve"> 4899869 * 1000000000</f>
        <v>4899869000000000</v>
      </c>
      <c r="L98" s="2" t="s">
        <v>1659</v>
      </c>
      <c r="M98" s="2" t="s">
        <v>1006</v>
      </c>
      <c r="N98" s="2" t="s">
        <v>1007</v>
      </c>
      <c r="O98" s="2" t="s">
        <v>758</v>
      </c>
      <c r="P98" s="2" t="s">
        <v>1008</v>
      </c>
      <c r="Q98" s="2" t="s">
        <v>1009</v>
      </c>
      <c r="R98" s="2"/>
      <c r="S98" s="2" t="s">
        <v>1010</v>
      </c>
      <c r="T98" s="2" t="s">
        <v>1011</v>
      </c>
      <c r="U98" s="2" t="s">
        <v>1012</v>
      </c>
      <c r="V98" s="2" t="s">
        <v>758</v>
      </c>
      <c r="W98" s="2"/>
      <c r="X98" s="30">
        <f t="shared" si="1"/>
        <v>4219627652236092.5</v>
      </c>
      <c r="Y98" s="9">
        <f>IF( K98="s.i", "s.i", IF(ISBLANK(K98),"Actualizando información",IFERROR(K98 / VLOOKUP(A98,Deflactor!$G$3:$H$64,2,0),"Revisar error" )))</f>
        <v>4219627652236092.5</v>
      </c>
    </row>
    <row r="99" spans="1:25" x14ac:dyDescent="0.3">
      <c r="A99" s="2">
        <v>2016</v>
      </c>
      <c r="B99" s="2" t="s">
        <v>144</v>
      </c>
      <c r="C99" s="2" t="s">
        <v>7</v>
      </c>
      <c r="D99" s="2" t="s">
        <v>1320</v>
      </c>
      <c r="E99" s="2" t="s">
        <v>25</v>
      </c>
      <c r="F99" s="2" t="s">
        <v>26</v>
      </c>
      <c r="G99" s="2" t="s">
        <v>89</v>
      </c>
      <c r="H99" s="2" t="s">
        <v>624</v>
      </c>
      <c r="I99" s="2">
        <v>1995</v>
      </c>
      <c r="J99" s="2" t="s">
        <v>624</v>
      </c>
      <c r="K99" s="27">
        <f xml:space="preserve"> 4905439 * 1000</f>
        <v>4905439000</v>
      </c>
      <c r="L99" s="2"/>
      <c r="M99" s="2" t="s">
        <v>1100</v>
      </c>
      <c r="N99" s="2" t="s">
        <v>1101</v>
      </c>
      <c r="O99" s="2" t="s">
        <v>1102</v>
      </c>
      <c r="P99" s="2"/>
      <c r="Q99" s="2"/>
      <c r="R99" s="2"/>
      <c r="S99" s="2" t="s">
        <v>1103</v>
      </c>
      <c r="T99" s="2" t="s">
        <v>1104</v>
      </c>
      <c r="U99" s="2" t="s">
        <v>1105</v>
      </c>
      <c r="V99" s="2"/>
      <c r="W99" s="2"/>
      <c r="X99" s="30">
        <f t="shared" si="1"/>
        <v>4224424377.6226192</v>
      </c>
      <c r="Y99" s="9">
        <f>IF( K99="s.i", "s.i", IF(ISBLANK(K99),"Actualizando información",IFERROR(K99 / VLOOKUP(A99,Deflactor!$G$3:$H$64,2,0),"Revisar error" )))</f>
        <v>4224424377.6226192</v>
      </c>
    </row>
    <row r="100" spans="1:25" x14ac:dyDescent="0.3">
      <c r="A100" s="2">
        <v>2016</v>
      </c>
      <c r="B100" s="2" t="s">
        <v>145</v>
      </c>
      <c r="C100" s="2" t="s">
        <v>7</v>
      </c>
      <c r="D100" s="2" t="s">
        <v>1320</v>
      </c>
      <c r="E100" s="2" t="s">
        <v>40</v>
      </c>
      <c r="F100" s="2" t="s">
        <v>43</v>
      </c>
      <c r="G100" s="2" t="s">
        <v>89</v>
      </c>
      <c r="H100" s="2" t="s">
        <v>724</v>
      </c>
      <c r="I100" s="2">
        <v>2008</v>
      </c>
      <c r="J100" s="2" t="s">
        <v>624</v>
      </c>
      <c r="K100" s="27">
        <f xml:space="preserve"> 33740927 * 1000</f>
        <v>33740927000</v>
      </c>
      <c r="L100" s="2" t="s">
        <v>1681</v>
      </c>
      <c r="M100" s="2" t="s">
        <v>1339</v>
      </c>
      <c r="N100" s="2" t="s">
        <v>1340</v>
      </c>
      <c r="O100" s="2" t="s">
        <v>1341</v>
      </c>
      <c r="P100" s="2" t="s">
        <v>1342</v>
      </c>
      <c r="Q100" s="2"/>
      <c r="R100" s="2"/>
      <c r="S100" s="2" t="s">
        <v>1343</v>
      </c>
      <c r="T100" s="2" t="s">
        <v>1344</v>
      </c>
      <c r="U100" s="2" t="s">
        <v>1345</v>
      </c>
      <c r="V100" s="2"/>
      <c r="W100" s="2"/>
      <c r="X100" s="30">
        <f t="shared" si="1"/>
        <v>29056725512.718685</v>
      </c>
      <c r="Y100" s="9">
        <f>IF( K100="s.i", "s.i", IF(ISBLANK(K100),"Actualizando información",IFERROR(K100 / VLOOKUP(A100,Deflactor!$G$3:$H$64,2,0),"Revisar error" )))</f>
        <v>29056725512.718685</v>
      </c>
    </row>
    <row r="101" spans="1:25" x14ac:dyDescent="0.3">
      <c r="A101" s="2">
        <v>2016</v>
      </c>
      <c r="B101" s="2" t="s">
        <v>146</v>
      </c>
      <c r="C101" s="2" t="s">
        <v>7</v>
      </c>
      <c r="D101" s="2" t="s">
        <v>1320</v>
      </c>
      <c r="E101" s="2" t="s">
        <v>40</v>
      </c>
      <c r="F101" s="2" t="s">
        <v>43</v>
      </c>
      <c r="G101" s="2" t="s">
        <v>89</v>
      </c>
      <c r="H101" s="2" t="s">
        <v>724</v>
      </c>
      <c r="I101" s="2">
        <v>2008</v>
      </c>
      <c r="J101" s="2" t="s">
        <v>624</v>
      </c>
      <c r="K101" s="27">
        <f t="shared" ref="K101:K103" si="2" xml:space="preserve"> 33740927 * 1000</f>
        <v>33740927000</v>
      </c>
      <c r="L101" s="2" t="s">
        <v>1681</v>
      </c>
      <c r="M101" s="2" t="s">
        <v>1339</v>
      </c>
      <c r="N101" s="2" t="s">
        <v>1340</v>
      </c>
      <c r="O101" s="2" t="s">
        <v>1341</v>
      </c>
      <c r="P101" s="2" t="s">
        <v>1342</v>
      </c>
      <c r="Q101" s="2"/>
      <c r="R101" s="2"/>
      <c r="S101" s="2" t="s">
        <v>1343</v>
      </c>
      <c r="T101" s="2" t="s">
        <v>1344</v>
      </c>
      <c r="U101" s="2" t="s">
        <v>1345</v>
      </c>
      <c r="V101" s="2"/>
      <c r="W101" s="2"/>
      <c r="X101" s="30">
        <f t="shared" si="1"/>
        <v>29056725512.718685</v>
      </c>
      <c r="Y101" s="9">
        <f>IF( K101="s.i", "s.i", IF(ISBLANK(K101),"Actualizando información",IFERROR(K101 / VLOOKUP(A101,Deflactor!$G$3:$H$64,2,0),"Revisar error" )))</f>
        <v>29056725512.718685</v>
      </c>
    </row>
    <row r="102" spans="1:25" x14ac:dyDescent="0.3">
      <c r="A102" s="2">
        <v>2016</v>
      </c>
      <c r="B102" s="2" t="s">
        <v>147</v>
      </c>
      <c r="C102" s="2" t="s">
        <v>7</v>
      </c>
      <c r="D102" s="2" t="s">
        <v>1320</v>
      </c>
      <c r="E102" s="2" t="s">
        <v>40</v>
      </c>
      <c r="F102" s="2" t="s">
        <v>43</v>
      </c>
      <c r="G102" s="2" t="s">
        <v>89</v>
      </c>
      <c r="H102" s="2" t="s">
        <v>724</v>
      </c>
      <c r="I102" s="2">
        <v>2008</v>
      </c>
      <c r="J102" s="2" t="s">
        <v>624</v>
      </c>
      <c r="K102" s="27">
        <f t="shared" si="2"/>
        <v>33740927000</v>
      </c>
      <c r="L102" s="2" t="s">
        <v>1681</v>
      </c>
      <c r="M102" s="2" t="s">
        <v>1339</v>
      </c>
      <c r="N102" s="2" t="s">
        <v>1340</v>
      </c>
      <c r="O102" s="2" t="s">
        <v>1341</v>
      </c>
      <c r="P102" s="2" t="s">
        <v>1342</v>
      </c>
      <c r="Q102" s="2"/>
      <c r="R102" s="2"/>
      <c r="S102" s="2" t="s">
        <v>1343</v>
      </c>
      <c r="T102" s="2" t="s">
        <v>1344</v>
      </c>
      <c r="U102" s="2" t="s">
        <v>1345</v>
      </c>
      <c r="V102" s="2"/>
      <c r="W102" s="2"/>
      <c r="X102" s="30">
        <f t="shared" si="1"/>
        <v>29056725512.718685</v>
      </c>
      <c r="Y102" s="9">
        <f>IF( K102="s.i", "s.i", IF(ISBLANK(K102),"Actualizando información",IFERROR(K102 / VLOOKUP(A102,Deflactor!$G$3:$H$64,2,0),"Revisar error" )))</f>
        <v>29056725512.718685</v>
      </c>
    </row>
    <row r="103" spans="1:25" x14ac:dyDescent="0.3">
      <c r="A103" s="2">
        <v>2016</v>
      </c>
      <c r="B103" s="2" t="s">
        <v>148</v>
      </c>
      <c r="C103" s="2" t="s">
        <v>7</v>
      </c>
      <c r="D103" s="2" t="s">
        <v>1320</v>
      </c>
      <c r="E103" s="2" t="s">
        <v>40</v>
      </c>
      <c r="F103" s="2" t="s">
        <v>43</v>
      </c>
      <c r="G103" s="2" t="s">
        <v>89</v>
      </c>
      <c r="H103" s="2" t="s">
        <v>724</v>
      </c>
      <c r="I103" s="2">
        <v>2008</v>
      </c>
      <c r="J103" s="2" t="s">
        <v>624</v>
      </c>
      <c r="K103" s="27">
        <f t="shared" si="2"/>
        <v>33740927000</v>
      </c>
      <c r="L103" s="2" t="s">
        <v>1681</v>
      </c>
      <c r="M103" s="2" t="s">
        <v>1339</v>
      </c>
      <c r="N103" s="2" t="s">
        <v>1340</v>
      </c>
      <c r="O103" s="2" t="s">
        <v>1341</v>
      </c>
      <c r="P103" s="2" t="s">
        <v>1342</v>
      </c>
      <c r="Q103" s="2"/>
      <c r="R103" s="2"/>
      <c r="S103" s="2" t="s">
        <v>1343</v>
      </c>
      <c r="T103" s="2" t="s">
        <v>1344</v>
      </c>
      <c r="U103" s="2" t="s">
        <v>1345</v>
      </c>
      <c r="V103" s="2"/>
      <c r="W103" s="2"/>
      <c r="X103" s="30">
        <f t="shared" si="1"/>
        <v>29056725512.718685</v>
      </c>
      <c r="Y103" s="9">
        <f>IF( K103="s.i", "s.i", IF(ISBLANK(K103),"Actualizando información",IFERROR(K103 / VLOOKUP(A103,Deflactor!$G$3:$H$64,2,0),"Revisar error" )))</f>
        <v>29056725512.718685</v>
      </c>
    </row>
    <row r="104" spans="1:25" x14ac:dyDescent="0.3">
      <c r="A104" s="2">
        <v>2016</v>
      </c>
      <c r="B104" s="2" t="s">
        <v>149</v>
      </c>
      <c r="C104" s="2" t="s">
        <v>67</v>
      </c>
      <c r="D104" s="2" t="s">
        <v>1321</v>
      </c>
      <c r="E104" s="2" t="s">
        <v>25</v>
      </c>
      <c r="F104" s="2" t="s">
        <v>26</v>
      </c>
      <c r="G104" s="2" t="s">
        <v>10</v>
      </c>
      <c r="H104" s="2" t="s">
        <v>624</v>
      </c>
      <c r="I104" s="2">
        <v>2013</v>
      </c>
      <c r="J104" s="2" t="s">
        <v>624</v>
      </c>
      <c r="K104" s="27" t="s">
        <v>624</v>
      </c>
      <c r="L104" s="2"/>
      <c r="M104" s="2" t="s">
        <v>1106</v>
      </c>
      <c r="N104" s="2" t="s">
        <v>1107</v>
      </c>
      <c r="O104" s="2" t="s">
        <v>1108</v>
      </c>
      <c r="P104" s="2" t="s">
        <v>1109</v>
      </c>
      <c r="Q104" s="2"/>
      <c r="R104" s="2"/>
      <c r="S104" s="2" t="s">
        <v>1110</v>
      </c>
      <c r="T104" s="2" t="s">
        <v>1111</v>
      </c>
      <c r="U104" s="2"/>
      <c r="V104" s="2"/>
      <c r="W104" s="2"/>
      <c r="X104" s="30" t="str">
        <f t="shared" si="1"/>
        <v/>
      </c>
      <c r="Y104" s="9" t="str">
        <f>IF( K104="s.i", "s.i", IF(ISBLANK(K104),"Actualizando información",IFERROR(K104 / VLOOKUP(A104,Deflactor!$G$3:$H$64,2,0),"Revisar error" )))</f>
        <v>s.i</v>
      </c>
    </row>
    <row r="105" spans="1:25" x14ac:dyDescent="0.3">
      <c r="A105" s="2">
        <v>2016</v>
      </c>
      <c r="B105" s="2" t="s">
        <v>150</v>
      </c>
      <c r="C105" s="2" t="s">
        <v>7</v>
      </c>
      <c r="D105" s="2" t="s">
        <v>1320</v>
      </c>
      <c r="E105" s="2" t="s">
        <v>25</v>
      </c>
      <c r="F105" s="2" t="s">
        <v>151</v>
      </c>
      <c r="G105" s="2" t="s">
        <v>89</v>
      </c>
      <c r="H105" s="2" t="s">
        <v>624</v>
      </c>
      <c r="I105" s="2">
        <v>2012</v>
      </c>
      <c r="J105" s="2" t="s">
        <v>624</v>
      </c>
      <c r="K105" s="27">
        <f xml:space="preserve"> 11052526 * 1000000</f>
        <v>11052526000000</v>
      </c>
      <c r="L105" s="2"/>
      <c r="M105" s="2" t="s">
        <v>1112</v>
      </c>
      <c r="N105" s="2" t="s">
        <v>1113</v>
      </c>
      <c r="O105" s="2" t="s">
        <v>1114</v>
      </c>
      <c r="P105" s="2" t="s">
        <v>1115</v>
      </c>
      <c r="Q105" s="2"/>
      <c r="R105" s="2"/>
      <c r="S105" s="2" t="s">
        <v>1116</v>
      </c>
      <c r="T105" s="2" t="s">
        <v>1117</v>
      </c>
      <c r="U105" s="2" t="s">
        <v>1118</v>
      </c>
      <c r="V105" s="2"/>
      <c r="W105" s="2"/>
      <c r="X105" s="30">
        <f t="shared" si="1"/>
        <v>9518120655196.7754</v>
      </c>
      <c r="Y105" s="9">
        <f>IF( K105="s.i", "s.i", IF(ISBLANK(K105),"Actualizando información",IFERROR(K105 / VLOOKUP(A105,Deflactor!$G$3:$H$64,2,0),"Revisar error" )))</f>
        <v>9518120655196.7754</v>
      </c>
    </row>
    <row r="106" spans="1:25" x14ac:dyDescent="0.3">
      <c r="A106" s="2">
        <v>2016</v>
      </c>
      <c r="B106" s="2" t="s">
        <v>152</v>
      </c>
      <c r="C106" s="2" t="s">
        <v>7</v>
      </c>
      <c r="D106" s="2" t="s">
        <v>1320</v>
      </c>
      <c r="E106" s="2" t="s">
        <v>25</v>
      </c>
      <c r="F106" s="2" t="s">
        <v>153</v>
      </c>
      <c r="G106" s="2" t="s">
        <v>95</v>
      </c>
      <c r="H106" s="2" t="s">
        <v>624</v>
      </c>
      <c r="I106" s="2">
        <v>1993</v>
      </c>
      <c r="J106" s="2" t="s">
        <v>624</v>
      </c>
      <c r="K106" s="27">
        <f xml:space="preserve"> 7301 * 1000000</f>
        <v>7301000000</v>
      </c>
      <c r="L106" s="2"/>
      <c r="M106" s="2" t="s">
        <v>1119</v>
      </c>
      <c r="N106" s="2" t="s">
        <v>1120</v>
      </c>
      <c r="O106" s="2" t="s">
        <v>1121</v>
      </c>
      <c r="P106" s="2" t="s">
        <v>1122</v>
      </c>
      <c r="Q106" s="2" t="s">
        <v>1123</v>
      </c>
      <c r="R106" s="2"/>
      <c r="S106" s="2" t="s">
        <v>1124</v>
      </c>
      <c r="T106" s="2" t="s">
        <v>1125</v>
      </c>
      <c r="U106" s="2" t="s">
        <v>1126</v>
      </c>
      <c r="V106" s="2" t="s">
        <v>1153</v>
      </c>
      <c r="W106" s="2"/>
      <c r="X106" s="30">
        <f t="shared" si="1"/>
        <v>6287413293.9014721</v>
      </c>
      <c r="Y106" s="9">
        <f>IF( K106="s.i", "s.i", IF(ISBLANK(K106),"Actualizando información",IFERROR(K106 / VLOOKUP(A106,Deflactor!$G$3:$H$64,2,0),"Revisar error" )))</f>
        <v>6287413293.9014721</v>
      </c>
    </row>
    <row r="107" spans="1:25" x14ac:dyDescent="0.3">
      <c r="A107" s="2">
        <v>2015</v>
      </c>
      <c r="B107" s="2" t="s">
        <v>154</v>
      </c>
      <c r="C107" s="2" t="s">
        <v>155</v>
      </c>
      <c r="D107" s="2" t="s">
        <v>1323</v>
      </c>
      <c r="E107" s="2" t="s">
        <v>8</v>
      </c>
      <c r="F107" s="2" t="s">
        <v>156</v>
      </c>
      <c r="G107" s="2" t="s">
        <v>157</v>
      </c>
      <c r="H107" s="2"/>
      <c r="I107" s="2"/>
      <c r="J107" s="2"/>
      <c r="K107" s="27"/>
      <c r="L107" s="2"/>
      <c r="M107" s="2"/>
      <c r="N107" s="2"/>
      <c r="O107" s="2"/>
      <c r="P107" s="2"/>
      <c r="Q107" s="2"/>
      <c r="R107" s="2" t="s">
        <v>736</v>
      </c>
      <c r="S107" s="2"/>
      <c r="T107" s="2"/>
      <c r="U107" s="2"/>
      <c r="V107" s="2"/>
      <c r="W107" s="2"/>
      <c r="X107" s="30" t="str">
        <f t="shared" si="1"/>
        <v/>
      </c>
      <c r="Y107" s="9" t="str">
        <f>IF( K107="s.i", "s.i", IF(ISBLANK(K107),"Actualizando información",IFERROR(K107 / VLOOKUP(A107,Deflactor!$G$3:$H$64,2,0),"Revisar error" )))</f>
        <v>Actualizando información</v>
      </c>
    </row>
    <row r="108" spans="1:25" x14ac:dyDescent="0.3">
      <c r="A108" s="2">
        <v>2015</v>
      </c>
      <c r="B108" s="2" t="s">
        <v>158</v>
      </c>
      <c r="C108" s="2" t="s">
        <v>67</v>
      </c>
      <c r="D108" s="2" t="s">
        <v>1321</v>
      </c>
      <c r="E108" s="2" t="s">
        <v>159</v>
      </c>
      <c r="F108" s="2" t="s">
        <v>160</v>
      </c>
      <c r="G108" s="2" t="s">
        <v>89</v>
      </c>
      <c r="H108" s="2"/>
      <c r="I108" s="2"/>
      <c r="J108" s="2"/>
      <c r="K108" s="27"/>
      <c r="L108" s="2"/>
      <c r="M108" s="2"/>
      <c r="N108" s="2"/>
      <c r="O108" s="2"/>
      <c r="P108" s="2"/>
      <c r="Q108" s="2"/>
      <c r="R108" s="2"/>
      <c r="S108" s="2"/>
      <c r="T108" s="2"/>
      <c r="U108" s="2"/>
      <c r="V108" s="2"/>
      <c r="W108" s="2"/>
      <c r="X108" s="30" t="str">
        <f t="shared" si="1"/>
        <v/>
      </c>
      <c r="Y108" s="9" t="str">
        <f>IF( K108="s.i", "s.i", IF(ISBLANK(K108),"Actualizando información",IFERROR(K108 / VLOOKUP(A108,Deflactor!$G$3:$H$64,2,0),"Revisar error" )))</f>
        <v>Actualizando información</v>
      </c>
    </row>
    <row r="109" spans="1:25" x14ac:dyDescent="0.3">
      <c r="A109" s="2">
        <v>2015</v>
      </c>
      <c r="B109" s="2" t="s">
        <v>161</v>
      </c>
      <c r="C109" s="2" t="s">
        <v>67</v>
      </c>
      <c r="D109" s="2" t="s">
        <v>1321</v>
      </c>
      <c r="E109" s="2" t="s">
        <v>40</v>
      </c>
      <c r="F109" s="2" t="s">
        <v>162</v>
      </c>
      <c r="G109" s="2" t="s">
        <v>95</v>
      </c>
      <c r="H109" s="2"/>
      <c r="I109" s="2"/>
      <c r="J109" s="2"/>
      <c r="K109" s="27"/>
      <c r="L109" s="2"/>
      <c r="M109" s="2"/>
      <c r="N109" s="2"/>
      <c r="O109" s="2"/>
      <c r="P109" s="2"/>
      <c r="Q109" s="2"/>
      <c r="R109" s="2"/>
      <c r="S109" s="2"/>
      <c r="T109" s="2"/>
      <c r="U109" s="2"/>
      <c r="V109" s="2"/>
      <c r="W109" s="2"/>
      <c r="X109" s="30" t="str">
        <f t="shared" si="1"/>
        <v/>
      </c>
      <c r="Y109" s="9" t="str">
        <f>IF( K109="s.i", "s.i", IF(ISBLANK(K109),"Actualizando información",IFERROR(K109 / VLOOKUP(A109,Deflactor!$G$3:$H$64,2,0),"Revisar error" )))</f>
        <v>Actualizando información</v>
      </c>
    </row>
    <row r="110" spans="1:25" x14ac:dyDescent="0.3">
      <c r="A110" s="2">
        <v>2015</v>
      </c>
      <c r="B110" s="2" t="s">
        <v>163</v>
      </c>
      <c r="C110" s="2" t="s">
        <v>7</v>
      </c>
      <c r="D110" s="2" t="s">
        <v>1320</v>
      </c>
      <c r="E110" s="2" t="s">
        <v>164</v>
      </c>
      <c r="F110" s="2" t="s">
        <v>165</v>
      </c>
      <c r="G110" s="2" t="s">
        <v>95</v>
      </c>
      <c r="H110" s="2"/>
      <c r="I110" s="2"/>
      <c r="J110" s="2"/>
      <c r="K110" s="27"/>
      <c r="L110" s="2"/>
      <c r="M110" s="2"/>
      <c r="N110" s="2"/>
      <c r="O110" s="2"/>
      <c r="P110" s="2"/>
      <c r="Q110" s="2"/>
      <c r="R110" s="2"/>
      <c r="S110" s="2"/>
      <c r="T110" s="2"/>
      <c r="U110" s="2"/>
      <c r="V110" s="2"/>
      <c r="W110" s="2"/>
      <c r="X110" s="30" t="str">
        <f t="shared" si="1"/>
        <v/>
      </c>
      <c r="Y110" s="9" t="str">
        <f>IF( K110="s.i", "s.i", IF(ISBLANK(K110),"Actualizando información",IFERROR(K110 / VLOOKUP(A110,Deflactor!$G$3:$H$64,2,0),"Revisar error" )))</f>
        <v>Actualizando información</v>
      </c>
    </row>
    <row r="111" spans="1:25" x14ac:dyDescent="0.3">
      <c r="A111" s="2">
        <v>2015</v>
      </c>
      <c r="B111" s="2" t="s">
        <v>166</v>
      </c>
      <c r="C111" s="2" t="s">
        <v>7</v>
      </c>
      <c r="D111" s="2" t="s">
        <v>1320</v>
      </c>
      <c r="E111" s="2" t="s">
        <v>71</v>
      </c>
      <c r="F111" s="2" t="s">
        <v>167</v>
      </c>
      <c r="G111" s="2" t="s">
        <v>95</v>
      </c>
      <c r="H111" s="2"/>
      <c r="I111" s="2"/>
      <c r="J111" s="2"/>
      <c r="K111" s="27"/>
      <c r="L111" s="2"/>
      <c r="M111" s="2"/>
      <c r="N111" s="2"/>
      <c r="O111" s="2"/>
      <c r="P111" s="2"/>
      <c r="Q111" s="2"/>
      <c r="R111" s="2"/>
      <c r="S111" s="2"/>
      <c r="T111" s="2"/>
      <c r="U111" s="2"/>
      <c r="V111" s="2"/>
      <c r="W111" s="2"/>
      <c r="X111" s="30" t="str">
        <f t="shared" si="1"/>
        <v/>
      </c>
      <c r="Y111" s="9" t="str">
        <f>IF( K111="s.i", "s.i", IF(ISBLANK(K111),"Actualizando información",IFERROR(K111 / VLOOKUP(A111,Deflactor!$G$3:$H$64,2,0),"Revisar error" )))</f>
        <v>Actualizando información</v>
      </c>
    </row>
    <row r="112" spans="1:25" x14ac:dyDescent="0.3">
      <c r="A112" s="2">
        <v>2015</v>
      </c>
      <c r="B112" s="2" t="s">
        <v>168</v>
      </c>
      <c r="C112" s="2" t="s">
        <v>7</v>
      </c>
      <c r="D112" s="2" t="s">
        <v>1320</v>
      </c>
      <c r="E112" s="2" t="s">
        <v>36</v>
      </c>
      <c r="F112" s="2" t="s">
        <v>81</v>
      </c>
      <c r="G112" s="2" t="s">
        <v>89</v>
      </c>
      <c r="H112" s="2"/>
      <c r="I112" s="2"/>
      <c r="J112" s="2"/>
      <c r="K112" s="27"/>
      <c r="L112" s="2"/>
      <c r="M112" s="2"/>
      <c r="N112" s="2"/>
      <c r="O112" s="2"/>
      <c r="P112" s="2"/>
      <c r="Q112" s="2"/>
      <c r="R112" s="2"/>
      <c r="S112" s="2"/>
      <c r="T112" s="2"/>
      <c r="U112" s="2"/>
      <c r="V112" s="2" t="s">
        <v>168</v>
      </c>
      <c r="W112" s="2"/>
      <c r="X112" s="30" t="str">
        <f t="shared" si="1"/>
        <v/>
      </c>
      <c r="Y112" s="9" t="str">
        <f>IF( K112="s.i", "s.i", IF(ISBLANK(K112),"Actualizando información",IFERROR(K112 / VLOOKUP(A112,Deflactor!$G$3:$H$64,2,0),"Revisar error" )))</f>
        <v>Actualizando información</v>
      </c>
    </row>
    <row r="113" spans="1:25" x14ac:dyDescent="0.3">
      <c r="A113" s="2">
        <v>2015</v>
      </c>
      <c r="B113" s="2" t="s">
        <v>169</v>
      </c>
      <c r="C113" s="2" t="s">
        <v>7</v>
      </c>
      <c r="D113" s="2" t="s">
        <v>1320</v>
      </c>
      <c r="E113" s="2" t="s">
        <v>36</v>
      </c>
      <c r="F113" s="2" t="s">
        <v>37</v>
      </c>
      <c r="G113" s="2" t="s">
        <v>89</v>
      </c>
      <c r="H113" s="2"/>
      <c r="I113" s="2"/>
      <c r="J113" s="2"/>
      <c r="K113" s="27"/>
      <c r="L113" s="2"/>
      <c r="M113" s="2"/>
      <c r="N113" s="2"/>
      <c r="O113" s="2"/>
      <c r="P113" s="2"/>
      <c r="Q113" s="2"/>
      <c r="R113" s="2"/>
      <c r="S113" s="2"/>
      <c r="T113" s="2"/>
      <c r="U113" s="2"/>
      <c r="V113" s="2"/>
      <c r="W113" s="2"/>
      <c r="X113" s="30" t="str">
        <f t="shared" si="1"/>
        <v/>
      </c>
      <c r="Y113" s="9" t="str">
        <f>IF( K113="s.i", "s.i", IF(ISBLANK(K113),"Actualizando información",IFERROR(K113 / VLOOKUP(A113,Deflactor!$G$3:$H$64,2,0),"Revisar error" )))</f>
        <v>Actualizando información</v>
      </c>
    </row>
    <row r="114" spans="1:25" x14ac:dyDescent="0.3">
      <c r="A114" s="2">
        <v>2015</v>
      </c>
      <c r="B114" s="2" t="s">
        <v>170</v>
      </c>
      <c r="C114" s="2" t="s">
        <v>7</v>
      </c>
      <c r="D114" s="2" t="s">
        <v>1320</v>
      </c>
      <c r="E114" s="2" t="s">
        <v>36</v>
      </c>
      <c r="F114" s="2" t="s">
        <v>37</v>
      </c>
      <c r="G114" s="2" t="s">
        <v>89</v>
      </c>
      <c r="H114" s="2"/>
      <c r="I114" s="2"/>
      <c r="J114" s="2"/>
      <c r="K114" s="27"/>
      <c r="L114" s="2"/>
      <c r="M114" s="2"/>
      <c r="N114" s="2"/>
      <c r="O114" s="2"/>
      <c r="P114" s="2"/>
      <c r="Q114" s="2"/>
      <c r="R114" s="2"/>
      <c r="S114" s="2"/>
      <c r="T114" s="2"/>
      <c r="U114" s="2"/>
      <c r="V114" s="2"/>
      <c r="W114" s="2"/>
      <c r="X114" s="30" t="str">
        <f t="shared" si="1"/>
        <v/>
      </c>
      <c r="Y114" s="9" t="str">
        <f>IF( K114="s.i", "s.i", IF(ISBLANK(K114),"Actualizando información",IFERROR(K114 / VLOOKUP(A114,Deflactor!$G$3:$H$64,2,0),"Revisar error" )))</f>
        <v>Actualizando información</v>
      </c>
    </row>
    <row r="115" spans="1:25" x14ac:dyDescent="0.3">
      <c r="A115" s="2">
        <v>2015</v>
      </c>
      <c r="B115" s="2" t="s">
        <v>171</v>
      </c>
      <c r="C115" s="2" t="s">
        <v>7</v>
      </c>
      <c r="D115" s="2" t="s">
        <v>1320</v>
      </c>
      <c r="E115" s="2" t="s">
        <v>36</v>
      </c>
      <c r="F115" s="2" t="s">
        <v>68</v>
      </c>
      <c r="G115" s="2" t="s">
        <v>89</v>
      </c>
      <c r="H115" s="2"/>
      <c r="I115" s="2"/>
      <c r="J115" s="2"/>
      <c r="K115" s="27"/>
      <c r="L115" s="2"/>
      <c r="M115" s="2"/>
      <c r="N115" s="2"/>
      <c r="O115" s="2"/>
      <c r="P115" s="2"/>
      <c r="Q115" s="2"/>
      <c r="R115" s="2"/>
      <c r="S115" s="2"/>
      <c r="T115" s="2"/>
      <c r="U115" s="2"/>
      <c r="V115" s="2"/>
      <c r="W115" s="2"/>
      <c r="X115" s="30" t="str">
        <f t="shared" si="1"/>
        <v/>
      </c>
      <c r="Y115" s="9" t="str">
        <f>IF( K115="s.i", "s.i", IF(ISBLANK(K115),"Actualizando información",IFERROR(K115 / VLOOKUP(A115,Deflactor!$G$3:$H$64,2,0),"Revisar error" )))</f>
        <v>Actualizando información</v>
      </c>
    </row>
    <row r="116" spans="1:25" x14ac:dyDescent="0.3">
      <c r="A116" s="2">
        <v>2015</v>
      </c>
      <c r="B116" s="2" t="s">
        <v>172</v>
      </c>
      <c r="C116" s="2" t="s">
        <v>7</v>
      </c>
      <c r="D116" s="2" t="s">
        <v>1320</v>
      </c>
      <c r="E116" s="2" t="s">
        <v>64</v>
      </c>
      <c r="F116" s="2" t="s">
        <v>65</v>
      </c>
      <c r="G116" s="2" t="s">
        <v>89</v>
      </c>
      <c r="H116" s="2"/>
      <c r="I116" s="2"/>
      <c r="J116" s="2"/>
      <c r="K116" s="27"/>
      <c r="L116" s="2"/>
      <c r="M116" s="2"/>
      <c r="N116" s="2"/>
      <c r="O116" s="2"/>
      <c r="P116" s="2"/>
      <c r="Q116" s="2"/>
      <c r="R116" s="2"/>
      <c r="S116" s="2"/>
      <c r="T116" s="2"/>
      <c r="U116" s="2"/>
      <c r="V116" s="2"/>
      <c r="W116" s="2"/>
      <c r="X116" s="30" t="str">
        <f t="shared" si="1"/>
        <v/>
      </c>
      <c r="Y116" s="9" t="str">
        <f>IF( K116="s.i", "s.i", IF(ISBLANK(K116),"Actualizando información",IFERROR(K116 / VLOOKUP(A116,Deflactor!$G$3:$H$64,2,0),"Revisar error" )))</f>
        <v>Actualizando información</v>
      </c>
    </row>
    <row r="117" spans="1:25" x14ac:dyDescent="0.3">
      <c r="A117" s="2">
        <v>2015</v>
      </c>
      <c r="B117" s="2" t="s">
        <v>173</v>
      </c>
      <c r="C117" s="2" t="s">
        <v>7</v>
      </c>
      <c r="D117" s="2" t="s">
        <v>1320</v>
      </c>
      <c r="E117" s="2" t="s">
        <v>36</v>
      </c>
      <c r="F117" s="2" t="s">
        <v>37</v>
      </c>
      <c r="G117" s="2" t="s">
        <v>89</v>
      </c>
      <c r="H117" s="2"/>
      <c r="I117" s="2"/>
      <c r="J117" s="2"/>
      <c r="K117" s="27"/>
      <c r="L117" s="2"/>
      <c r="M117" s="2"/>
      <c r="N117" s="2"/>
      <c r="O117" s="2"/>
      <c r="P117" s="2"/>
      <c r="Q117" s="2"/>
      <c r="R117" s="2"/>
      <c r="S117" s="2"/>
      <c r="T117" s="2"/>
      <c r="U117" s="2"/>
      <c r="V117" s="2"/>
      <c r="W117" s="2"/>
      <c r="X117" s="30" t="str">
        <f t="shared" si="1"/>
        <v/>
      </c>
      <c r="Y117" s="9" t="str">
        <f>IF( K117="s.i", "s.i", IF(ISBLANK(K117),"Actualizando información",IFERROR(K117 / VLOOKUP(A117,Deflactor!$G$3:$H$64,2,0),"Revisar error" )))</f>
        <v>Actualizando información</v>
      </c>
    </row>
    <row r="118" spans="1:25" x14ac:dyDescent="0.3">
      <c r="A118" s="2">
        <v>2015</v>
      </c>
      <c r="B118" s="2" t="s">
        <v>174</v>
      </c>
      <c r="C118" s="2" t="s">
        <v>7</v>
      </c>
      <c r="D118" s="2" t="s">
        <v>1320</v>
      </c>
      <c r="E118" s="2" t="s">
        <v>20</v>
      </c>
      <c r="F118" s="2" t="s">
        <v>23</v>
      </c>
      <c r="G118" s="2" t="s">
        <v>89</v>
      </c>
      <c r="H118" s="2"/>
      <c r="I118" s="2"/>
      <c r="J118" s="2"/>
      <c r="K118" s="27"/>
      <c r="L118" s="2"/>
      <c r="M118" s="2"/>
      <c r="N118" s="2"/>
      <c r="O118" s="2"/>
      <c r="P118" s="2"/>
      <c r="Q118" s="2"/>
      <c r="R118" s="2"/>
      <c r="S118" s="2"/>
      <c r="T118" s="2"/>
      <c r="U118" s="2"/>
      <c r="V118" s="2"/>
      <c r="W118" s="2"/>
      <c r="X118" s="30" t="str">
        <f t="shared" si="1"/>
        <v/>
      </c>
      <c r="Y118" s="9" t="str">
        <f>IF( K118="s.i", "s.i", IF(ISBLANK(K118),"Actualizando información",IFERROR(K118 / VLOOKUP(A118,Deflactor!$G$3:$H$64,2,0),"Revisar error" )))</f>
        <v>Actualizando información</v>
      </c>
    </row>
    <row r="119" spans="1:25" x14ac:dyDescent="0.3">
      <c r="A119" s="2">
        <v>2015</v>
      </c>
      <c r="B119" s="2" t="s">
        <v>175</v>
      </c>
      <c r="C119" s="2" t="s">
        <v>7</v>
      </c>
      <c r="D119" s="2" t="s">
        <v>1320</v>
      </c>
      <c r="E119" s="2" t="s">
        <v>20</v>
      </c>
      <c r="F119" s="2" t="s">
        <v>176</v>
      </c>
      <c r="G119" s="2" t="s">
        <v>89</v>
      </c>
      <c r="H119" s="2"/>
      <c r="I119" s="2"/>
      <c r="J119" s="2"/>
      <c r="K119" s="27"/>
      <c r="L119" s="2"/>
      <c r="M119" s="2"/>
      <c r="N119" s="2"/>
      <c r="O119" s="2"/>
      <c r="P119" s="2"/>
      <c r="Q119" s="2"/>
      <c r="R119" s="2"/>
      <c r="S119" s="2"/>
      <c r="T119" s="2"/>
      <c r="U119" s="2"/>
      <c r="V119" s="2"/>
      <c r="W119" s="2"/>
      <c r="X119" s="30" t="str">
        <f t="shared" si="1"/>
        <v/>
      </c>
      <c r="Y119" s="9" t="str">
        <f>IF( K119="s.i", "s.i", IF(ISBLANK(K119),"Actualizando información",IFERROR(K119 / VLOOKUP(A119,Deflactor!$G$3:$H$64,2,0),"Revisar error" )))</f>
        <v>Actualizando información</v>
      </c>
    </row>
    <row r="120" spans="1:25" x14ac:dyDescent="0.3">
      <c r="A120" s="2">
        <v>2015</v>
      </c>
      <c r="B120" s="2" t="s">
        <v>177</v>
      </c>
      <c r="C120" s="2" t="s">
        <v>7</v>
      </c>
      <c r="D120" s="2" t="s">
        <v>1320</v>
      </c>
      <c r="E120" s="2" t="s">
        <v>20</v>
      </c>
      <c r="F120" s="2" t="s">
        <v>178</v>
      </c>
      <c r="G120" s="2" t="s">
        <v>89</v>
      </c>
      <c r="H120" s="2"/>
      <c r="I120" s="2"/>
      <c r="J120" s="2"/>
      <c r="K120" s="27"/>
      <c r="L120" s="2"/>
      <c r="M120" s="2"/>
      <c r="N120" s="2"/>
      <c r="O120" s="2"/>
      <c r="P120" s="2"/>
      <c r="Q120" s="2"/>
      <c r="R120" s="2"/>
      <c r="S120" s="2"/>
      <c r="T120" s="2"/>
      <c r="U120" s="2"/>
      <c r="V120" s="2"/>
      <c r="W120" s="2"/>
      <c r="X120" s="30" t="str">
        <f t="shared" si="1"/>
        <v/>
      </c>
      <c r="Y120" s="9" t="str">
        <f>IF( K120="s.i", "s.i", IF(ISBLANK(K120),"Actualizando información",IFERROR(K120 / VLOOKUP(A120,Deflactor!$G$3:$H$64,2,0),"Revisar error" )))</f>
        <v>Actualizando información</v>
      </c>
    </row>
    <row r="121" spans="1:25" x14ac:dyDescent="0.3">
      <c r="A121" s="2">
        <v>2015</v>
      </c>
      <c r="B121" s="2" t="s">
        <v>179</v>
      </c>
      <c r="C121" s="2" t="s">
        <v>7</v>
      </c>
      <c r="D121" s="2" t="s">
        <v>1320</v>
      </c>
      <c r="E121" s="2" t="s">
        <v>36</v>
      </c>
      <c r="F121" s="2" t="s">
        <v>37</v>
      </c>
      <c r="G121" s="2" t="s">
        <v>89</v>
      </c>
      <c r="H121" s="2"/>
      <c r="I121" s="2"/>
      <c r="J121" s="2"/>
      <c r="K121" s="27"/>
      <c r="L121" s="2"/>
      <c r="M121" s="2"/>
      <c r="N121" s="2"/>
      <c r="O121" s="2"/>
      <c r="P121" s="2"/>
      <c r="Q121" s="2"/>
      <c r="R121" s="2"/>
      <c r="S121" s="2"/>
      <c r="T121" s="2"/>
      <c r="U121" s="2"/>
      <c r="V121" s="2"/>
      <c r="W121" s="2"/>
      <c r="X121" s="30" t="str">
        <f t="shared" si="1"/>
        <v/>
      </c>
      <c r="Y121" s="9" t="str">
        <f>IF( K121="s.i", "s.i", IF(ISBLANK(K121),"Actualizando información",IFERROR(K121 / VLOOKUP(A121,Deflactor!$G$3:$H$64,2,0),"Revisar error" )))</f>
        <v>Actualizando información</v>
      </c>
    </row>
    <row r="122" spans="1:25" x14ac:dyDescent="0.3">
      <c r="A122" s="2">
        <v>2015</v>
      </c>
      <c r="B122" s="2" t="s">
        <v>180</v>
      </c>
      <c r="C122" s="2" t="s">
        <v>7</v>
      </c>
      <c r="D122" s="2" t="s">
        <v>1320</v>
      </c>
      <c r="E122" s="2" t="s">
        <v>25</v>
      </c>
      <c r="F122" s="2" t="s">
        <v>181</v>
      </c>
      <c r="G122" s="2" t="s">
        <v>95</v>
      </c>
      <c r="H122" s="2"/>
      <c r="I122" s="2"/>
      <c r="J122" s="2"/>
      <c r="K122" s="27"/>
      <c r="L122" s="2"/>
      <c r="M122" s="2"/>
      <c r="N122" s="2"/>
      <c r="O122" s="2"/>
      <c r="P122" s="2"/>
      <c r="Q122" s="2"/>
      <c r="R122" s="2"/>
      <c r="S122" s="2"/>
      <c r="T122" s="2"/>
      <c r="U122" s="2"/>
      <c r="V122" s="2"/>
      <c r="W122" s="2"/>
      <c r="X122" s="30" t="str">
        <f t="shared" si="1"/>
        <v/>
      </c>
      <c r="Y122" s="9" t="str">
        <f>IF( K122="s.i", "s.i", IF(ISBLANK(K122),"Actualizando información",IFERROR(K122 / VLOOKUP(A122,Deflactor!$G$3:$H$64,2,0),"Revisar error" )))</f>
        <v>Actualizando información</v>
      </c>
    </row>
    <row r="123" spans="1:25" x14ac:dyDescent="0.3">
      <c r="A123" s="2">
        <v>2015</v>
      </c>
      <c r="B123" s="2" t="s">
        <v>182</v>
      </c>
      <c r="C123" s="2" t="s">
        <v>7</v>
      </c>
      <c r="D123" s="2" t="s">
        <v>1320</v>
      </c>
      <c r="E123" s="2" t="s">
        <v>12</v>
      </c>
      <c r="F123" s="2" t="s">
        <v>105</v>
      </c>
      <c r="G123" s="2" t="s">
        <v>95</v>
      </c>
      <c r="H123" s="2"/>
      <c r="I123" s="2"/>
      <c r="J123" s="2"/>
      <c r="K123" s="27"/>
      <c r="L123" s="2"/>
      <c r="M123" s="2"/>
      <c r="N123" s="2"/>
      <c r="O123" s="2"/>
      <c r="P123" s="2"/>
      <c r="Q123" s="2"/>
      <c r="R123" s="2"/>
      <c r="S123" s="2"/>
      <c r="T123" s="2"/>
      <c r="U123" s="2"/>
      <c r="V123" s="2"/>
      <c r="W123" s="2"/>
      <c r="X123" s="30" t="str">
        <f t="shared" si="1"/>
        <v/>
      </c>
      <c r="Y123" s="9" t="str">
        <f>IF( K123="s.i", "s.i", IF(ISBLANK(K123),"Actualizando información",IFERROR(K123 / VLOOKUP(A123,Deflactor!$G$3:$H$64,2,0),"Revisar error" )))</f>
        <v>Actualizando información</v>
      </c>
    </row>
    <row r="124" spans="1:25" x14ac:dyDescent="0.3">
      <c r="A124" s="2">
        <v>2015</v>
      </c>
      <c r="B124" s="2" t="s">
        <v>183</v>
      </c>
      <c r="C124" s="2" t="s">
        <v>7</v>
      </c>
      <c r="D124" s="2" t="s">
        <v>1320</v>
      </c>
      <c r="E124" s="2" t="s">
        <v>45</v>
      </c>
      <c r="F124" s="2" t="s">
        <v>184</v>
      </c>
      <c r="G124" s="2" t="s">
        <v>95</v>
      </c>
      <c r="H124" s="2"/>
      <c r="I124" s="2"/>
      <c r="J124" s="2"/>
      <c r="K124" s="27"/>
      <c r="L124" s="2"/>
      <c r="M124" s="2"/>
      <c r="N124" s="2"/>
      <c r="O124" s="2"/>
      <c r="P124" s="2"/>
      <c r="Q124" s="2"/>
      <c r="R124" s="2"/>
      <c r="S124" s="2"/>
      <c r="T124" s="2"/>
      <c r="U124" s="2"/>
      <c r="V124" s="2"/>
      <c r="W124" s="2"/>
      <c r="X124" s="30" t="str">
        <f t="shared" si="1"/>
        <v/>
      </c>
      <c r="Y124" s="9" t="str">
        <f>IF( K124="s.i", "s.i", IF(ISBLANK(K124),"Actualizando información",IFERROR(K124 / VLOOKUP(A124,Deflactor!$G$3:$H$64,2,0),"Revisar error" )))</f>
        <v>Actualizando información</v>
      </c>
    </row>
    <row r="125" spans="1:25" x14ac:dyDescent="0.3">
      <c r="A125" s="2">
        <v>2015</v>
      </c>
      <c r="B125" s="2" t="s">
        <v>185</v>
      </c>
      <c r="C125" s="2" t="s">
        <v>7</v>
      </c>
      <c r="D125" s="2" t="s">
        <v>1320</v>
      </c>
      <c r="E125" s="2" t="s">
        <v>36</v>
      </c>
      <c r="F125" s="2" t="s">
        <v>98</v>
      </c>
      <c r="G125" s="2" t="s">
        <v>89</v>
      </c>
      <c r="H125" s="2"/>
      <c r="I125" s="2"/>
      <c r="J125" s="2"/>
      <c r="K125" s="27"/>
      <c r="L125" s="2"/>
      <c r="M125" s="2"/>
      <c r="N125" s="2"/>
      <c r="O125" s="2"/>
      <c r="P125" s="2"/>
      <c r="Q125" s="2"/>
      <c r="R125" s="2"/>
      <c r="S125" s="2"/>
      <c r="T125" s="2"/>
      <c r="U125" s="2"/>
      <c r="V125" s="2"/>
      <c r="W125" s="2"/>
      <c r="X125" s="30" t="str">
        <f t="shared" si="1"/>
        <v/>
      </c>
      <c r="Y125" s="9" t="str">
        <f>IF( K125="s.i", "s.i", IF(ISBLANK(K125),"Actualizando información",IFERROR(K125 / VLOOKUP(A125,Deflactor!$G$3:$H$64,2,0),"Revisar error" )))</f>
        <v>Actualizando información</v>
      </c>
    </row>
    <row r="126" spans="1:25" x14ac:dyDescent="0.3">
      <c r="A126" s="2">
        <v>2014</v>
      </c>
      <c r="B126" s="2" t="s">
        <v>201</v>
      </c>
      <c r="C126" s="2" t="s">
        <v>92</v>
      </c>
      <c r="D126" s="2" t="s">
        <v>1322</v>
      </c>
      <c r="E126" s="2" t="s">
        <v>20</v>
      </c>
      <c r="F126" s="2" t="s">
        <v>23</v>
      </c>
      <c r="G126" s="2" t="s">
        <v>95</v>
      </c>
      <c r="H126" s="2" t="s">
        <v>724</v>
      </c>
      <c r="I126" s="2">
        <v>1990</v>
      </c>
      <c r="J126" s="2" t="s">
        <v>624</v>
      </c>
      <c r="K126" s="27">
        <f xml:space="preserve"> 66147145 * 1000</f>
        <v>66147145000</v>
      </c>
      <c r="L126" s="2"/>
      <c r="M126" s="2" t="s">
        <v>1372</v>
      </c>
      <c r="N126" s="2" t="s">
        <v>1373</v>
      </c>
      <c r="O126" s="2" t="s">
        <v>1374</v>
      </c>
      <c r="P126" s="2"/>
      <c r="Q126" s="2"/>
      <c r="R126" s="2"/>
      <c r="S126" s="2" t="s">
        <v>1375</v>
      </c>
      <c r="T126" s="2" t="s">
        <v>1376</v>
      </c>
      <c r="U126" s="2"/>
      <c r="V126" s="2"/>
      <c r="W126" s="2"/>
      <c r="X126" s="30">
        <f t="shared" si="1"/>
        <v>62458148721.964233</v>
      </c>
      <c r="Y126" s="9">
        <f>IF( K126="s.i", "s.i", IF(ISBLANK(K126),"Actualizando información",IFERROR(K126 / VLOOKUP(A126,Deflactor!$G$3:$H$64,2,0),"Revisar error" )))</f>
        <v>62458148721.964233</v>
      </c>
    </row>
    <row r="127" spans="1:25" x14ac:dyDescent="0.3">
      <c r="A127" s="2">
        <v>2014</v>
      </c>
      <c r="B127" s="2" t="s">
        <v>186</v>
      </c>
      <c r="C127" s="2" t="s">
        <v>92</v>
      </c>
      <c r="D127" s="2" t="s">
        <v>1322</v>
      </c>
      <c r="E127" s="2" t="s">
        <v>25</v>
      </c>
      <c r="F127" s="2" t="s">
        <v>29</v>
      </c>
      <c r="G127" s="2" t="s">
        <v>89</v>
      </c>
      <c r="H127" s="2" t="s">
        <v>724</v>
      </c>
      <c r="I127" s="2">
        <v>2005</v>
      </c>
      <c r="J127" s="2" t="s">
        <v>624</v>
      </c>
      <c r="K127" s="27">
        <f xml:space="preserve"> 19217.4 * 1000000</f>
        <v>19217400000</v>
      </c>
      <c r="L127" s="2" t="s">
        <v>1654</v>
      </c>
      <c r="M127" s="2" t="s">
        <v>899</v>
      </c>
      <c r="N127" s="2" t="s">
        <v>900</v>
      </c>
      <c r="O127" s="2" t="s">
        <v>901</v>
      </c>
      <c r="P127" s="2" t="s">
        <v>878</v>
      </c>
      <c r="Q127" s="2" t="s">
        <v>889</v>
      </c>
      <c r="R127" s="2"/>
      <c r="S127" s="10" t="s">
        <v>902</v>
      </c>
      <c r="T127" s="10" t="s">
        <v>903</v>
      </c>
      <c r="U127" s="2"/>
      <c r="V127" s="2"/>
      <c r="W127" s="2"/>
      <c r="X127" s="30">
        <f t="shared" si="1"/>
        <v>18145654317.347717</v>
      </c>
      <c r="Y127" s="9">
        <f>IF( K127="s.i", "s.i", IF(ISBLANK(K127),"Actualizando información",IFERROR(K127 / VLOOKUP(A127,Deflactor!$G$3:$H$64,2,0),"Revisar error" )))</f>
        <v>18145654317.347717</v>
      </c>
    </row>
    <row r="128" spans="1:25" x14ac:dyDescent="0.3">
      <c r="A128" s="2">
        <v>2014</v>
      </c>
      <c r="B128" s="2" t="s">
        <v>187</v>
      </c>
      <c r="C128" s="2" t="s">
        <v>92</v>
      </c>
      <c r="D128" s="2" t="s">
        <v>1322</v>
      </c>
      <c r="E128" s="2" t="s">
        <v>25</v>
      </c>
      <c r="F128" s="2" t="s">
        <v>29</v>
      </c>
      <c r="G128" s="2" t="s">
        <v>89</v>
      </c>
      <c r="H128" s="2" t="s">
        <v>724</v>
      </c>
      <c r="I128" s="2">
        <v>2005</v>
      </c>
      <c r="J128" s="2" t="s">
        <v>624</v>
      </c>
      <c r="K128" s="27">
        <f xml:space="preserve"> 19217.4 * 1000000</f>
        <v>19217400000</v>
      </c>
      <c r="L128" s="2" t="s">
        <v>1654</v>
      </c>
      <c r="M128" s="2" t="s">
        <v>899</v>
      </c>
      <c r="N128" s="2" t="s">
        <v>900</v>
      </c>
      <c r="O128" s="2" t="s">
        <v>901</v>
      </c>
      <c r="P128" s="2" t="s">
        <v>878</v>
      </c>
      <c r="Q128" s="2" t="s">
        <v>889</v>
      </c>
      <c r="R128" s="2"/>
      <c r="S128" s="10" t="s">
        <v>902</v>
      </c>
      <c r="T128" s="10" t="s">
        <v>903</v>
      </c>
      <c r="U128" s="2"/>
      <c r="V128" s="2"/>
      <c r="W128" s="2"/>
      <c r="X128" s="30">
        <f t="shared" si="1"/>
        <v>18145654317.347717</v>
      </c>
      <c r="Y128" s="9">
        <f>IF( K128="s.i", "s.i", IF(ISBLANK(K128),"Actualizando información",IFERROR(K128 / VLOOKUP(A128,Deflactor!$G$3:$H$64,2,0),"Revisar error" )))</f>
        <v>18145654317.347717</v>
      </c>
    </row>
    <row r="129" spans="1:25" x14ac:dyDescent="0.3">
      <c r="A129" s="2">
        <v>2014</v>
      </c>
      <c r="B129" s="2" t="s">
        <v>188</v>
      </c>
      <c r="C129" s="2" t="s">
        <v>92</v>
      </c>
      <c r="D129" s="2" t="s">
        <v>1322</v>
      </c>
      <c r="E129" s="2" t="s">
        <v>25</v>
      </c>
      <c r="F129" s="2" t="s">
        <v>29</v>
      </c>
      <c r="G129" s="2" t="s">
        <v>89</v>
      </c>
      <c r="H129" s="2" t="s">
        <v>724</v>
      </c>
      <c r="I129" s="2">
        <v>2005</v>
      </c>
      <c r="J129" s="2" t="s">
        <v>624</v>
      </c>
      <c r="K129" s="27">
        <f xml:space="preserve"> 19217.4 * 1000000</f>
        <v>19217400000</v>
      </c>
      <c r="L129" s="2" t="s">
        <v>1654</v>
      </c>
      <c r="M129" s="2" t="s">
        <v>899</v>
      </c>
      <c r="N129" s="2" t="s">
        <v>900</v>
      </c>
      <c r="O129" s="2" t="s">
        <v>901</v>
      </c>
      <c r="P129" s="2" t="s">
        <v>878</v>
      </c>
      <c r="Q129" s="2" t="s">
        <v>889</v>
      </c>
      <c r="R129" s="2"/>
      <c r="S129" s="10" t="s">
        <v>902</v>
      </c>
      <c r="T129" s="10" t="s">
        <v>903</v>
      </c>
      <c r="U129" s="2"/>
      <c r="V129" s="2" t="s">
        <v>878</v>
      </c>
      <c r="W129" s="2"/>
      <c r="X129" s="30">
        <f t="shared" si="1"/>
        <v>18145654317.347717</v>
      </c>
      <c r="Y129" s="9">
        <f>IF( K129="s.i", "s.i", IF(ISBLANK(K129),"Actualizando información",IFERROR(K129 / VLOOKUP(A129,Deflactor!$G$3:$H$64,2,0),"Revisar error" )))</f>
        <v>18145654317.347717</v>
      </c>
    </row>
    <row r="130" spans="1:25" x14ac:dyDescent="0.3">
      <c r="A130" s="2">
        <v>2014</v>
      </c>
      <c r="B130" s="2" t="s">
        <v>189</v>
      </c>
      <c r="C130" s="2" t="s">
        <v>92</v>
      </c>
      <c r="D130" s="2" t="s">
        <v>1322</v>
      </c>
      <c r="E130" s="2" t="s">
        <v>25</v>
      </c>
      <c r="F130" s="2" t="s">
        <v>29</v>
      </c>
      <c r="G130" s="2" t="s">
        <v>89</v>
      </c>
      <c r="H130" s="2" t="s">
        <v>724</v>
      </c>
      <c r="I130" s="2">
        <v>2005</v>
      </c>
      <c r="J130" s="2" t="s">
        <v>624</v>
      </c>
      <c r="K130" s="27">
        <f xml:space="preserve"> 19217.4 * 1000000</f>
        <v>19217400000</v>
      </c>
      <c r="L130" s="2" t="s">
        <v>1654</v>
      </c>
      <c r="M130" s="2" t="s">
        <v>899</v>
      </c>
      <c r="N130" s="2" t="s">
        <v>900</v>
      </c>
      <c r="O130" s="2" t="s">
        <v>901</v>
      </c>
      <c r="P130" s="2" t="s">
        <v>878</v>
      </c>
      <c r="Q130" s="2" t="s">
        <v>889</v>
      </c>
      <c r="R130" s="2"/>
      <c r="S130" s="10" t="s">
        <v>902</v>
      </c>
      <c r="T130" s="10" t="s">
        <v>903</v>
      </c>
      <c r="U130" s="2"/>
      <c r="V130" s="2"/>
      <c r="W130" s="2"/>
      <c r="X130" s="30">
        <f t="shared" si="1"/>
        <v>18145654317.347717</v>
      </c>
      <c r="Y130" s="9">
        <f>IF( K130="s.i", "s.i", IF(ISBLANK(K130),"Actualizando información",IFERROR(K130 / VLOOKUP(A130,Deflactor!$G$3:$H$64,2,0),"Revisar error" )))</f>
        <v>18145654317.347717</v>
      </c>
    </row>
    <row r="131" spans="1:25" x14ac:dyDescent="0.3">
      <c r="A131" s="2">
        <v>2014</v>
      </c>
      <c r="B131" s="2" t="s">
        <v>190</v>
      </c>
      <c r="C131" s="2" t="s">
        <v>7</v>
      </c>
      <c r="D131" s="2" t="s">
        <v>1320</v>
      </c>
      <c r="E131" s="2" t="s">
        <v>25</v>
      </c>
      <c r="F131" s="2" t="s">
        <v>181</v>
      </c>
      <c r="G131" s="2" t="s">
        <v>95</v>
      </c>
      <c r="H131" s="2"/>
      <c r="I131" s="2">
        <v>1999</v>
      </c>
      <c r="J131" s="2" t="s">
        <v>624</v>
      </c>
      <c r="K131" s="27">
        <f xml:space="preserve"> 10836562 * 1000000</f>
        <v>10836562000000</v>
      </c>
      <c r="L131" s="2"/>
      <c r="M131" s="2" t="s">
        <v>1377</v>
      </c>
      <c r="N131" s="2" t="s">
        <v>1378</v>
      </c>
      <c r="O131" s="2" t="s">
        <v>1379</v>
      </c>
      <c r="P131" s="2" t="s">
        <v>1380</v>
      </c>
      <c r="Q131" s="2" t="s">
        <v>1381</v>
      </c>
      <c r="R131" s="2"/>
      <c r="S131" s="2" t="s">
        <v>1382</v>
      </c>
      <c r="T131" s="2" t="s">
        <v>1383</v>
      </c>
      <c r="U131" s="2" t="s">
        <v>1384</v>
      </c>
      <c r="V131" s="2"/>
      <c r="W131" s="2"/>
      <c r="X131" s="30">
        <f t="shared" si="1"/>
        <v>10232211851785.686</v>
      </c>
      <c r="Y131" s="9">
        <f>IF( K131="s.i", "s.i", IF(ISBLANK(K131),"Actualizando información",IFERROR(K131 / VLOOKUP(A131,Deflactor!$G$3:$H$64,2,0),"Revisar error" )))</f>
        <v>10232211851785.686</v>
      </c>
    </row>
    <row r="132" spans="1:25" x14ac:dyDescent="0.3">
      <c r="A132" s="2">
        <v>2014</v>
      </c>
      <c r="B132" s="2" t="s">
        <v>211</v>
      </c>
      <c r="C132" s="2" t="s">
        <v>92</v>
      </c>
      <c r="D132" s="2" t="s">
        <v>1322</v>
      </c>
      <c r="E132" s="2" t="s">
        <v>25</v>
      </c>
      <c r="F132" s="2" t="s">
        <v>29</v>
      </c>
      <c r="G132" s="2" t="s">
        <v>89</v>
      </c>
      <c r="H132" s="2" t="s">
        <v>724</v>
      </c>
      <c r="I132" s="2">
        <v>2005</v>
      </c>
      <c r="J132" s="2" t="s">
        <v>624</v>
      </c>
      <c r="K132" s="27">
        <f xml:space="preserve"> 19217.4 * 1000000</f>
        <v>19217400000</v>
      </c>
      <c r="L132" s="2" t="s">
        <v>1654</v>
      </c>
      <c r="M132" s="2" t="s">
        <v>899</v>
      </c>
      <c r="N132" s="2" t="s">
        <v>900</v>
      </c>
      <c r="O132" s="2" t="s">
        <v>901</v>
      </c>
      <c r="P132" s="2" t="s">
        <v>878</v>
      </c>
      <c r="Q132" s="2" t="s">
        <v>889</v>
      </c>
      <c r="R132" s="2"/>
      <c r="S132" s="10" t="s">
        <v>902</v>
      </c>
      <c r="T132" s="10" t="s">
        <v>903</v>
      </c>
      <c r="U132" s="2"/>
      <c r="V132" s="2" t="s">
        <v>1147</v>
      </c>
      <c r="W132" s="2"/>
      <c r="X132" s="30">
        <f t="shared" ref="X132:X195" si="3">+IF(ISNUMBER(Y132),Y132,"")</f>
        <v>18145654317.347717</v>
      </c>
      <c r="Y132" s="9">
        <f>IF( K132="s.i", "s.i", IF(ISBLANK(K132),"Actualizando información",IFERROR(K132 / VLOOKUP(A132,Deflactor!$G$3:$H$64,2,0),"Revisar error" )))</f>
        <v>18145654317.347717</v>
      </c>
    </row>
    <row r="133" spans="1:25" x14ac:dyDescent="0.3">
      <c r="A133" s="2">
        <v>2014</v>
      </c>
      <c r="B133" s="2" t="s">
        <v>212</v>
      </c>
      <c r="C133" s="2" t="s">
        <v>92</v>
      </c>
      <c r="D133" s="2" t="s">
        <v>1322</v>
      </c>
      <c r="E133" s="2" t="s">
        <v>25</v>
      </c>
      <c r="F133" s="2" t="s">
        <v>29</v>
      </c>
      <c r="G133" s="2" t="s">
        <v>89</v>
      </c>
      <c r="H133" s="2" t="s">
        <v>724</v>
      </c>
      <c r="I133" s="2">
        <v>2005</v>
      </c>
      <c r="J133" s="2" t="s">
        <v>624</v>
      </c>
      <c r="K133" s="27">
        <f xml:space="preserve"> 19217.4 * 1000000</f>
        <v>19217400000</v>
      </c>
      <c r="L133" s="2" t="s">
        <v>1654</v>
      </c>
      <c r="M133" s="2" t="s">
        <v>899</v>
      </c>
      <c r="N133" s="2" t="s">
        <v>900</v>
      </c>
      <c r="O133" s="2" t="s">
        <v>901</v>
      </c>
      <c r="P133" s="2" t="s">
        <v>878</v>
      </c>
      <c r="Q133" s="2" t="s">
        <v>889</v>
      </c>
      <c r="R133" s="2"/>
      <c r="S133" s="10" t="s">
        <v>902</v>
      </c>
      <c r="T133" s="10" t="s">
        <v>903</v>
      </c>
      <c r="U133" s="2"/>
      <c r="V133" s="2"/>
      <c r="W133" s="2"/>
      <c r="X133" s="30">
        <f t="shared" si="3"/>
        <v>18145654317.347717</v>
      </c>
      <c r="Y133" s="9">
        <f>IF( K133="s.i", "s.i", IF(ISBLANK(K133),"Actualizando información",IFERROR(K133 / VLOOKUP(A133,Deflactor!$G$3:$H$64,2,0),"Revisar error" )))</f>
        <v>18145654317.347717</v>
      </c>
    </row>
    <row r="134" spans="1:25" x14ac:dyDescent="0.3">
      <c r="A134" s="2">
        <v>2014</v>
      </c>
      <c r="B134" s="2" t="s">
        <v>191</v>
      </c>
      <c r="C134" s="2" t="s">
        <v>7</v>
      </c>
      <c r="D134" s="2" t="s">
        <v>1320</v>
      </c>
      <c r="E134" s="2" t="s">
        <v>36</v>
      </c>
      <c r="F134" s="2" t="s">
        <v>37</v>
      </c>
      <c r="G134" s="2" t="s">
        <v>89</v>
      </c>
      <c r="H134" s="2" t="s">
        <v>724</v>
      </c>
      <c r="I134" s="2">
        <v>2010</v>
      </c>
      <c r="J134" s="2" t="s">
        <v>624</v>
      </c>
      <c r="K134" s="27">
        <f xml:space="preserve"> 21566 * 1000000</f>
        <v>21566000000</v>
      </c>
      <c r="L134" s="2" t="s">
        <v>803</v>
      </c>
      <c r="M134" s="2" t="s">
        <v>1385</v>
      </c>
      <c r="N134" s="2" t="s">
        <v>1386</v>
      </c>
      <c r="O134" s="2" t="s">
        <v>1387</v>
      </c>
      <c r="P134" s="2" t="s">
        <v>1388</v>
      </c>
      <c r="Q134" s="2"/>
      <c r="R134" s="2"/>
      <c r="S134" s="2" t="s">
        <v>1389</v>
      </c>
      <c r="T134" s="2" t="s">
        <v>1390</v>
      </c>
      <c r="U134" s="2"/>
      <c r="V134" s="2"/>
      <c r="W134" s="2"/>
      <c r="X134" s="30">
        <f t="shared" si="3"/>
        <v>20363273960.469204</v>
      </c>
      <c r="Y134" s="9">
        <f>IF( K134="s.i", "s.i", IF(ISBLANK(K134),"Actualizando información",IFERROR(K134 / VLOOKUP(A134,Deflactor!$G$3:$H$64,2,0),"Revisar error" )))</f>
        <v>20363273960.469204</v>
      </c>
    </row>
    <row r="135" spans="1:25" x14ac:dyDescent="0.3">
      <c r="A135" s="2">
        <v>2014</v>
      </c>
      <c r="B135" s="2" t="s">
        <v>192</v>
      </c>
      <c r="C135" s="2" t="s">
        <v>7</v>
      </c>
      <c r="D135" s="2" t="s">
        <v>1320</v>
      </c>
      <c r="E135" s="2" t="s">
        <v>36</v>
      </c>
      <c r="F135" s="2" t="s">
        <v>37</v>
      </c>
      <c r="G135" s="2" t="s">
        <v>89</v>
      </c>
      <c r="H135" s="2" t="s">
        <v>724</v>
      </c>
      <c r="I135" s="2">
        <v>2009</v>
      </c>
      <c r="J135" s="2" t="s">
        <v>624</v>
      </c>
      <c r="K135" s="27">
        <f xml:space="preserve"> 27310036 * 1000000</f>
        <v>27310036000000</v>
      </c>
      <c r="L135" s="2"/>
      <c r="M135" s="2" t="s">
        <v>1391</v>
      </c>
      <c r="N135" s="2" t="s">
        <v>1392</v>
      </c>
      <c r="O135" s="2" t="s">
        <v>1393</v>
      </c>
      <c r="P135" s="2"/>
      <c r="Q135" s="2"/>
      <c r="R135" s="2"/>
      <c r="S135" s="2" t="s">
        <v>1394</v>
      </c>
      <c r="T135" s="2" t="s">
        <v>1395</v>
      </c>
      <c r="U135" s="2"/>
      <c r="V135" s="2"/>
      <c r="W135" s="2"/>
      <c r="X135" s="30">
        <f t="shared" si="3"/>
        <v>25786967677746.293</v>
      </c>
      <c r="Y135" s="9">
        <f>IF( K135="s.i", "s.i", IF(ISBLANK(K135),"Actualizando información",IFERROR(K135 / VLOOKUP(A135,Deflactor!$G$3:$H$64,2,0),"Revisar error" )))</f>
        <v>25786967677746.293</v>
      </c>
    </row>
    <row r="136" spans="1:25" x14ac:dyDescent="0.3">
      <c r="A136" s="2">
        <v>2014</v>
      </c>
      <c r="B136" s="2" t="s">
        <v>193</v>
      </c>
      <c r="C136" s="2" t="s">
        <v>7</v>
      </c>
      <c r="D136" s="2" t="s">
        <v>1320</v>
      </c>
      <c r="E136" s="2" t="s">
        <v>36</v>
      </c>
      <c r="F136" s="2" t="s">
        <v>81</v>
      </c>
      <c r="G136" s="2" t="s">
        <v>194</v>
      </c>
      <c r="H136" s="2" t="s">
        <v>624</v>
      </c>
      <c r="I136" s="2">
        <v>1964</v>
      </c>
      <c r="J136" s="2" t="s">
        <v>624</v>
      </c>
      <c r="K136" s="27">
        <f xml:space="preserve"> 11549 * 1000000</f>
        <v>11549000000</v>
      </c>
      <c r="L136" s="2"/>
      <c r="M136" s="2" t="s">
        <v>1396</v>
      </c>
      <c r="N136" s="2" t="s">
        <v>1397</v>
      </c>
      <c r="O136" s="2" t="s">
        <v>1398</v>
      </c>
      <c r="P136" s="2"/>
      <c r="Q136" s="2"/>
      <c r="R136" s="2"/>
      <c r="S136" s="2" t="s">
        <v>1399</v>
      </c>
      <c r="T136" s="2" t="s">
        <v>1400</v>
      </c>
      <c r="U136" s="2" t="s">
        <v>1401</v>
      </c>
      <c r="V136" s="2"/>
      <c r="W136" s="2"/>
      <c r="X136" s="30">
        <f t="shared" si="3"/>
        <v>10904917507.625839</v>
      </c>
      <c r="Y136" s="9">
        <f>IF( K136="s.i", "s.i", IF(ISBLANK(K136),"Actualizando información",IFERROR(K136 / VLOOKUP(A136,Deflactor!$G$3:$H$64,2,0),"Revisar error" )))</f>
        <v>10904917507.625839</v>
      </c>
    </row>
    <row r="137" spans="1:25" x14ac:dyDescent="0.3">
      <c r="A137" s="2">
        <v>2014</v>
      </c>
      <c r="B137" s="2" t="s">
        <v>195</v>
      </c>
      <c r="C137" s="2" t="s">
        <v>7</v>
      </c>
      <c r="D137" s="2" t="s">
        <v>1320</v>
      </c>
      <c r="E137" s="2" t="s">
        <v>36</v>
      </c>
      <c r="F137" s="2" t="s">
        <v>81</v>
      </c>
      <c r="G137" s="2" t="s">
        <v>194</v>
      </c>
      <c r="H137" s="2" t="s">
        <v>624</v>
      </c>
      <c r="I137" s="2">
        <v>1964</v>
      </c>
      <c r="J137" s="2" t="s">
        <v>624</v>
      </c>
      <c r="K137" s="27">
        <f t="shared" ref="K137:K141" si="4" xml:space="preserve"> 11549 * 1000000</f>
        <v>11549000000</v>
      </c>
      <c r="L137" s="2"/>
      <c r="M137" s="2" t="s">
        <v>1396</v>
      </c>
      <c r="N137" s="2" t="s">
        <v>1397</v>
      </c>
      <c r="O137" s="2" t="s">
        <v>1398</v>
      </c>
      <c r="P137" s="2"/>
      <c r="Q137" s="2"/>
      <c r="R137" s="2"/>
      <c r="S137" s="2" t="s">
        <v>1399</v>
      </c>
      <c r="T137" s="2" t="s">
        <v>1400</v>
      </c>
      <c r="U137" s="2" t="s">
        <v>1401</v>
      </c>
      <c r="V137" s="2"/>
      <c r="W137" s="2"/>
      <c r="X137" s="30">
        <f t="shared" si="3"/>
        <v>10904917507.625839</v>
      </c>
      <c r="Y137" s="9">
        <f>IF( K137="s.i", "s.i", IF(ISBLANK(K137),"Actualizando información",IFERROR(K137 / VLOOKUP(A137,Deflactor!$G$3:$H$64,2,0),"Revisar error" )))</f>
        <v>10904917507.625839</v>
      </c>
    </row>
    <row r="138" spans="1:25" x14ac:dyDescent="0.3">
      <c r="A138" s="2">
        <v>2014</v>
      </c>
      <c r="B138" s="2" t="s">
        <v>196</v>
      </c>
      <c r="C138" s="2" t="s">
        <v>7</v>
      </c>
      <c r="D138" s="2" t="s">
        <v>1320</v>
      </c>
      <c r="E138" s="2" t="s">
        <v>36</v>
      </c>
      <c r="F138" s="2" t="s">
        <v>81</v>
      </c>
      <c r="G138" s="2" t="s">
        <v>194</v>
      </c>
      <c r="H138" s="2" t="s">
        <v>624</v>
      </c>
      <c r="I138" s="2">
        <v>1964</v>
      </c>
      <c r="J138" s="2" t="s">
        <v>624</v>
      </c>
      <c r="K138" s="27">
        <f t="shared" si="4"/>
        <v>11549000000</v>
      </c>
      <c r="L138" s="2"/>
      <c r="M138" s="2" t="s">
        <v>1396</v>
      </c>
      <c r="N138" s="2" t="s">
        <v>1397</v>
      </c>
      <c r="O138" s="2" t="s">
        <v>1398</v>
      </c>
      <c r="P138" s="2"/>
      <c r="Q138" s="2"/>
      <c r="R138" s="2"/>
      <c r="S138" s="2" t="s">
        <v>1399</v>
      </c>
      <c r="T138" s="2" t="s">
        <v>1400</v>
      </c>
      <c r="U138" s="2" t="s">
        <v>1401</v>
      </c>
      <c r="V138" s="2"/>
      <c r="W138" s="2"/>
      <c r="X138" s="30">
        <f t="shared" si="3"/>
        <v>10904917507.625839</v>
      </c>
      <c r="Y138" s="9">
        <f>IF( K138="s.i", "s.i", IF(ISBLANK(K138),"Actualizando información",IFERROR(K138 / VLOOKUP(A138,Deflactor!$G$3:$H$64,2,0),"Revisar error" )))</f>
        <v>10904917507.625839</v>
      </c>
    </row>
    <row r="139" spans="1:25" x14ac:dyDescent="0.3">
      <c r="A139" s="2">
        <v>2014</v>
      </c>
      <c r="B139" s="2" t="s">
        <v>197</v>
      </c>
      <c r="C139" s="2" t="s">
        <v>7</v>
      </c>
      <c r="D139" s="2" t="s">
        <v>1320</v>
      </c>
      <c r="E139" s="2" t="s">
        <v>36</v>
      </c>
      <c r="F139" s="2" t="s">
        <v>81</v>
      </c>
      <c r="G139" s="2" t="s">
        <v>95</v>
      </c>
      <c r="H139" s="2" t="s">
        <v>624</v>
      </c>
      <c r="I139" s="2">
        <v>1964</v>
      </c>
      <c r="J139" s="2" t="s">
        <v>624</v>
      </c>
      <c r="K139" s="27">
        <f t="shared" si="4"/>
        <v>11549000000</v>
      </c>
      <c r="L139" s="2"/>
      <c r="M139" s="2" t="s">
        <v>1396</v>
      </c>
      <c r="N139" s="2" t="s">
        <v>1397</v>
      </c>
      <c r="O139" s="2" t="s">
        <v>1398</v>
      </c>
      <c r="P139" s="2"/>
      <c r="Q139" s="2"/>
      <c r="R139" s="2"/>
      <c r="S139" s="2" t="s">
        <v>1399</v>
      </c>
      <c r="T139" s="2" t="s">
        <v>1400</v>
      </c>
      <c r="U139" s="2" t="s">
        <v>1401</v>
      </c>
      <c r="V139" s="2"/>
      <c r="W139" s="2" t="s">
        <v>1219</v>
      </c>
      <c r="X139" s="30">
        <f t="shared" si="3"/>
        <v>10904917507.625839</v>
      </c>
      <c r="Y139" s="9">
        <f>IF( K139="s.i", "s.i", IF(ISBLANK(K139),"Actualizando información",IFERROR(K139 / VLOOKUP(A139,Deflactor!$G$3:$H$64,2,0),"Revisar error" )))</f>
        <v>10904917507.625839</v>
      </c>
    </row>
    <row r="140" spans="1:25" x14ac:dyDescent="0.3">
      <c r="A140" s="2">
        <v>2014</v>
      </c>
      <c r="B140" s="2" t="s">
        <v>205</v>
      </c>
      <c r="C140" s="2" t="s">
        <v>7</v>
      </c>
      <c r="D140" s="2" t="s">
        <v>1320</v>
      </c>
      <c r="E140" s="2" t="s">
        <v>36</v>
      </c>
      <c r="F140" s="2" t="s">
        <v>81</v>
      </c>
      <c r="G140" s="2" t="s">
        <v>89</v>
      </c>
      <c r="H140" s="2" t="s">
        <v>624</v>
      </c>
      <c r="I140" s="2">
        <v>1964</v>
      </c>
      <c r="J140" s="2" t="s">
        <v>624</v>
      </c>
      <c r="K140" s="27">
        <f t="shared" si="4"/>
        <v>11549000000</v>
      </c>
      <c r="L140" s="2"/>
      <c r="M140" s="2" t="s">
        <v>1396</v>
      </c>
      <c r="N140" s="2" t="s">
        <v>1397</v>
      </c>
      <c r="O140" s="2" t="s">
        <v>1398</v>
      </c>
      <c r="P140" s="2"/>
      <c r="Q140" s="2"/>
      <c r="R140" s="2"/>
      <c r="S140" s="2" t="s">
        <v>1399</v>
      </c>
      <c r="T140" s="2" t="s">
        <v>1400</v>
      </c>
      <c r="U140" s="2" t="s">
        <v>1401</v>
      </c>
      <c r="V140" s="2"/>
      <c r="W140" s="2"/>
      <c r="X140" s="30">
        <f t="shared" si="3"/>
        <v>10904917507.625839</v>
      </c>
      <c r="Y140" s="9">
        <f>IF( K140="s.i", "s.i", IF(ISBLANK(K140),"Actualizando información",IFERROR(K140 / VLOOKUP(A140,Deflactor!$G$3:$H$64,2,0),"Revisar error" )))</f>
        <v>10904917507.625839</v>
      </c>
    </row>
    <row r="141" spans="1:25" x14ac:dyDescent="0.3">
      <c r="A141" s="2">
        <v>2014</v>
      </c>
      <c r="B141" s="2" t="s">
        <v>206</v>
      </c>
      <c r="C141" s="2" t="s">
        <v>7</v>
      </c>
      <c r="D141" s="2" t="s">
        <v>1320</v>
      </c>
      <c r="E141" s="2" t="s">
        <v>36</v>
      </c>
      <c r="F141" s="2" t="s">
        <v>81</v>
      </c>
      <c r="G141" s="2" t="s">
        <v>95</v>
      </c>
      <c r="H141" s="2" t="s">
        <v>624</v>
      </c>
      <c r="I141" s="2">
        <v>1964</v>
      </c>
      <c r="J141" s="2" t="s">
        <v>624</v>
      </c>
      <c r="K141" s="27">
        <f t="shared" si="4"/>
        <v>11549000000</v>
      </c>
      <c r="L141" s="2"/>
      <c r="M141" s="2" t="s">
        <v>1396</v>
      </c>
      <c r="N141" s="2" t="s">
        <v>1397</v>
      </c>
      <c r="O141" s="2" t="s">
        <v>1398</v>
      </c>
      <c r="P141" s="2"/>
      <c r="Q141" s="2"/>
      <c r="R141" s="2"/>
      <c r="S141" s="2" t="s">
        <v>1399</v>
      </c>
      <c r="T141" s="2" t="s">
        <v>1400</v>
      </c>
      <c r="U141" s="2" t="s">
        <v>1401</v>
      </c>
      <c r="V141" s="2"/>
      <c r="W141" s="2"/>
      <c r="X141" s="30">
        <f t="shared" si="3"/>
        <v>10904917507.625839</v>
      </c>
      <c r="Y141" s="9">
        <f>IF( K141="s.i", "s.i", IF(ISBLANK(K141),"Actualizando información",IFERROR(K141 / VLOOKUP(A141,Deflactor!$G$3:$H$64,2,0),"Revisar error" )))</f>
        <v>10904917507.625839</v>
      </c>
    </row>
    <row r="142" spans="1:25" x14ac:dyDescent="0.3">
      <c r="A142" s="2">
        <v>2014</v>
      </c>
      <c r="B142" s="2" t="s">
        <v>207</v>
      </c>
      <c r="C142" s="2" t="s">
        <v>7</v>
      </c>
      <c r="D142" s="2" t="s">
        <v>1320</v>
      </c>
      <c r="E142" s="2" t="s">
        <v>36</v>
      </c>
      <c r="F142" s="2" t="s">
        <v>68</v>
      </c>
      <c r="G142" s="2" t="s">
        <v>95</v>
      </c>
      <c r="H142" s="2" t="s">
        <v>724</v>
      </c>
      <c r="I142" s="2">
        <v>2005</v>
      </c>
      <c r="J142" s="2" t="s">
        <v>624</v>
      </c>
      <c r="K142" s="27">
        <f xml:space="preserve"> 6237.7 * 1000000</f>
        <v>6237700000</v>
      </c>
      <c r="L142" s="2" t="s">
        <v>1653</v>
      </c>
      <c r="M142" s="2" t="s">
        <v>892</v>
      </c>
      <c r="N142" s="2" t="s">
        <v>854</v>
      </c>
      <c r="O142" s="2" t="s">
        <v>855</v>
      </c>
      <c r="P142" s="2" t="s">
        <v>893</v>
      </c>
      <c r="Q142" s="2" t="s">
        <v>894</v>
      </c>
      <c r="R142" s="2" t="s">
        <v>895</v>
      </c>
      <c r="S142" s="10" t="s">
        <v>896</v>
      </c>
      <c r="T142" s="10" t="s">
        <v>897</v>
      </c>
      <c r="U142" s="10" t="s">
        <v>898</v>
      </c>
      <c r="V142" s="2" t="s">
        <v>1144</v>
      </c>
      <c r="W142" s="2"/>
      <c r="X142" s="30">
        <f t="shared" si="3"/>
        <v>5889826299.8803101</v>
      </c>
      <c r="Y142" s="9">
        <f>IF( K142="s.i", "s.i", IF(ISBLANK(K142),"Actualizando información",IFERROR(K142 / VLOOKUP(A142,Deflactor!$G$3:$H$64,2,0),"Revisar error" )))</f>
        <v>5889826299.8803101</v>
      </c>
    </row>
    <row r="143" spans="1:25" x14ac:dyDescent="0.3">
      <c r="A143" s="2">
        <v>2014</v>
      </c>
      <c r="B143" s="2" t="s">
        <v>208</v>
      </c>
      <c r="C143" s="2" t="s">
        <v>7</v>
      </c>
      <c r="D143" s="2" t="s">
        <v>1320</v>
      </c>
      <c r="E143" s="2" t="s">
        <v>40</v>
      </c>
      <c r="F143" s="2" t="s">
        <v>160</v>
      </c>
      <c r="G143" s="2" t="s">
        <v>95</v>
      </c>
      <c r="H143" s="2" t="s">
        <v>724</v>
      </c>
      <c r="I143" s="2">
        <v>1981</v>
      </c>
      <c r="J143" s="2" t="s">
        <v>624</v>
      </c>
      <c r="K143" s="27">
        <f xml:space="preserve"> 34285 * 1000000</f>
        <v>34285000000</v>
      </c>
      <c r="L143" s="2"/>
      <c r="M143" s="2" t="s">
        <v>1402</v>
      </c>
      <c r="N143" s="2" t="s">
        <v>1403</v>
      </c>
      <c r="O143" s="2" t="s">
        <v>1404</v>
      </c>
      <c r="P143" s="2" t="s">
        <v>1405</v>
      </c>
      <c r="Q143" s="2"/>
      <c r="R143" s="2"/>
      <c r="S143" s="2" t="s">
        <v>1406</v>
      </c>
      <c r="T143" s="2" t="s">
        <v>1407</v>
      </c>
      <c r="U143" s="2" t="s">
        <v>1408</v>
      </c>
      <c r="V143" s="2"/>
      <c r="W143" s="2"/>
      <c r="X143" s="30">
        <f t="shared" si="3"/>
        <v>32372941098.705681</v>
      </c>
      <c r="Y143" s="9">
        <f>IF( K143="s.i", "s.i", IF(ISBLANK(K143),"Actualizando información",IFERROR(K143 / VLOOKUP(A143,Deflactor!$G$3:$H$64,2,0),"Revisar error" )))</f>
        <v>32372941098.705681</v>
      </c>
    </row>
    <row r="144" spans="1:25" x14ac:dyDescent="0.3">
      <c r="A144" s="2">
        <v>2014</v>
      </c>
      <c r="B144" s="2" t="s">
        <v>198</v>
      </c>
      <c r="C144" s="2" t="s">
        <v>7</v>
      </c>
      <c r="D144" s="2" t="s">
        <v>1320</v>
      </c>
      <c r="E144" s="2" t="s">
        <v>54</v>
      </c>
      <c r="F144" s="2" t="s">
        <v>55</v>
      </c>
      <c r="G144" s="2" t="s">
        <v>89</v>
      </c>
      <c r="H144" s="2" t="s">
        <v>724</v>
      </c>
      <c r="I144" s="2">
        <v>2008</v>
      </c>
      <c r="J144" s="2" t="s">
        <v>624</v>
      </c>
      <c r="K144" s="27">
        <f xml:space="preserve"> 46130757 * 1000000</f>
        <v>46130757000000</v>
      </c>
      <c r="L144" s="2" t="s">
        <v>1664</v>
      </c>
      <c r="M144" s="2" t="s">
        <v>1409</v>
      </c>
      <c r="N144" s="2" t="s">
        <v>1410</v>
      </c>
      <c r="O144" s="2"/>
      <c r="P144" s="2"/>
      <c r="Q144" s="2"/>
      <c r="R144" s="2"/>
      <c r="S144" s="2" t="s">
        <v>1411</v>
      </c>
      <c r="T144" s="2" t="s">
        <v>1412</v>
      </c>
      <c r="U144" s="2"/>
      <c r="V144" s="2"/>
      <c r="W144" s="2"/>
      <c r="X144" s="30">
        <f t="shared" si="3"/>
        <v>43558065603024.781</v>
      </c>
      <c r="Y144" s="9">
        <f>IF( K144="s.i", "s.i", IF(ISBLANK(K144),"Actualizando información",IFERROR(K144 / VLOOKUP(A144,Deflactor!$G$3:$H$64,2,0),"Revisar error" )))</f>
        <v>43558065603024.781</v>
      </c>
    </row>
    <row r="145" spans="1:25" x14ac:dyDescent="0.3">
      <c r="A145" s="2">
        <v>2014</v>
      </c>
      <c r="B145" s="2" t="s">
        <v>199</v>
      </c>
      <c r="C145" s="2" t="s">
        <v>7</v>
      </c>
      <c r="D145" s="2" t="s">
        <v>1320</v>
      </c>
      <c r="E145" s="2" t="s">
        <v>32</v>
      </c>
      <c r="F145" s="2" t="s">
        <v>33</v>
      </c>
      <c r="G145" s="2" t="s">
        <v>89</v>
      </c>
      <c r="H145" s="2" t="s">
        <v>724</v>
      </c>
      <c r="I145" s="2">
        <v>2011</v>
      </c>
      <c r="J145" s="2" t="s">
        <v>624</v>
      </c>
      <c r="K145" s="27">
        <f xml:space="preserve"> 215848343 * 1000000</f>
        <v>215848343000000</v>
      </c>
      <c r="L145" s="2" t="s">
        <v>1657</v>
      </c>
      <c r="M145" s="2" t="s">
        <v>1413</v>
      </c>
      <c r="N145" s="2" t="s">
        <v>1414</v>
      </c>
      <c r="O145" s="2" t="s">
        <v>1415</v>
      </c>
      <c r="P145" s="2"/>
      <c r="Q145" s="2"/>
      <c r="R145" s="2"/>
      <c r="S145" s="2" t="s">
        <v>1416</v>
      </c>
      <c r="T145" s="2" t="s">
        <v>1417</v>
      </c>
      <c r="U145" s="2"/>
      <c r="V145" s="2" t="s">
        <v>1200</v>
      </c>
      <c r="W145" s="2"/>
      <c r="X145" s="30">
        <f t="shared" si="3"/>
        <v>203810578800998.13</v>
      </c>
      <c r="Y145" s="9">
        <f>IF( K145="s.i", "s.i", IF(ISBLANK(K145),"Actualizando información",IFERROR(K145 / VLOOKUP(A145,Deflactor!$G$3:$H$64,2,0),"Revisar error" )))</f>
        <v>203810578800998.13</v>
      </c>
    </row>
    <row r="146" spans="1:25" x14ac:dyDescent="0.3">
      <c r="A146" s="2">
        <v>2014</v>
      </c>
      <c r="B146" s="2" t="s">
        <v>200</v>
      </c>
      <c r="C146" s="2" t="s">
        <v>7</v>
      </c>
      <c r="D146" s="2" t="s">
        <v>1320</v>
      </c>
      <c r="E146" s="2" t="s">
        <v>32</v>
      </c>
      <c r="F146" s="2" t="s">
        <v>33</v>
      </c>
      <c r="G146" s="2" t="s">
        <v>89</v>
      </c>
      <c r="H146" s="2" t="s">
        <v>624</v>
      </c>
      <c r="I146" s="2">
        <v>2002</v>
      </c>
      <c r="J146" s="2" t="s">
        <v>624</v>
      </c>
      <c r="K146" s="27">
        <f xml:space="preserve"> 3040838 * 1000000</f>
        <v>3040838000000</v>
      </c>
      <c r="L146" s="2"/>
      <c r="M146" s="2" t="s">
        <v>1418</v>
      </c>
      <c r="N146" s="2" t="s">
        <v>1419</v>
      </c>
      <c r="O146" s="2"/>
      <c r="P146" s="2"/>
      <c r="Q146" s="2"/>
      <c r="R146" s="2"/>
      <c r="S146" s="2" t="s">
        <v>1416</v>
      </c>
      <c r="T146" s="2" t="s">
        <v>1417</v>
      </c>
      <c r="U146" s="2"/>
      <c r="V146" s="2"/>
      <c r="W146" s="2"/>
      <c r="X146" s="30">
        <f t="shared" si="3"/>
        <v>2871251843800.6704</v>
      </c>
      <c r="Y146" s="9">
        <f>IF( K146="s.i", "s.i", IF(ISBLANK(K146),"Actualizando información",IFERROR(K146 / VLOOKUP(A146,Deflactor!$G$3:$H$64,2,0),"Revisar error" )))</f>
        <v>2871251843800.6704</v>
      </c>
    </row>
    <row r="147" spans="1:25" x14ac:dyDescent="0.3">
      <c r="A147" s="2">
        <v>2014</v>
      </c>
      <c r="B147" s="2" t="s">
        <v>204</v>
      </c>
      <c r="C147" s="2" t="s">
        <v>7</v>
      </c>
      <c r="D147" s="2" t="s">
        <v>1320</v>
      </c>
      <c r="E147" s="2" t="s">
        <v>12</v>
      </c>
      <c r="F147" s="2" t="s">
        <v>105</v>
      </c>
      <c r="G147" s="2" t="s">
        <v>95</v>
      </c>
      <c r="H147" s="2" t="s">
        <v>724</v>
      </c>
      <c r="I147" s="2">
        <v>2010</v>
      </c>
      <c r="J147" s="2" t="s">
        <v>624</v>
      </c>
      <c r="K147" s="27" t="s">
        <v>624</v>
      </c>
      <c r="L147" s="2"/>
      <c r="M147" s="2" t="s">
        <v>1420</v>
      </c>
      <c r="N147" s="2" t="s">
        <v>1421</v>
      </c>
      <c r="O147" s="2" t="s">
        <v>1422</v>
      </c>
      <c r="P147" s="2" t="s">
        <v>1423</v>
      </c>
      <c r="Q147" s="2" t="s">
        <v>1424</v>
      </c>
      <c r="R147" s="2"/>
      <c r="S147" s="2" t="s">
        <v>1425</v>
      </c>
      <c r="T147" s="2" t="s">
        <v>1426</v>
      </c>
      <c r="U147" s="2" t="s">
        <v>1427</v>
      </c>
      <c r="V147" s="2"/>
      <c r="W147" s="2"/>
      <c r="X147" s="30" t="str">
        <f t="shared" si="3"/>
        <v/>
      </c>
      <c r="Y147" s="9" t="str">
        <f>IF( K147="s.i", "s.i", IF(ISBLANK(K147),"Actualizando información",IFERROR(K147 / VLOOKUP(A147,Deflactor!$G$3:$H$64,2,0),"Revisar error" )))</f>
        <v>s.i</v>
      </c>
    </row>
    <row r="148" spans="1:25" x14ac:dyDescent="0.3">
      <c r="A148" s="2">
        <v>2014</v>
      </c>
      <c r="B148" s="2" t="s">
        <v>202</v>
      </c>
      <c r="C148" s="2" t="s">
        <v>92</v>
      </c>
      <c r="D148" s="2" t="s">
        <v>1322</v>
      </c>
      <c r="E148" s="2" t="s">
        <v>64</v>
      </c>
      <c r="F148" s="2" t="s">
        <v>203</v>
      </c>
      <c r="G148" s="2" t="s">
        <v>95</v>
      </c>
      <c r="H148" s="2" t="s">
        <v>724</v>
      </c>
      <c r="I148" s="2">
        <v>1981</v>
      </c>
      <c r="J148" s="2" t="s">
        <v>624</v>
      </c>
      <c r="K148" s="27">
        <f xml:space="preserve"> 275.3 * 1000000000</f>
        <v>275300000000</v>
      </c>
      <c r="L148" s="2"/>
      <c r="M148" s="2" t="s">
        <v>1428</v>
      </c>
      <c r="N148" s="2" t="s">
        <v>1429</v>
      </c>
      <c r="O148" s="2"/>
      <c r="P148" s="2"/>
      <c r="Q148" s="2"/>
      <c r="R148" s="2"/>
      <c r="S148" s="2" t="s">
        <v>1430</v>
      </c>
      <c r="T148" s="2" t="s">
        <v>1431</v>
      </c>
      <c r="U148" s="2"/>
      <c r="V148" s="2"/>
      <c r="W148" s="2"/>
      <c r="X148" s="30">
        <f t="shared" si="3"/>
        <v>259946643852.22906</v>
      </c>
      <c r="Y148" s="9">
        <f>IF( K148="s.i", "s.i", IF(ISBLANK(K148),"Actualizando información",IFERROR(K148 / VLOOKUP(A148,Deflactor!$G$3:$H$64,2,0),"Revisar error" )))</f>
        <v>259946643852.22906</v>
      </c>
    </row>
    <row r="149" spans="1:25" x14ac:dyDescent="0.3">
      <c r="A149" s="2">
        <v>2014</v>
      </c>
      <c r="B149" s="2" t="s">
        <v>209</v>
      </c>
      <c r="C149" s="2" t="s">
        <v>7</v>
      </c>
      <c r="D149" s="2" t="s">
        <v>1320</v>
      </c>
      <c r="E149" s="2" t="s">
        <v>48</v>
      </c>
      <c r="F149" s="2" t="s">
        <v>49</v>
      </c>
      <c r="G149" s="2" t="s">
        <v>89</v>
      </c>
      <c r="H149" s="2" t="s">
        <v>624</v>
      </c>
      <c r="I149" s="2">
        <v>1993</v>
      </c>
      <c r="J149" s="2" t="s">
        <v>624</v>
      </c>
      <c r="K149" s="27">
        <f xml:space="preserve"> 4013 * 1000000</f>
        <v>4013000000</v>
      </c>
      <c r="L149" s="2"/>
      <c r="M149" s="2" t="s">
        <v>1432</v>
      </c>
      <c r="N149" s="2" t="s">
        <v>1433</v>
      </c>
      <c r="O149" s="2" t="s">
        <v>1434</v>
      </c>
      <c r="P149" s="2" t="s">
        <v>1435</v>
      </c>
      <c r="Q149" s="2"/>
      <c r="R149" s="2"/>
      <c r="S149" s="2" t="s">
        <v>1436</v>
      </c>
      <c r="T149" s="2" t="s">
        <v>1437</v>
      </c>
      <c r="U149" s="2"/>
      <c r="V149" s="2"/>
      <c r="W149" s="2"/>
      <c r="X149" s="30">
        <f t="shared" si="3"/>
        <v>3789196809.9491291</v>
      </c>
      <c r="Y149" s="9">
        <f>IF( K149="s.i", "s.i", IF(ISBLANK(K149),"Actualizando información",IFERROR(K149 / VLOOKUP(A149,Deflactor!$G$3:$H$64,2,0),"Revisar error" )))</f>
        <v>3789196809.9491291</v>
      </c>
    </row>
    <row r="150" spans="1:25" x14ac:dyDescent="0.3">
      <c r="A150" s="2">
        <v>2014</v>
      </c>
      <c r="B150" s="2" t="s">
        <v>210</v>
      </c>
      <c r="C150" s="2" t="s">
        <v>7</v>
      </c>
      <c r="D150" s="2" t="s">
        <v>1320</v>
      </c>
      <c r="E150" s="2" t="s">
        <v>48</v>
      </c>
      <c r="F150" s="2" t="s">
        <v>88</v>
      </c>
      <c r="G150" s="2" t="s">
        <v>89</v>
      </c>
      <c r="H150" s="2" t="s">
        <v>904</v>
      </c>
      <c r="I150" s="2">
        <v>2001</v>
      </c>
      <c r="J150" s="2" t="s">
        <v>624</v>
      </c>
      <c r="K150" s="27">
        <f xml:space="preserve"> 13838 * 1000000</f>
        <v>13838000000</v>
      </c>
      <c r="L150" s="2" t="s">
        <v>1672</v>
      </c>
      <c r="M150" s="2" t="s">
        <v>1438</v>
      </c>
      <c r="N150" s="2" t="s">
        <v>1439</v>
      </c>
      <c r="O150" s="2" t="s">
        <v>1440</v>
      </c>
      <c r="P150" s="2" t="s">
        <v>1441</v>
      </c>
      <c r="Q150" s="2" t="s">
        <v>1442</v>
      </c>
      <c r="R150" s="2"/>
      <c r="S150" s="2" t="s">
        <v>1443</v>
      </c>
      <c r="T150" s="2" t="s">
        <v>1444</v>
      </c>
      <c r="U150" s="2"/>
      <c r="V150" s="2"/>
      <c r="W150" s="2"/>
      <c r="X150" s="30">
        <f t="shared" si="3"/>
        <v>13066261015.717928</v>
      </c>
      <c r="Y150" s="9">
        <f>IF( K150="s.i", "s.i", IF(ISBLANK(K150),"Actualizando información",IFERROR(K150 / VLOOKUP(A150,Deflactor!$G$3:$H$64,2,0),"Revisar error" )))</f>
        <v>13066261015.717928</v>
      </c>
    </row>
    <row r="151" spans="1:25" x14ac:dyDescent="0.3">
      <c r="A151" s="2">
        <v>2013</v>
      </c>
      <c r="B151" s="2" t="s">
        <v>213</v>
      </c>
      <c r="C151" s="2" t="s">
        <v>7</v>
      </c>
      <c r="D151" s="2" t="s">
        <v>1320</v>
      </c>
      <c r="E151" s="2" t="s">
        <v>8</v>
      </c>
      <c r="F151" s="2" t="s">
        <v>214</v>
      </c>
      <c r="G151" s="2" t="s">
        <v>95</v>
      </c>
      <c r="H151" s="2"/>
      <c r="I151" s="2"/>
      <c r="J151" s="2"/>
      <c r="K151" s="27"/>
      <c r="L151" s="2"/>
      <c r="M151" s="2"/>
      <c r="N151" s="2"/>
      <c r="O151" s="2"/>
      <c r="P151" s="2"/>
      <c r="Q151" s="2"/>
      <c r="R151" s="2"/>
      <c r="S151" s="2"/>
      <c r="T151" s="2"/>
      <c r="U151" s="2"/>
      <c r="V151" s="2"/>
      <c r="W151" s="2"/>
      <c r="X151" s="30" t="str">
        <f t="shared" si="3"/>
        <v/>
      </c>
      <c r="Y151" s="9" t="str">
        <f>IF( K151="s.i", "s.i", IF(ISBLANK(K151),"Actualizando información",IFERROR(K151 / VLOOKUP(A151,Deflactor!$G$3:$H$64,2,0),"Revisar error" )))</f>
        <v>Actualizando información</v>
      </c>
    </row>
    <row r="152" spans="1:25" x14ac:dyDescent="0.3">
      <c r="A152" s="2">
        <v>2013</v>
      </c>
      <c r="B152" s="2" t="s">
        <v>215</v>
      </c>
      <c r="C152" s="2" t="s">
        <v>155</v>
      </c>
      <c r="D152" s="2" t="s">
        <v>1323</v>
      </c>
      <c r="E152" s="2" t="s">
        <v>216</v>
      </c>
      <c r="F152" s="2" t="s">
        <v>217</v>
      </c>
      <c r="G152" s="2" t="s">
        <v>157</v>
      </c>
      <c r="H152" s="2"/>
      <c r="I152" s="2"/>
      <c r="J152" s="2"/>
      <c r="K152" s="27"/>
      <c r="L152" s="2"/>
      <c r="M152" s="2"/>
      <c r="N152" s="2"/>
      <c r="O152" s="2"/>
      <c r="P152" s="2"/>
      <c r="Q152" s="2"/>
      <c r="R152" s="2"/>
      <c r="S152" s="2"/>
      <c r="T152" s="2"/>
      <c r="U152" s="2"/>
      <c r="V152" s="2"/>
      <c r="W152" s="2"/>
      <c r="X152" s="30" t="str">
        <f t="shared" si="3"/>
        <v/>
      </c>
      <c r="Y152" s="9" t="str">
        <f>IF( K152="s.i", "s.i", IF(ISBLANK(K152),"Actualizando información",IFERROR(K152 / VLOOKUP(A152,Deflactor!$G$3:$H$64,2,0),"Revisar error" )))</f>
        <v>Actualizando información</v>
      </c>
    </row>
    <row r="153" spans="1:25" x14ac:dyDescent="0.3">
      <c r="A153" s="2">
        <v>2013</v>
      </c>
      <c r="B153" s="2" t="s">
        <v>218</v>
      </c>
      <c r="C153" s="2" t="s">
        <v>7</v>
      </c>
      <c r="D153" s="2" t="s">
        <v>1320</v>
      </c>
      <c r="E153" s="2" t="s">
        <v>12</v>
      </c>
      <c r="F153" s="2" t="s">
        <v>13</v>
      </c>
      <c r="G153" s="2" t="s">
        <v>95</v>
      </c>
      <c r="H153" s="2"/>
      <c r="I153" s="2"/>
      <c r="J153" s="2"/>
      <c r="K153" s="27"/>
      <c r="L153" s="2"/>
      <c r="M153" s="2"/>
      <c r="N153" s="2"/>
      <c r="O153" s="2"/>
      <c r="P153" s="2"/>
      <c r="Q153" s="2"/>
      <c r="R153" s="2"/>
      <c r="S153" s="2"/>
      <c r="T153" s="2"/>
      <c r="U153" s="2"/>
      <c r="V153" s="2"/>
      <c r="W153" s="2"/>
      <c r="X153" s="30" t="str">
        <f t="shared" si="3"/>
        <v/>
      </c>
      <c r="Y153" s="9" t="str">
        <f>IF( K153="s.i", "s.i", IF(ISBLANK(K153),"Actualizando información",IFERROR(K153 / VLOOKUP(A153,Deflactor!$G$3:$H$64,2,0),"Revisar error" )))</f>
        <v>Actualizando información</v>
      </c>
    </row>
    <row r="154" spans="1:25" x14ac:dyDescent="0.3">
      <c r="A154" s="2">
        <v>2013</v>
      </c>
      <c r="B154" s="2" t="s">
        <v>219</v>
      </c>
      <c r="C154" s="2" t="s">
        <v>7</v>
      </c>
      <c r="D154" s="2" t="s">
        <v>1320</v>
      </c>
      <c r="E154" s="2" t="s">
        <v>40</v>
      </c>
      <c r="F154" s="2" t="s">
        <v>160</v>
      </c>
      <c r="G154" s="2" t="s">
        <v>194</v>
      </c>
      <c r="H154" s="2"/>
      <c r="I154" s="2"/>
      <c r="J154" s="2"/>
      <c r="K154" s="27"/>
      <c r="L154" s="2"/>
      <c r="M154" s="2"/>
      <c r="N154" s="2"/>
      <c r="O154" s="2"/>
      <c r="P154" s="2"/>
      <c r="Q154" s="2"/>
      <c r="R154" s="2"/>
      <c r="S154" s="2"/>
      <c r="T154" s="2"/>
      <c r="U154" s="2"/>
      <c r="V154" s="2"/>
      <c r="W154" s="2"/>
      <c r="X154" s="30" t="str">
        <f t="shared" si="3"/>
        <v/>
      </c>
      <c r="Y154" s="9" t="str">
        <f>IF( K154="s.i", "s.i", IF(ISBLANK(K154),"Actualizando información",IFERROR(K154 / VLOOKUP(A154,Deflactor!$G$3:$H$64,2,0),"Revisar error" )))</f>
        <v>Actualizando información</v>
      </c>
    </row>
    <row r="155" spans="1:25" x14ac:dyDescent="0.3">
      <c r="A155" s="2">
        <v>2013</v>
      </c>
      <c r="B155" s="2" t="s">
        <v>220</v>
      </c>
      <c r="C155" s="2" t="s">
        <v>7</v>
      </c>
      <c r="D155" s="2" t="s">
        <v>1320</v>
      </c>
      <c r="E155" s="2" t="s">
        <v>36</v>
      </c>
      <c r="F155" s="2" t="s">
        <v>94</v>
      </c>
      <c r="G155" s="2" t="s">
        <v>89</v>
      </c>
      <c r="H155" s="2"/>
      <c r="I155" s="2"/>
      <c r="J155" s="2"/>
      <c r="K155" s="27"/>
      <c r="L155" s="2"/>
      <c r="M155" s="2"/>
      <c r="N155" s="2"/>
      <c r="O155" s="2"/>
      <c r="P155" s="2"/>
      <c r="Q155" s="2"/>
      <c r="R155" s="2"/>
      <c r="S155" s="2"/>
      <c r="T155" s="2"/>
      <c r="U155" s="2"/>
      <c r="V155" s="2"/>
      <c r="W155" s="2"/>
      <c r="X155" s="30" t="str">
        <f t="shared" si="3"/>
        <v/>
      </c>
      <c r="Y155" s="9" t="str">
        <f>IF( K155="s.i", "s.i", IF(ISBLANK(K155),"Actualizando información",IFERROR(K155 / VLOOKUP(A155,Deflactor!$G$3:$H$64,2,0),"Revisar error" )))</f>
        <v>Actualizando información</v>
      </c>
    </row>
    <row r="156" spans="1:25" x14ac:dyDescent="0.3">
      <c r="A156" s="2">
        <v>2013</v>
      </c>
      <c r="B156" s="2" t="s">
        <v>221</v>
      </c>
      <c r="C156" s="2" t="s">
        <v>7</v>
      </c>
      <c r="D156" s="2" t="s">
        <v>1320</v>
      </c>
      <c r="E156" s="2" t="s">
        <v>36</v>
      </c>
      <c r="F156" s="2" t="s">
        <v>94</v>
      </c>
      <c r="G156" s="2" t="s">
        <v>95</v>
      </c>
      <c r="H156" s="2"/>
      <c r="I156" s="2"/>
      <c r="J156" s="2"/>
      <c r="K156" s="27"/>
      <c r="L156" s="2"/>
      <c r="M156" s="2"/>
      <c r="N156" s="2"/>
      <c r="O156" s="2"/>
      <c r="P156" s="2"/>
      <c r="Q156" s="2"/>
      <c r="R156" s="2"/>
      <c r="S156" s="2"/>
      <c r="T156" s="2"/>
      <c r="U156" s="2"/>
      <c r="V156" s="2" t="s">
        <v>1152</v>
      </c>
      <c r="W156" s="2"/>
      <c r="X156" s="30" t="str">
        <f t="shared" si="3"/>
        <v/>
      </c>
      <c r="Y156" s="9" t="str">
        <f>IF( K156="s.i", "s.i", IF(ISBLANK(K156),"Actualizando información",IFERROR(K156 / VLOOKUP(A156,Deflactor!$G$3:$H$64,2,0),"Revisar error" )))</f>
        <v>Actualizando información</v>
      </c>
    </row>
    <row r="157" spans="1:25" x14ac:dyDescent="0.3">
      <c r="A157" s="2">
        <v>2013</v>
      </c>
      <c r="B157" s="2" t="s">
        <v>222</v>
      </c>
      <c r="C157" s="2" t="s">
        <v>7</v>
      </c>
      <c r="D157" s="2" t="s">
        <v>1320</v>
      </c>
      <c r="E157" s="2" t="s">
        <v>36</v>
      </c>
      <c r="F157" s="2" t="s">
        <v>37</v>
      </c>
      <c r="G157" s="2" t="s">
        <v>89</v>
      </c>
      <c r="H157" s="2"/>
      <c r="I157" s="2"/>
      <c r="J157" s="2"/>
      <c r="K157" s="27"/>
      <c r="L157" s="2"/>
      <c r="M157" s="2"/>
      <c r="N157" s="2"/>
      <c r="O157" s="2"/>
      <c r="P157" s="2"/>
      <c r="Q157" s="2"/>
      <c r="R157" s="2"/>
      <c r="S157" s="2"/>
      <c r="T157" s="2"/>
      <c r="U157" s="2"/>
      <c r="V157" s="2"/>
      <c r="W157" s="2"/>
      <c r="X157" s="30" t="str">
        <f t="shared" si="3"/>
        <v/>
      </c>
      <c r="Y157" s="9" t="str">
        <f>IF( K157="s.i", "s.i", IF(ISBLANK(K157),"Actualizando información",IFERROR(K157 / VLOOKUP(A157,Deflactor!$G$3:$H$64,2,0),"Revisar error" )))</f>
        <v>Actualizando información</v>
      </c>
    </row>
    <row r="158" spans="1:25" x14ac:dyDescent="0.3">
      <c r="A158" s="2">
        <v>2013</v>
      </c>
      <c r="B158" s="2" t="s">
        <v>223</v>
      </c>
      <c r="C158" s="2" t="s">
        <v>155</v>
      </c>
      <c r="D158" s="2" t="s">
        <v>1323</v>
      </c>
      <c r="E158" s="2" t="s">
        <v>54</v>
      </c>
      <c r="F158" s="2" t="s">
        <v>55</v>
      </c>
      <c r="G158" s="2" t="s">
        <v>157</v>
      </c>
      <c r="H158" s="2"/>
      <c r="I158" s="2"/>
      <c r="J158" s="2"/>
      <c r="K158" s="27"/>
      <c r="L158" s="2"/>
      <c r="M158" s="2"/>
      <c r="N158" s="2"/>
      <c r="O158" s="2"/>
      <c r="P158" s="2"/>
      <c r="Q158" s="2"/>
      <c r="R158" s="2"/>
      <c r="S158" s="2"/>
      <c r="T158" s="2"/>
      <c r="U158" s="2"/>
      <c r="V158" s="2"/>
      <c r="W158" s="2"/>
      <c r="X158" s="30" t="str">
        <f t="shared" si="3"/>
        <v/>
      </c>
      <c r="Y158" s="9" t="str">
        <f>IF( K158="s.i", "s.i", IF(ISBLANK(K158),"Actualizando información",IFERROR(K158 / VLOOKUP(A158,Deflactor!$G$3:$H$64,2,0),"Revisar error" )))</f>
        <v>Actualizando información</v>
      </c>
    </row>
    <row r="159" spans="1:25" x14ac:dyDescent="0.3">
      <c r="A159" s="2">
        <v>2013</v>
      </c>
      <c r="B159" s="2" t="s">
        <v>224</v>
      </c>
      <c r="C159" s="2" t="s">
        <v>7</v>
      </c>
      <c r="D159" s="2" t="s">
        <v>1320</v>
      </c>
      <c r="E159" s="2" t="s">
        <v>12</v>
      </c>
      <c r="F159" s="2" t="s">
        <v>12</v>
      </c>
      <c r="G159" s="2" t="s">
        <v>194</v>
      </c>
      <c r="H159" s="2"/>
      <c r="I159" s="2"/>
      <c r="J159" s="2"/>
      <c r="K159" s="27"/>
      <c r="L159" s="2"/>
      <c r="M159" s="2"/>
      <c r="N159" s="2"/>
      <c r="O159" s="2"/>
      <c r="P159" s="2"/>
      <c r="Q159" s="2"/>
      <c r="R159" s="2"/>
      <c r="S159" s="2"/>
      <c r="T159" s="2"/>
      <c r="U159" s="2"/>
      <c r="V159" s="2"/>
      <c r="W159" s="2"/>
      <c r="X159" s="30" t="str">
        <f t="shared" si="3"/>
        <v/>
      </c>
      <c r="Y159" s="9" t="str">
        <f>IF( K159="s.i", "s.i", IF(ISBLANK(K159),"Actualizando información",IFERROR(K159 / VLOOKUP(A159,Deflactor!$G$3:$H$64,2,0),"Revisar error" )))</f>
        <v>Actualizando información</v>
      </c>
    </row>
    <row r="160" spans="1:25" x14ac:dyDescent="0.3">
      <c r="A160" s="2">
        <v>2013</v>
      </c>
      <c r="B160" s="2" t="s">
        <v>225</v>
      </c>
      <c r="C160" s="2" t="s">
        <v>7</v>
      </c>
      <c r="D160" s="2" t="s">
        <v>1320</v>
      </c>
      <c r="E160" s="2" t="s">
        <v>12</v>
      </c>
      <c r="F160" s="2" t="s">
        <v>61</v>
      </c>
      <c r="G160" s="2" t="s">
        <v>194</v>
      </c>
      <c r="H160" s="2"/>
      <c r="I160" s="2"/>
      <c r="J160" s="2"/>
      <c r="K160" s="27"/>
      <c r="L160" s="2"/>
      <c r="M160" s="2"/>
      <c r="N160" s="2"/>
      <c r="O160" s="2"/>
      <c r="P160" s="2"/>
      <c r="Q160" s="2"/>
      <c r="R160" s="2"/>
      <c r="S160" s="2"/>
      <c r="T160" s="2"/>
      <c r="U160" s="2"/>
      <c r="V160" s="2"/>
      <c r="W160" s="2"/>
      <c r="X160" s="30" t="str">
        <f t="shared" si="3"/>
        <v/>
      </c>
      <c r="Y160" s="9" t="str">
        <f>IF( K160="s.i", "s.i", IF(ISBLANK(K160),"Actualizando información",IFERROR(K160 / VLOOKUP(A160,Deflactor!$G$3:$H$64,2,0),"Revisar error" )))</f>
        <v>Actualizando información</v>
      </c>
    </row>
    <row r="161" spans="1:25" x14ac:dyDescent="0.3">
      <c r="A161" s="2">
        <v>2013</v>
      </c>
      <c r="B161" s="2" t="s">
        <v>226</v>
      </c>
      <c r="C161" s="2" t="s">
        <v>155</v>
      </c>
      <c r="D161" s="2" t="s">
        <v>1323</v>
      </c>
      <c r="E161" s="2" t="s">
        <v>54</v>
      </c>
      <c r="F161" s="2" t="s">
        <v>55</v>
      </c>
      <c r="G161" s="2" t="s">
        <v>157</v>
      </c>
      <c r="H161" s="2"/>
      <c r="I161" s="2"/>
      <c r="J161" s="2"/>
      <c r="K161" s="27"/>
      <c r="L161" s="2"/>
      <c r="M161" s="2"/>
      <c r="N161" s="2"/>
      <c r="O161" s="2"/>
      <c r="P161" s="2"/>
      <c r="Q161" s="2"/>
      <c r="R161" s="2"/>
      <c r="S161" s="2"/>
      <c r="T161" s="2"/>
      <c r="U161" s="2"/>
      <c r="V161" s="2"/>
      <c r="W161" s="2"/>
      <c r="X161" s="30" t="str">
        <f t="shared" si="3"/>
        <v/>
      </c>
      <c r="Y161" s="9" t="str">
        <f>IF( K161="s.i", "s.i", IF(ISBLANK(K161),"Actualizando información",IFERROR(K161 / VLOOKUP(A161,Deflactor!$G$3:$H$64,2,0),"Revisar error" )))</f>
        <v>Actualizando información</v>
      </c>
    </row>
    <row r="162" spans="1:25" x14ac:dyDescent="0.3">
      <c r="A162" s="2">
        <v>2013</v>
      </c>
      <c r="B162" s="2" t="s">
        <v>227</v>
      </c>
      <c r="C162" s="2" t="s">
        <v>155</v>
      </c>
      <c r="D162" s="2" t="s">
        <v>1323</v>
      </c>
      <c r="E162" s="2" t="s">
        <v>54</v>
      </c>
      <c r="F162" s="2" t="s">
        <v>55</v>
      </c>
      <c r="G162" s="2" t="s">
        <v>157</v>
      </c>
      <c r="H162" s="2"/>
      <c r="I162" s="2"/>
      <c r="J162" s="2"/>
      <c r="K162" s="27"/>
      <c r="L162" s="2"/>
      <c r="M162" s="2"/>
      <c r="N162" s="2"/>
      <c r="O162" s="2"/>
      <c r="P162" s="2"/>
      <c r="Q162" s="2"/>
      <c r="R162" s="2"/>
      <c r="S162" s="2"/>
      <c r="T162" s="2"/>
      <c r="U162" s="2"/>
      <c r="V162" s="2"/>
      <c r="W162" s="2"/>
      <c r="X162" s="30" t="str">
        <f t="shared" si="3"/>
        <v/>
      </c>
      <c r="Y162" s="9" t="str">
        <f>IF( K162="s.i", "s.i", IF(ISBLANK(K162),"Actualizando información",IFERROR(K162 / VLOOKUP(A162,Deflactor!$G$3:$H$64,2,0),"Revisar error" )))</f>
        <v>Actualizando información</v>
      </c>
    </row>
    <row r="163" spans="1:25" x14ac:dyDescent="0.3">
      <c r="A163" s="2">
        <v>2013</v>
      </c>
      <c r="B163" s="2" t="s">
        <v>228</v>
      </c>
      <c r="C163" s="2" t="s">
        <v>155</v>
      </c>
      <c r="D163" s="2" t="s">
        <v>1323</v>
      </c>
      <c r="E163" s="2" t="s">
        <v>54</v>
      </c>
      <c r="F163" s="2" t="s">
        <v>55</v>
      </c>
      <c r="G163" s="2" t="s">
        <v>157</v>
      </c>
      <c r="H163" s="2"/>
      <c r="I163" s="2"/>
      <c r="J163" s="2"/>
      <c r="K163" s="27"/>
      <c r="L163" s="2"/>
      <c r="M163" s="2"/>
      <c r="N163" s="2"/>
      <c r="O163" s="2"/>
      <c r="P163" s="2"/>
      <c r="Q163" s="2"/>
      <c r="R163" s="2"/>
      <c r="S163" s="2"/>
      <c r="T163" s="2"/>
      <c r="U163" s="2"/>
      <c r="V163" s="2"/>
      <c r="W163" s="2"/>
      <c r="X163" s="30" t="str">
        <f t="shared" si="3"/>
        <v/>
      </c>
      <c r="Y163" s="9" t="str">
        <f>IF( K163="s.i", "s.i", IF(ISBLANK(K163),"Actualizando información",IFERROR(K163 / VLOOKUP(A163,Deflactor!$G$3:$H$64,2,0),"Revisar error" )))</f>
        <v>Actualizando información</v>
      </c>
    </row>
    <row r="164" spans="1:25" x14ac:dyDescent="0.3">
      <c r="A164" s="2">
        <v>2013</v>
      </c>
      <c r="B164" s="2" t="s">
        <v>229</v>
      </c>
      <c r="C164" s="2" t="s">
        <v>7</v>
      </c>
      <c r="D164" s="2" t="s">
        <v>1320</v>
      </c>
      <c r="E164" s="2" t="s">
        <v>74</v>
      </c>
      <c r="F164" s="2" t="s">
        <v>75</v>
      </c>
      <c r="G164" s="2" t="s">
        <v>194</v>
      </c>
      <c r="H164" s="2"/>
      <c r="I164" s="2"/>
      <c r="J164" s="2"/>
      <c r="K164" s="27"/>
      <c r="L164" s="2"/>
      <c r="M164" s="2"/>
      <c r="N164" s="2"/>
      <c r="O164" s="2"/>
      <c r="P164" s="2"/>
      <c r="Q164" s="2"/>
      <c r="R164" s="2"/>
      <c r="S164" s="2"/>
      <c r="T164" s="2"/>
      <c r="U164" s="2"/>
      <c r="V164" s="2"/>
      <c r="W164" s="2"/>
      <c r="X164" s="30" t="str">
        <f t="shared" si="3"/>
        <v/>
      </c>
      <c r="Y164" s="9" t="str">
        <f>IF( K164="s.i", "s.i", IF(ISBLANK(K164),"Actualizando información",IFERROR(K164 / VLOOKUP(A164,Deflactor!$G$3:$H$64,2,0),"Revisar error" )))</f>
        <v>Actualizando información</v>
      </c>
    </row>
    <row r="165" spans="1:25" x14ac:dyDescent="0.3">
      <c r="A165" s="2">
        <v>2013</v>
      </c>
      <c r="B165" s="2" t="s">
        <v>230</v>
      </c>
      <c r="C165" s="2" t="s">
        <v>7</v>
      </c>
      <c r="D165" s="2" t="s">
        <v>1320</v>
      </c>
      <c r="E165" s="2" t="s">
        <v>20</v>
      </c>
      <c r="F165" s="2" t="s">
        <v>21</v>
      </c>
      <c r="G165" s="2" t="s">
        <v>89</v>
      </c>
      <c r="H165" s="2"/>
      <c r="I165" s="2"/>
      <c r="J165" s="2"/>
      <c r="K165" s="27"/>
      <c r="L165" s="2"/>
      <c r="M165" s="2"/>
      <c r="N165" s="2"/>
      <c r="O165" s="2"/>
      <c r="P165" s="2"/>
      <c r="Q165" s="2"/>
      <c r="R165" s="2"/>
      <c r="S165" s="2"/>
      <c r="T165" s="2"/>
      <c r="U165" s="2"/>
      <c r="V165" s="2"/>
      <c r="W165" s="2"/>
      <c r="X165" s="30" t="str">
        <f t="shared" si="3"/>
        <v/>
      </c>
      <c r="Y165" s="9" t="str">
        <f>IF( K165="s.i", "s.i", IF(ISBLANK(K165),"Actualizando información",IFERROR(K165 / VLOOKUP(A165,Deflactor!$G$3:$H$64,2,0),"Revisar error" )))</f>
        <v>Actualizando información</v>
      </c>
    </row>
    <row r="166" spans="1:25" x14ac:dyDescent="0.3">
      <c r="A166" s="2">
        <v>2013</v>
      </c>
      <c r="B166" s="2" t="s">
        <v>231</v>
      </c>
      <c r="C166" s="2" t="s">
        <v>7</v>
      </c>
      <c r="D166" s="2" t="s">
        <v>1320</v>
      </c>
      <c r="E166" s="2" t="s">
        <v>48</v>
      </c>
      <c r="F166" s="2" t="s">
        <v>88</v>
      </c>
      <c r="G166" s="2" t="s">
        <v>89</v>
      </c>
      <c r="H166" s="2"/>
      <c r="I166" s="2"/>
      <c r="J166" s="2"/>
      <c r="K166" s="27"/>
      <c r="L166" s="2"/>
      <c r="M166" s="2"/>
      <c r="N166" s="2"/>
      <c r="O166" s="2"/>
      <c r="P166" s="2"/>
      <c r="Q166" s="2"/>
      <c r="R166" s="2"/>
      <c r="S166" s="2"/>
      <c r="T166" s="2"/>
      <c r="U166" s="2"/>
      <c r="V166" s="2"/>
      <c r="W166" s="2"/>
      <c r="X166" s="30" t="str">
        <f t="shared" si="3"/>
        <v/>
      </c>
      <c r="Y166" s="9" t="str">
        <f>IF( K166="s.i", "s.i", IF(ISBLANK(K166),"Actualizando información",IFERROR(K166 / VLOOKUP(A166,Deflactor!$G$3:$H$64,2,0),"Revisar error" )))</f>
        <v>Actualizando información</v>
      </c>
    </row>
    <row r="167" spans="1:25" x14ac:dyDescent="0.3">
      <c r="A167" s="2">
        <v>2013</v>
      </c>
      <c r="B167" s="2" t="s">
        <v>232</v>
      </c>
      <c r="C167" s="2" t="s">
        <v>7</v>
      </c>
      <c r="D167" s="2" t="s">
        <v>1320</v>
      </c>
      <c r="E167" s="2" t="s">
        <v>20</v>
      </c>
      <c r="F167" s="2" t="s">
        <v>120</v>
      </c>
      <c r="G167" s="2" t="s">
        <v>89</v>
      </c>
      <c r="H167" s="2"/>
      <c r="I167" s="2"/>
      <c r="J167" s="2"/>
      <c r="K167" s="27"/>
      <c r="L167" s="2"/>
      <c r="M167" s="2"/>
      <c r="N167" s="2"/>
      <c r="O167" s="2"/>
      <c r="P167" s="2"/>
      <c r="Q167" s="2"/>
      <c r="R167" s="2"/>
      <c r="S167" s="2"/>
      <c r="T167" s="2"/>
      <c r="U167" s="2"/>
      <c r="V167" s="2"/>
      <c r="W167" s="2"/>
      <c r="X167" s="30" t="str">
        <f t="shared" si="3"/>
        <v/>
      </c>
      <c r="Y167" s="9" t="str">
        <f>IF( K167="s.i", "s.i", IF(ISBLANK(K167),"Actualizando información",IFERROR(K167 / VLOOKUP(A167,Deflactor!$G$3:$H$64,2,0),"Revisar error" )))</f>
        <v>Actualizando información</v>
      </c>
    </row>
    <row r="168" spans="1:25" x14ac:dyDescent="0.3">
      <c r="A168" s="2">
        <v>2013</v>
      </c>
      <c r="B168" s="2" t="s">
        <v>233</v>
      </c>
      <c r="C168" s="2" t="s">
        <v>7</v>
      </c>
      <c r="D168" s="2" t="s">
        <v>1320</v>
      </c>
      <c r="E168" s="2" t="s">
        <v>234</v>
      </c>
      <c r="F168" s="2" t="s">
        <v>235</v>
      </c>
      <c r="G168" s="2" t="s">
        <v>194</v>
      </c>
      <c r="H168" s="2"/>
      <c r="I168" s="2"/>
      <c r="J168" s="2"/>
      <c r="K168" s="27"/>
      <c r="L168" s="2"/>
      <c r="M168" s="2"/>
      <c r="N168" s="2"/>
      <c r="O168" s="2"/>
      <c r="P168" s="2"/>
      <c r="Q168" s="2"/>
      <c r="R168" s="2"/>
      <c r="S168" s="2"/>
      <c r="T168" s="2"/>
      <c r="U168" s="2"/>
      <c r="V168" s="2" t="s">
        <v>1329</v>
      </c>
      <c r="W168" s="2"/>
      <c r="X168" s="30" t="str">
        <f t="shared" si="3"/>
        <v/>
      </c>
      <c r="Y168" s="9" t="str">
        <f>IF( K168="s.i", "s.i", IF(ISBLANK(K168),"Actualizando información",IFERROR(K168 / VLOOKUP(A168,Deflactor!$G$3:$H$64,2,0),"Revisar error" )))</f>
        <v>Actualizando información</v>
      </c>
    </row>
    <row r="169" spans="1:25" x14ac:dyDescent="0.3">
      <c r="A169" s="2">
        <v>2013</v>
      </c>
      <c r="B169" s="2" t="s">
        <v>236</v>
      </c>
      <c r="C169" s="2" t="s">
        <v>7</v>
      </c>
      <c r="D169" s="2" t="s">
        <v>1320</v>
      </c>
      <c r="E169" s="2" t="s">
        <v>54</v>
      </c>
      <c r="F169" s="2" t="s">
        <v>237</v>
      </c>
      <c r="G169" s="2" t="s">
        <v>89</v>
      </c>
      <c r="H169" s="2"/>
      <c r="I169" s="2"/>
      <c r="J169" s="2"/>
      <c r="K169" s="27"/>
      <c r="L169" s="2"/>
      <c r="M169" s="2"/>
      <c r="N169" s="2"/>
      <c r="O169" s="2"/>
      <c r="P169" s="2"/>
      <c r="Q169" s="2"/>
      <c r="R169" s="2"/>
      <c r="S169" s="2"/>
      <c r="T169" s="2"/>
      <c r="U169" s="2"/>
      <c r="V169" s="2" t="s">
        <v>1328</v>
      </c>
      <c r="W169" s="2"/>
      <c r="X169" s="30" t="str">
        <f t="shared" si="3"/>
        <v/>
      </c>
      <c r="Y169" s="9" t="str">
        <f>IF( K169="s.i", "s.i", IF(ISBLANK(K169),"Actualizando información",IFERROR(K169 / VLOOKUP(A169,Deflactor!$G$3:$H$64,2,0),"Revisar error" )))</f>
        <v>Actualizando información</v>
      </c>
    </row>
    <row r="170" spans="1:25" x14ac:dyDescent="0.3">
      <c r="A170" s="2">
        <v>2013</v>
      </c>
      <c r="B170" s="2" t="s">
        <v>238</v>
      </c>
      <c r="C170" s="2" t="s">
        <v>155</v>
      </c>
      <c r="D170" s="2" t="s">
        <v>1323</v>
      </c>
      <c r="E170" s="2" t="s">
        <v>64</v>
      </c>
      <c r="F170" s="2" t="s">
        <v>239</v>
      </c>
      <c r="G170" s="2" t="s">
        <v>157</v>
      </c>
      <c r="H170" s="2"/>
      <c r="I170" s="2"/>
      <c r="J170" s="2"/>
      <c r="K170" s="27"/>
      <c r="L170" s="2"/>
      <c r="M170" s="2"/>
      <c r="N170" s="2"/>
      <c r="O170" s="2"/>
      <c r="P170" s="2"/>
      <c r="Q170" s="2"/>
      <c r="R170" s="2"/>
      <c r="S170" s="2"/>
      <c r="T170" s="2"/>
      <c r="U170" s="2"/>
      <c r="V170" s="2"/>
      <c r="W170" s="2"/>
      <c r="X170" s="30" t="str">
        <f t="shared" si="3"/>
        <v/>
      </c>
      <c r="Y170" s="9" t="str">
        <f>IF( K170="s.i", "s.i", IF(ISBLANK(K170),"Actualizando información",IFERROR(K170 / VLOOKUP(A170,Deflactor!$G$3:$H$64,2,0),"Revisar error" )))</f>
        <v>Actualizando información</v>
      </c>
    </row>
    <row r="171" spans="1:25" x14ac:dyDescent="0.3">
      <c r="A171" s="2">
        <v>2013</v>
      </c>
      <c r="B171" s="2" t="s">
        <v>240</v>
      </c>
      <c r="C171" s="2" t="s">
        <v>92</v>
      </c>
      <c r="D171" s="2" t="s">
        <v>1322</v>
      </c>
      <c r="E171" s="2" t="s">
        <v>20</v>
      </c>
      <c r="F171" s="2" t="s">
        <v>120</v>
      </c>
      <c r="G171" s="2" t="s">
        <v>89</v>
      </c>
      <c r="H171" s="2"/>
      <c r="I171" s="2"/>
      <c r="J171" s="2"/>
      <c r="K171" s="27"/>
      <c r="L171" s="2"/>
      <c r="M171" s="2"/>
      <c r="N171" s="2"/>
      <c r="O171" s="2"/>
      <c r="P171" s="2"/>
      <c r="Q171" s="2"/>
      <c r="R171" s="2"/>
      <c r="S171" s="2"/>
      <c r="T171" s="2"/>
      <c r="U171" s="2"/>
      <c r="V171" s="2"/>
      <c r="W171" s="2"/>
      <c r="X171" s="30" t="str">
        <f t="shared" si="3"/>
        <v/>
      </c>
      <c r="Y171" s="9" t="str">
        <f>IF( K171="s.i", "s.i", IF(ISBLANK(K171),"Actualizando información",IFERROR(K171 / VLOOKUP(A171,Deflactor!$G$3:$H$64,2,0),"Revisar error" )))</f>
        <v>Actualizando información</v>
      </c>
    </row>
    <row r="172" spans="1:25" x14ac:dyDescent="0.3">
      <c r="A172" s="2">
        <v>2013</v>
      </c>
      <c r="B172" s="2" t="s">
        <v>241</v>
      </c>
      <c r="C172" s="2" t="s">
        <v>92</v>
      </c>
      <c r="D172" s="2" t="s">
        <v>1322</v>
      </c>
      <c r="E172" s="2" t="s">
        <v>20</v>
      </c>
      <c r="F172" s="2" t="s">
        <v>120</v>
      </c>
      <c r="G172" s="2" t="s">
        <v>95</v>
      </c>
      <c r="H172" s="2"/>
      <c r="I172" s="2"/>
      <c r="J172" s="2"/>
      <c r="K172" s="27"/>
      <c r="L172" s="2"/>
      <c r="M172" s="2"/>
      <c r="N172" s="2"/>
      <c r="O172" s="2"/>
      <c r="P172" s="2"/>
      <c r="Q172" s="2"/>
      <c r="R172" s="2"/>
      <c r="S172" s="2"/>
      <c r="T172" s="2"/>
      <c r="U172" s="2"/>
      <c r="V172" s="2"/>
      <c r="W172" s="2"/>
      <c r="X172" s="30" t="str">
        <f t="shared" si="3"/>
        <v/>
      </c>
      <c r="Y172" s="9" t="str">
        <f>IF( K172="s.i", "s.i", IF(ISBLANK(K172),"Actualizando información",IFERROR(K172 / VLOOKUP(A172,Deflactor!$G$3:$H$64,2,0),"Revisar error" )))</f>
        <v>Actualizando información</v>
      </c>
    </row>
    <row r="173" spans="1:25" x14ac:dyDescent="0.3">
      <c r="A173" s="2">
        <v>2013</v>
      </c>
      <c r="B173" s="2" t="s">
        <v>242</v>
      </c>
      <c r="C173" s="2" t="s">
        <v>92</v>
      </c>
      <c r="D173" s="2" t="s">
        <v>1322</v>
      </c>
      <c r="E173" s="2" t="s">
        <v>20</v>
      </c>
      <c r="F173" s="2" t="s">
        <v>120</v>
      </c>
      <c r="G173" s="2" t="s">
        <v>89</v>
      </c>
      <c r="H173" s="2"/>
      <c r="I173" s="2"/>
      <c r="J173" s="2"/>
      <c r="K173" s="27"/>
      <c r="L173" s="2"/>
      <c r="M173" s="2"/>
      <c r="N173" s="2"/>
      <c r="O173" s="2"/>
      <c r="P173" s="2"/>
      <c r="Q173" s="2"/>
      <c r="R173" s="2"/>
      <c r="S173" s="2"/>
      <c r="T173" s="2"/>
      <c r="U173" s="2"/>
      <c r="V173" s="2"/>
      <c r="W173" s="2"/>
      <c r="X173" s="30" t="str">
        <f t="shared" si="3"/>
        <v/>
      </c>
      <c r="Y173" s="9" t="str">
        <f>IF( K173="s.i", "s.i", IF(ISBLANK(K173),"Actualizando información",IFERROR(K173 / VLOOKUP(A173,Deflactor!$G$3:$H$64,2,0),"Revisar error" )))</f>
        <v>Actualizando información</v>
      </c>
    </row>
    <row r="174" spans="1:25" x14ac:dyDescent="0.3">
      <c r="A174" s="2">
        <v>2013</v>
      </c>
      <c r="B174" s="2" t="s">
        <v>243</v>
      </c>
      <c r="C174" s="2" t="s">
        <v>7</v>
      </c>
      <c r="D174" s="2" t="s">
        <v>1320</v>
      </c>
      <c r="E174" s="2" t="s">
        <v>54</v>
      </c>
      <c r="F174" s="2" t="s">
        <v>244</v>
      </c>
      <c r="G174" s="2" t="s">
        <v>95</v>
      </c>
      <c r="H174" s="2"/>
      <c r="I174" s="2"/>
      <c r="J174" s="2"/>
      <c r="K174" s="27"/>
      <c r="L174" s="2"/>
      <c r="M174" s="2"/>
      <c r="N174" s="2"/>
      <c r="O174" s="2"/>
      <c r="P174" s="2"/>
      <c r="Q174" s="2"/>
      <c r="R174" s="2"/>
      <c r="S174" s="2"/>
      <c r="T174" s="2"/>
      <c r="U174" s="2"/>
      <c r="V174" s="2"/>
      <c r="W174" s="2"/>
      <c r="X174" s="30" t="str">
        <f t="shared" si="3"/>
        <v/>
      </c>
      <c r="Y174" s="9" t="str">
        <f>IF( K174="s.i", "s.i", IF(ISBLANK(K174),"Actualizando información",IFERROR(K174 / VLOOKUP(A174,Deflactor!$G$3:$H$64,2,0),"Revisar error" )))</f>
        <v>Actualizando información</v>
      </c>
    </row>
    <row r="175" spans="1:25" x14ac:dyDescent="0.3">
      <c r="A175" s="2">
        <v>2012</v>
      </c>
      <c r="B175" s="2" t="s">
        <v>245</v>
      </c>
      <c r="C175" s="2" t="s">
        <v>92</v>
      </c>
      <c r="D175" s="2" t="s">
        <v>1322</v>
      </c>
      <c r="E175" s="2" t="s">
        <v>8</v>
      </c>
      <c r="F175" s="2" t="s">
        <v>51</v>
      </c>
      <c r="G175" s="2" t="s">
        <v>157</v>
      </c>
      <c r="H175" s="2" t="s">
        <v>624</v>
      </c>
      <c r="I175" s="2">
        <v>2004</v>
      </c>
      <c r="J175" s="2" t="s">
        <v>624</v>
      </c>
      <c r="K175" s="27" t="s">
        <v>624</v>
      </c>
      <c r="L175" s="2" t="s">
        <v>1658</v>
      </c>
      <c r="M175" s="2" t="s">
        <v>1445</v>
      </c>
      <c r="N175" s="2" t="s">
        <v>1446</v>
      </c>
      <c r="O175" s="2" t="s">
        <v>1447</v>
      </c>
      <c r="P175" s="2"/>
      <c r="Q175" s="2"/>
      <c r="R175" s="2"/>
      <c r="S175" s="2" t="s">
        <v>1448</v>
      </c>
      <c r="T175" s="2"/>
      <c r="U175" s="2"/>
      <c r="V175" s="2" t="s">
        <v>1449</v>
      </c>
      <c r="W175" s="2"/>
      <c r="X175" s="30" t="str">
        <f t="shared" si="3"/>
        <v/>
      </c>
      <c r="Y175" s="9" t="str">
        <f>IF( K175="s.i", "s.i", IF(ISBLANK(K175),"Actualizando información",IFERROR(K175 / VLOOKUP(A175,Deflactor!$G$3:$H$64,2,0),"Revisar error" )))</f>
        <v>s.i</v>
      </c>
    </row>
    <row r="176" spans="1:25" x14ac:dyDescent="0.3">
      <c r="A176" s="2">
        <v>2012</v>
      </c>
      <c r="B176" s="2" t="s">
        <v>246</v>
      </c>
      <c r="C176" s="2" t="s">
        <v>7</v>
      </c>
      <c r="D176" s="2" t="s">
        <v>1320</v>
      </c>
      <c r="E176" s="2" t="s">
        <v>12</v>
      </c>
      <c r="F176" s="2" t="s">
        <v>13</v>
      </c>
      <c r="G176" s="2" t="s">
        <v>89</v>
      </c>
      <c r="H176" s="2" t="s">
        <v>724</v>
      </c>
      <c r="I176" s="2">
        <v>1982</v>
      </c>
      <c r="J176" s="2" t="s">
        <v>624</v>
      </c>
      <c r="K176" s="27">
        <f xml:space="preserve"> 14262 * 1000000</f>
        <v>14262000000</v>
      </c>
      <c r="L176" s="2" t="s">
        <v>1679</v>
      </c>
      <c r="M176" s="2" t="s">
        <v>1450</v>
      </c>
      <c r="N176" s="2" t="s">
        <v>1451</v>
      </c>
      <c r="O176" s="2" t="s">
        <v>1452</v>
      </c>
      <c r="P176" s="2" t="s">
        <v>1453</v>
      </c>
      <c r="Q176" s="2"/>
      <c r="R176" s="2"/>
      <c r="S176" s="2" t="s">
        <v>1454</v>
      </c>
      <c r="T176" s="2" t="s">
        <v>1455</v>
      </c>
      <c r="U176" s="2"/>
      <c r="V176" s="2"/>
      <c r="W176" s="2"/>
      <c r="X176" s="30">
        <f t="shared" si="3"/>
        <v>14543909147.932167</v>
      </c>
      <c r="Y176" s="9">
        <f>IF( K176="s.i", "s.i", IF(ISBLANK(K176),"Actualizando información",IFERROR(K176 / VLOOKUP(A176,Deflactor!$G$3:$H$64,2,0),"Revisar error" )))</f>
        <v>14543909147.932167</v>
      </c>
    </row>
    <row r="177" spans="1:25" x14ac:dyDescent="0.3">
      <c r="A177" s="2">
        <v>2012</v>
      </c>
      <c r="B177" s="2" t="s">
        <v>247</v>
      </c>
      <c r="C177" s="2" t="s">
        <v>7</v>
      </c>
      <c r="D177" s="2" t="s">
        <v>1320</v>
      </c>
      <c r="E177" s="2" t="s">
        <v>25</v>
      </c>
      <c r="F177" s="2" t="s">
        <v>29</v>
      </c>
      <c r="G177" s="2" t="s">
        <v>95</v>
      </c>
      <c r="H177" s="2" t="s">
        <v>724</v>
      </c>
      <c r="I177" s="2">
        <v>2008</v>
      </c>
      <c r="J177" s="2" t="s">
        <v>624</v>
      </c>
      <c r="K177" s="27">
        <f xml:space="preserve"> 6790 * 1000000</f>
        <v>6790000000</v>
      </c>
      <c r="L177" s="2" t="s">
        <v>1654</v>
      </c>
      <c r="M177" s="2" t="s">
        <v>1456</v>
      </c>
      <c r="N177" s="2" t="s">
        <v>1457</v>
      </c>
      <c r="O177" s="2" t="s">
        <v>1458</v>
      </c>
      <c r="P177" s="2" t="s">
        <v>1459</v>
      </c>
      <c r="Q177" s="2"/>
      <c r="R177" s="2"/>
      <c r="S177" s="2" t="s">
        <v>1460</v>
      </c>
      <c r="T177" s="2" t="s">
        <v>1461</v>
      </c>
      <c r="U177" s="2" t="s">
        <v>1462</v>
      </c>
      <c r="V177" s="2" t="s">
        <v>878</v>
      </c>
      <c r="W177" s="2"/>
      <c r="X177" s="30">
        <f t="shared" si="3"/>
        <v>6924214213.6067457</v>
      </c>
      <c r="Y177" s="9">
        <f>IF( K177="s.i", "s.i", IF(ISBLANK(K177),"Actualizando información",IFERROR(K177 / VLOOKUP(A177,Deflactor!$G$3:$H$64,2,0),"Revisar error" )))</f>
        <v>6924214213.6067457</v>
      </c>
    </row>
    <row r="178" spans="1:25" x14ac:dyDescent="0.3">
      <c r="A178" s="2">
        <v>2012</v>
      </c>
      <c r="B178" s="2" t="s">
        <v>248</v>
      </c>
      <c r="C178" s="2" t="s">
        <v>7</v>
      </c>
      <c r="D178" s="2" t="s">
        <v>1320</v>
      </c>
      <c r="E178" s="2" t="s">
        <v>40</v>
      </c>
      <c r="F178" s="2" t="s">
        <v>43</v>
      </c>
      <c r="G178" s="2" t="s">
        <v>194</v>
      </c>
      <c r="H178" s="2" t="s">
        <v>624</v>
      </c>
      <c r="I178" s="2">
        <v>2010</v>
      </c>
      <c r="J178" s="2" t="s">
        <v>624</v>
      </c>
      <c r="K178" s="27">
        <f xml:space="preserve"> 4992810 * 1000000</f>
        <v>4992810000000</v>
      </c>
      <c r="L178" s="2"/>
      <c r="M178" s="2" t="s">
        <v>1463</v>
      </c>
      <c r="N178" s="2" t="s">
        <v>1464</v>
      </c>
      <c r="O178" s="2" t="s">
        <v>1465</v>
      </c>
      <c r="P178" s="2" t="s">
        <v>1466</v>
      </c>
      <c r="Q178" s="2" t="s">
        <v>1467</v>
      </c>
      <c r="R178" s="2"/>
      <c r="S178" s="2" t="s">
        <v>1468</v>
      </c>
      <c r="T178" s="2" t="s">
        <v>1469</v>
      </c>
      <c r="U178" s="2" t="s">
        <v>1470</v>
      </c>
      <c r="V178" s="2"/>
      <c r="W178" s="2"/>
      <c r="X178" s="30">
        <f t="shared" si="3"/>
        <v>5091500142538.7188</v>
      </c>
      <c r="Y178" s="9">
        <f>IF( K178="s.i", "s.i", IF(ISBLANK(K178),"Actualizando información",IFERROR(K178 / VLOOKUP(A178,Deflactor!$G$3:$H$64,2,0),"Revisar error" )))</f>
        <v>5091500142538.7188</v>
      </c>
    </row>
    <row r="179" spans="1:25" x14ac:dyDescent="0.3">
      <c r="A179" s="2">
        <v>2012</v>
      </c>
      <c r="B179" s="2" t="s">
        <v>249</v>
      </c>
      <c r="C179" s="2" t="s">
        <v>7</v>
      </c>
      <c r="D179" s="2" t="s">
        <v>1320</v>
      </c>
      <c r="E179" s="2" t="s">
        <v>54</v>
      </c>
      <c r="F179" s="2" t="s">
        <v>237</v>
      </c>
      <c r="G179" s="2" t="s">
        <v>95</v>
      </c>
      <c r="H179" s="2" t="s">
        <v>724</v>
      </c>
      <c r="I179" s="2">
        <v>1979</v>
      </c>
      <c r="J179" s="2" t="s">
        <v>624</v>
      </c>
      <c r="K179" s="27">
        <f xml:space="preserve"> 25639 * 1000000</f>
        <v>25639000000</v>
      </c>
      <c r="L179" s="2"/>
      <c r="M179" s="2" t="s">
        <v>1471</v>
      </c>
      <c r="N179" s="2" t="s">
        <v>1472</v>
      </c>
      <c r="O179" s="2"/>
      <c r="P179" s="2"/>
      <c r="Q179" s="2"/>
      <c r="R179" s="2"/>
      <c r="S179" s="2" t="s">
        <v>1473</v>
      </c>
      <c r="T179" s="2" t="s">
        <v>1474</v>
      </c>
      <c r="U179" s="2" t="s">
        <v>1475</v>
      </c>
      <c r="V179" s="2"/>
      <c r="W179" s="2"/>
      <c r="X179" s="30">
        <f t="shared" si="3"/>
        <v>26145792079.920967</v>
      </c>
      <c r="Y179" s="9">
        <f>IF( K179="s.i", "s.i", IF(ISBLANK(K179),"Actualizando información",IFERROR(K179 / VLOOKUP(A179,Deflactor!$G$3:$H$64,2,0),"Revisar error" )))</f>
        <v>26145792079.920967</v>
      </c>
    </row>
    <row r="180" spans="1:25" x14ac:dyDescent="0.3">
      <c r="A180" s="2">
        <v>2012</v>
      </c>
      <c r="B180" s="2" t="s">
        <v>250</v>
      </c>
      <c r="C180" s="2" t="s">
        <v>7</v>
      </c>
      <c r="D180" s="2" t="s">
        <v>1320</v>
      </c>
      <c r="E180" s="2" t="s">
        <v>20</v>
      </c>
      <c r="F180" s="2" t="s">
        <v>23</v>
      </c>
      <c r="G180" s="2" t="s">
        <v>89</v>
      </c>
      <c r="H180" s="2" t="s">
        <v>724</v>
      </c>
      <c r="I180" s="2">
        <v>2006</v>
      </c>
      <c r="J180" s="2" t="s">
        <v>624</v>
      </c>
      <c r="K180" s="27">
        <f xml:space="preserve"> 35827751 * 1000000000</f>
        <v>3.5827751E+16</v>
      </c>
      <c r="L180" s="2" t="s">
        <v>1661</v>
      </c>
      <c r="M180" s="2" t="s">
        <v>1476</v>
      </c>
      <c r="N180" s="2" t="s">
        <v>1477</v>
      </c>
      <c r="O180" s="2" t="s">
        <v>1478</v>
      </c>
      <c r="P180" s="2" t="s">
        <v>1479</v>
      </c>
      <c r="Q180" s="2" t="s">
        <v>1480</v>
      </c>
      <c r="R180" s="2"/>
      <c r="S180" s="2" t="s">
        <v>1481</v>
      </c>
      <c r="T180" s="2" t="s">
        <v>1482</v>
      </c>
      <c r="U180" s="2"/>
      <c r="V180" s="2"/>
      <c r="W180" s="2"/>
      <c r="X180" s="30">
        <f t="shared" si="3"/>
        <v>3.653593854429504E+16</v>
      </c>
      <c r="Y180" s="9">
        <f>IF( K180="s.i", "s.i", IF(ISBLANK(K180),"Actualizando información",IFERROR(K180 / VLOOKUP(A180,Deflactor!$G$3:$H$64,2,0),"Revisar error" )))</f>
        <v>3.653593854429504E+16</v>
      </c>
    </row>
    <row r="181" spans="1:25" x14ac:dyDescent="0.3">
      <c r="A181" s="2">
        <v>2012</v>
      </c>
      <c r="B181" s="2" t="s">
        <v>251</v>
      </c>
      <c r="C181" s="2" t="s">
        <v>7</v>
      </c>
      <c r="D181" s="2" t="s">
        <v>1320</v>
      </c>
      <c r="E181" s="2" t="s">
        <v>20</v>
      </c>
      <c r="F181" s="2" t="s">
        <v>178</v>
      </c>
      <c r="G181" s="2" t="s">
        <v>194</v>
      </c>
      <c r="H181" s="2" t="s">
        <v>724</v>
      </c>
      <c r="I181" s="2">
        <v>2003</v>
      </c>
      <c r="J181" s="2" t="s">
        <v>624</v>
      </c>
      <c r="K181" s="27">
        <f xml:space="preserve"> 4047 * 1000000</f>
        <v>4047000000</v>
      </c>
      <c r="L181" s="2"/>
      <c r="M181" s="2" t="s">
        <v>1483</v>
      </c>
      <c r="N181" s="2" t="s">
        <v>1484</v>
      </c>
      <c r="O181" s="2" t="s">
        <v>1485</v>
      </c>
      <c r="P181" s="2" t="s">
        <v>1486</v>
      </c>
      <c r="Q181" s="2"/>
      <c r="R181" s="2"/>
      <c r="S181" s="2" t="s">
        <v>1487</v>
      </c>
      <c r="T181" s="2" t="s">
        <v>1488</v>
      </c>
      <c r="U181" s="2" t="s">
        <v>1489</v>
      </c>
      <c r="V181" s="2" t="s">
        <v>251</v>
      </c>
      <c r="W181" s="2"/>
      <c r="X181" s="30">
        <f t="shared" si="3"/>
        <v>4126994833.9420476</v>
      </c>
      <c r="Y181" s="9">
        <f>IF( K181="s.i", "s.i", IF(ISBLANK(K181),"Actualizando información",IFERROR(K181 / VLOOKUP(A181,Deflactor!$G$3:$H$64,2,0),"Revisar error" )))</f>
        <v>4126994833.9420476</v>
      </c>
    </row>
    <row r="182" spans="1:25" x14ac:dyDescent="0.3">
      <c r="A182" s="2">
        <v>2012</v>
      </c>
      <c r="B182" s="2" t="s">
        <v>252</v>
      </c>
      <c r="C182" s="2" t="s">
        <v>92</v>
      </c>
      <c r="D182" s="2" t="s">
        <v>1322</v>
      </c>
      <c r="E182" s="2" t="s">
        <v>8</v>
      </c>
      <c r="F182" s="2" t="s">
        <v>51</v>
      </c>
      <c r="G182" s="2" t="s">
        <v>157</v>
      </c>
      <c r="H182" s="2" t="s">
        <v>624</v>
      </c>
      <c r="I182" s="2">
        <v>2009</v>
      </c>
      <c r="J182" s="2" t="s">
        <v>624</v>
      </c>
      <c r="K182" s="27" t="s">
        <v>624</v>
      </c>
      <c r="L182" s="2"/>
      <c r="M182" s="2" t="s">
        <v>1490</v>
      </c>
      <c r="N182" s="2" t="s">
        <v>1491</v>
      </c>
      <c r="O182" s="2" t="s">
        <v>1492</v>
      </c>
      <c r="P182" s="2"/>
      <c r="Q182" s="2"/>
      <c r="R182" s="2"/>
      <c r="S182" s="2" t="s">
        <v>1448</v>
      </c>
      <c r="T182" s="2"/>
      <c r="U182" s="2"/>
      <c r="V182" s="2" t="s">
        <v>1449</v>
      </c>
      <c r="W182" s="2"/>
      <c r="X182" s="30" t="str">
        <f t="shared" si="3"/>
        <v/>
      </c>
      <c r="Y182" s="9" t="str">
        <f>IF( K182="s.i", "s.i", IF(ISBLANK(K182),"Actualizando información",IFERROR(K182 / VLOOKUP(A182,Deflactor!$G$3:$H$64,2,0),"Revisar error" )))</f>
        <v>s.i</v>
      </c>
    </row>
    <row r="183" spans="1:25" x14ac:dyDescent="0.3">
      <c r="A183" s="2">
        <v>2012</v>
      </c>
      <c r="B183" s="2" t="s">
        <v>253</v>
      </c>
      <c r="C183" s="2" t="s">
        <v>92</v>
      </c>
      <c r="D183" s="2" t="s">
        <v>1322</v>
      </c>
      <c r="E183" s="2" t="s">
        <v>8</v>
      </c>
      <c r="F183" s="2" t="s">
        <v>51</v>
      </c>
      <c r="G183" s="2" t="s">
        <v>157</v>
      </c>
      <c r="H183" s="2" t="s">
        <v>624</v>
      </c>
      <c r="I183" s="2">
        <v>1991</v>
      </c>
      <c r="J183" s="2" t="s">
        <v>624</v>
      </c>
      <c r="K183" s="27" t="s">
        <v>624</v>
      </c>
      <c r="L183" s="2"/>
      <c r="M183" s="2" t="s">
        <v>1493</v>
      </c>
      <c r="N183" s="2" t="s">
        <v>1494</v>
      </c>
      <c r="O183" s="2" t="s">
        <v>1495</v>
      </c>
      <c r="P183" s="2" t="s">
        <v>1496</v>
      </c>
      <c r="Q183" s="2"/>
      <c r="R183" s="2"/>
      <c r="S183" s="2" t="s">
        <v>1448</v>
      </c>
      <c r="T183" s="2"/>
      <c r="U183" s="2"/>
      <c r="V183" s="2" t="s">
        <v>253</v>
      </c>
      <c r="W183" s="2"/>
      <c r="X183" s="30" t="str">
        <f t="shared" si="3"/>
        <v/>
      </c>
      <c r="Y183" s="9" t="str">
        <f>IF( K183="s.i", "s.i", IF(ISBLANK(K183),"Actualizando información",IFERROR(K183 / VLOOKUP(A183,Deflactor!$G$3:$H$64,2,0),"Revisar error" )))</f>
        <v>s.i</v>
      </c>
    </row>
    <row r="184" spans="1:25" x14ac:dyDescent="0.3">
      <c r="A184" s="2">
        <v>2012</v>
      </c>
      <c r="B184" s="2" t="s">
        <v>254</v>
      </c>
      <c r="C184" s="2" t="s">
        <v>92</v>
      </c>
      <c r="D184" s="2" t="s">
        <v>1322</v>
      </c>
      <c r="E184" s="2" t="s">
        <v>8</v>
      </c>
      <c r="F184" s="2" t="s">
        <v>51</v>
      </c>
      <c r="G184" s="2" t="s">
        <v>157</v>
      </c>
      <c r="H184" s="2" t="s">
        <v>624</v>
      </c>
      <c r="I184" s="2" t="s">
        <v>624</v>
      </c>
      <c r="J184" s="2" t="s">
        <v>624</v>
      </c>
      <c r="K184" s="27" t="s">
        <v>624</v>
      </c>
      <c r="L184" s="2"/>
      <c r="M184" s="2" t="s">
        <v>1497</v>
      </c>
      <c r="N184" s="2" t="s">
        <v>1498</v>
      </c>
      <c r="O184" s="2" t="s">
        <v>1499</v>
      </c>
      <c r="P184" s="2"/>
      <c r="Q184" s="2"/>
      <c r="R184" s="2"/>
      <c r="S184" s="2" t="s">
        <v>1448</v>
      </c>
      <c r="T184" s="2"/>
      <c r="U184" s="2"/>
      <c r="V184" s="2" t="s">
        <v>1449</v>
      </c>
      <c r="W184" s="2"/>
      <c r="X184" s="30" t="str">
        <f t="shared" si="3"/>
        <v/>
      </c>
      <c r="Y184" s="9" t="str">
        <f>IF( K184="s.i", "s.i", IF(ISBLANK(K184),"Actualizando información",IFERROR(K184 / VLOOKUP(A184,Deflactor!$G$3:$H$64,2,0),"Revisar error" )))</f>
        <v>s.i</v>
      </c>
    </row>
    <row r="185" spans="1:25" x14ac:dyDescent="0.3">
      <c r="A185" s="2">
        <v>2012</v>
      </c>
      <c r="B185" s="2" t="s">
        <v>255</v>
      </c>
      <c r="C185" s="2" t="s">
        <v>92</v>
      </c>
      <c r="D185" s="2" t="s">
        <v>1322</v>
      </c>
      <c r="E185" s="2" t="s">
        <v>8</v>
      </c>
      <c r="F185" s="2" t="s">
        <v>51</v>
      </c>
      <c r="G185" s="2" t="s">
        <v>157</v>
      </c>
      <c r="H185" s="2" t="s">
        <v>624</v>
      </c>
      <c r="I185" s="2">
        <v>2008</v>
      </c>
      <c r="J185" s="2" t="s">
        <v>624</v>
      </c>
      <c r="K185" s="27" t="s">
        <v>624</v>
      </c>
      <c r="L185" s="2" t="s">
        <v>1651</v>
      </c>
      <c r="M185" s="2" t="s">
        <v>1500</v>
      </c>
      <c r="N185" s="2" t="s">
        <v>1501</v>
      </c>
      <c r="O185" s="2" t="s">
        <v>1502</v>
      </c>
      <c r="P185" s="2" t="s">
        <v>1503</v>
      </c>
      <c r="Q185" s="2"/>
      <c r="R185" s="2"/>
      <c r="S185" s="2" t="s">
        <v>1448</v>
      </c>
      <c r="T185" s="2"/>
      <c r="U185" s="2"/>
      <c r="V185" s="2" t="s">
        <v>1449</v>
      </c>
      <c r="W185" s="2"/>
      <c r="X185" s="30" t="str">
        <f t="shared" si="3"/>
        <v/>
      </c>
      <c r="Y185" s="9" t="str">
        <f>IF( K185="s.i", "s.i", IF(ISBLANK(K185),"Actualizando información",IFERROR(K185 / VLOOKUP(A185,Deflactor!$G$3:$H$64,2,0),"Revisar error" )))</f>
        <v>s.i</v>
      </c>
    </row>
    <row r="186" spans="1:25" x14ac:dyDescent="0.3">
      <c r="A186" s="2">
        <v>2012</v>
      </c>
      <c r="B186" s="2" t="s">
        <v>256</v>
      </c>
      <c r="C186" s="2" t="s">
        <v>92</v>
      </c>
      <c r="D186" s="2" t="s">
        <v>1322</v>
      </c>
      <c r="E186" s="2" t="s">
        <v>8</v>
      </c>
      <c r="F186" s="2" t="s">
        <v>51</v>
      </c>
      <c r="G186" s="2" t="s">
        <v>157</v>
      </c>
      <c r="H186" s="2" t="s">
        <v>624</v>
      </c>
      <c r="I186" s="2">
        <v>2009</v>
      </c>
      <c r="J186" s="2" t="s">
        <v>624</v>
      </c>
      <c r="K186" s="27" t="s">
        <v>624</v>
      </c>
      <c r="L186" s="2"/>
      <c r="M186" s="2" t="s">
        <v>1504</v>
      </c>
      <c r="N186" s="2" t="s">
        <v>1505</v>
      </c>
      <c r="O186" s="2" t="s">
        <v>1506</v>
      </c>
      <c r="P186" s="2" t="s">
        <v>1507</v>
      </c>
      <c r="Q186" s="2" t="s">
        <v>1508</v>
      </c>
      <c r="R186" s="2"/>
      <c r="S186" s="2" t="s">
        <v>1448</v>
      </c>
      <c r="T186" s="2"/>
      <c r="U186" s="2"/>
      <c r="V186" s="2" t="s">
        <v>1449</v>
      </c>
      <c r="W186" s="2" t="s">
        <v>1509</v>
      </c>
      <c r="X186" s="30" t="str">
        <f t="shared" si="3"/>
        <v/>
      </c>
      <c r="Y186" s="9" t="str">
        <f>IF( K186="s.i", "s.i", IF(ISBLANK(K186),"Actualizando información",IFERROR(K186 / VLOOKUP(A186,Deflactor!$G$3:$H$64,2,0),"Revisar error" )))</f>
        <v>s.i</v>
      </c>
    </row>
    <row r="187" spans="1:25" x14ac:dyDescent="0.3">
      <c r="A187" s="2">
        <v>2012</v>
      </c>
      <c r="B187" s="2" t="s">
        <v>257</v>
      </c>
      <c r="C187" s="2" t="s">
        <v>92</v>
      </c>
      <c r="D187" s="2" t="s">
        <v>1322</v>
      </c>
      <c r="E187" s="2" t="s">
        <v>8</v>
      </c>
      <c r="F187" s="2" t="s">
        <v>51</v>
      </c>
      <c r="G187" s="2" t="s">
        <v>157</v>
      </c>
      <c r="H187" s="2" t="s">
        <v>624</v>
      </c>
      <c r="I187" s="2">
        <v>2010</v>
      </c>
      <c r="J187" s="2" t="s">
        <v>624</v>
      </c>
      <c r="K187" s="27" t="s">
        <v>624</v>
      </c>
      <c r="L187" s="2" t="s">
        <v>862</v>
      </c>
      <c r="M187" s="2" t="s">
        <v>1510</v>
      </c>
      <c r="N187" s="2" t="s">
        <v>1511</v>
      </c>
      <c r="O187" s="2" t="s">
        <v>1512</v>
      </c>
      <c r="P187" s="2" t="s">
        <v>1513</v>
      </c>
      <c r="Q187" s="2" t="s">
        <v>1514</v>
      </c>
      <c r="R187" s="2"/>
      <c r="S187" s="2" t="s">
        <v>1448</v>
      </c>
      <c r="T187" s="2"/>
      <c r="U187" s="2"/>
      <c r="V187" s="2" t="s">
        <v>1449</v>
      </c>
      <c r="W187" s="2"/>
      <c r="X187" s="30" t="str">
        <f t="shared" si="3"/>
        <v/>
      </c>
      <c r="Y187" s="9" t="str">
        <f>IF( K187="s.i", "s.i", IF(ISBLANK(K187),"Actualizando información",IFERROR(K187 / VLOOKUP(A187,Deflactor!$G$3:$H$64,2,0),"Revisar error" )))</f>
        <v>s.i</v>
      </c>
    </row>
    <row r="188" spans="1:25" x14ac:dyDescent="0.3">
      <c r="A188" s="2">
        <v>2012</v>
      </c>
      <c r="B188" s="2" t="s">
        <v>258</v>
      </c>
      <c r="C188" s="2" t="s">
        <v>92</v>
      </c>
      <c r="D188" s="2" t="s">
        <v>1322</v>
      </c>
      <c r="E188" s="2" t="s">
        <v>8</v>
      </c>
      <c r="F188" s="2" t="s">
        <v>51</v>
      </c>
      <c r="G188" s="2" t="s">
        <v>157</v>
      </c>
      <c r="H188" s="2" t="s">
        <v>624</v>
      </c>
      <c r="I188" s="2">
        <v>1992</v>
      </c>
      <c r="J188" s="2" t="s">
        <v>624</v>
      </c>
      <c r="K188" s="27" t="s">
        <v>624</v>
      </c>
      <c r="L188" s="2" t="s">
        <v>1651</v>
      </c>
      <c r="M188" s="2" t="s">
        <v>1515</v>
      </c>
      <c r="N188" s="2" t="s">
        <v>1516</v>
      </c>
      <c r="O188" s="2" t="s">
        <v>1517</v>
      </c>
      <c r="P188" s="2" t="s">
        <v>1518</v>
      </c>
      <c r="Q188" s="2"/>
      <c r="R188" s="2"/>
      <c r="S188" s="2" t="s">
        <v>1448</v>
      </c>
      <c r="T188" s="2"/>
      <c r="U188" s="2"/>
      <c r="V188" s="2" t="s">
        <v>1449</v>
      </c>
      <c r="W188" s="2"/>
      <c r="X188" s="30" t="str">
        <f t="shared" si="3"/>
        <v/>
      </c>
      <c r="Y188" s="9" t="str">
        <f>IF( K188="s.i", "s.i", IF(ISBLANK(K188),"Actualizando información",IFERROR(K188 / VLOOKUP(A188,Deflactor!$G$3:$H$64,2,0),"Revisar error" )))</f>
        <v>s.i</v>
      </c>
    </row>
    <row r="189" spans="1:25" x14ac:dyDescent="0.3">
      <c r="A189" s="2">
        <v>2012</v>
      </c>
      <c r="B189" s="2" t="s">
        <v>259</v>
      </c>
      <c r="C189" s="2" t="s">
        <v>92</v>
      </c>
      <c r="D189" s="2" t="s">
        <v>1322</v>
      </c>
      <c r="E189" s="2" t="s">
        <v>8</v>
      </c>
      <c r="F189" s="2" t="s">
        <v>51</v>
      </c>
      <c r="G189" s="2" t="s">
        <v>157</v>
      </c>
      <c r="H189" s="2" t="s">
        <v>904</v>
      </c>
      <c r="I189" s="2">
        <v>2002</v>
      </c>
      <c r="J189" s="2" t="s">
        <v>624</v>
      </c>
      <c r="K189" s="27" t="s">
        <v>624</v>
      </c>
      <c r="L189" s="2" t="s">
        <v>1658</v>
      </c>
      <c r="M189" s="2" t="s">
        <v>1519</v>
      </c>
      <c r="N189" s="2" t="s">
        <v>1520</v>
      </c>
      <c r="O189" s="2" t="s">
        <v>1521</v>
      </c>
      <c r="P189" s="2" t="s">
        <v>1522</v>
      </c>
      <c r="Q189" s="2" t="s">
        <v>1514</v>
      </c>
      <c r="R189" s="11" t="s">
        <v>1523</v>
      </c>
      <c r="S189" s="2" t="s">
        <v>1448</v>
      </c>
      <c r="T189" s="2"/>
      <c r="U189" s="2"/>
      <c r="V189" s="2" t="s">
        <v>1149</v>
      </c>
      <c r="W189" s="2"/>
      <c r="X189" s="30" t="str">
        <f t="shared" si="3"/>
        <v/>
      </c>
      <c r="Y189" s="9" t="str">
        <f>IF( K189="s.i", "s.i", IF(ISBLANK(K189),"Actualizando información",IFERROR(K189 / VLOOKUP(A189,Deflactor!$G$3:$H$64,2,0),"Revisar error" )))</f>
        <v>s.i</v>
      </c>
    </row>
    <row r="190" spans="1:25" x14ac:dyDescent="0.3">
      <c r="A190" s="2">
        <v>2012</v>
      </c>
      <c r="B190" s="2" t="s">
        <v>260</v>
      </c>
      <c r="C190" s="2" t="s">
        <v>92</v>
      </c>
      <c r="D190" s="2" t="s">
        <v>1322</v>
      </c>
      <c r="E190" s="2" t="s">
        <v>8</v>
      </c>
      <c r="F190" s="2" t="s">
        <v>51</v>
      </c>
      <c r="G190" s="2" t="s">
        <v>157</v>
      </c>
      <c r="H190" s="2" t="s">
        <v>624</v>
      </c>
      <c r="I190" s="2">
        <v>2011</v>
      </c>
      <c r="J190" s="2" t="s">
        <v>624</v>
      </c>
      <c r="K190" s="27" t="s">
        <v>624</v>
      </c>
      <c r="L190" s="2"/>
      <c r="M190" s="2" t="s">
        <v>1524</v>
      </c>
      <c r="N190" s="2" t="s">
        <v>1525</v>
      </c>
      <c r="O190" s="2" t="s">
        <v>1526</v>
      </c>
      <c r="P190" s="2" t="s">
        <v>1527</v>
      </c>
      <c r="Q190" s="2" t="s">
        <v>1528</v>
      </c>
      <c r="R190" s="2"/>
      <c r="S190" s="2"/>
      <c r="T190" s="2"/>
      <c r="U190" s="2"/>
      <c r="V190" s="2" t="s">
        <v>1449</v>
      </c>
      <c r="W190" s="2"/>
      <c r="X190" s="30" t="str">
        <f t="shared" si="3"/>
        <v/>
      </c>
      <c r="Y190" s="9" t="str">
        <f>IF( K190="s.i", "s.i", IF(ISBLANK(K190),"Actualizando información",IFERROR(K190 / VLOOKUP(A190,Deflactor!$G$3:$H$64,2,0),"Revisar error" )))</f>
        <v>s.i</v>
      </c>
    </row>
    <row r="191" spans="1:25" x14ac:dyDescent="0.3">
      <c r="A191" s="2">
        <v>2012</v>
      </c>
      <c r="B191" s="2" t="s">
        <v>261</v>
      </c>
      <c r="C191" s="2" t="s">
        <v>92</v>
      </c>
      <c r="D191" s="2" t="s">
        <v>1322</v>
      </c>
      <c r="E191" s="2" t="s">
        <v>8</v>
      </c>
      <c r="F191" s="2" t="s">
        <v>51</v>
      </c>
      <c r="G191" s="2" t="s">
        <v>157</v>
      </c>
      <c r="H191" s="2" t="s">
        <v>624</v>
      </c>
      <c r="I191" s="2">
        <v>2003</v>
      </c>
      <c r="J191" s="2" t="s">
        <v>624</v>
      </c>
      <c r="K191" s="27" t="s">
        <v>624</v>
      </c>
      <c r="L191" s="2" t="s">
        <v>1658</v>
      </c>
      <c r="M191" s="2" t="s">
        <v>1529</v>
      </c>
      <c r="N191" s="12" t="s">
        <v>1530</v>
      </c>
      <c r="O191" s="2" t="s">
        <v>1531</v>
      </c>
      <c r="P191" s="2" t="s">
        <v>1532</v>
      </c>
      <c r="Q191" s="2" t="s">
        <v>1533</v>
      </c>
      <c r="R191" s="2"/>
      <c r="S191" s="2" t="s">
        <v>1448</v>
      </c>
      <c r="T191" s="2"/>
      <c r="U191" s="2"/>
      <c r="V191" s="2" t="s">
        <v>1449</v>
      </c>
      <c r="W191" s="2"/>
      <c r="X191" s="30" t="str">
        <f t="shared" si="3"/>
        <v/>
      </c>
      <c r="Y191" s="9" t="str">
        <f>IF( K191="s.i", "s.i", IF(ISBLANK(K191),"Actualizando información",IFERROR(K191 / VLOOKUP(A191,Deflactor!$G$3:$H$64,2,0),"Revisar error" )))</f>
        <v>s.i</v>
      </c>
    </row>
    <row r="192" spans="1:25" x14ac:dyDescent="0.3">
      <c r="A192" s="2">
        <v>2012</v>
      </c>
      <c r="B192" s="2" t="s">
        <v>262</v>
      </c>
      <c r="C192" s="2" t="s">
        <v>7</v>
      </c>
      <c r="D192" s="2" t="s">
        <v>1320</v>
      </c>
      <c r="E192" s="2" t="s">
        <v>64</v>
      </c>
      <c r="F192" s="2" t="s">
        <v>263</v>
      </c>
      <c r="G192" s="2" t="s">
        <v>89</v>
      </c>
      <c r="H192" s="2" t="s">
        <v>724</v>
      </c>
      <c r="I192" s="2">
        <v>2009</v>
      </c>
      <c r="J192" s="2" t="s">
        <v>624</v>
      </c>
      <c r="K192" s="27">
        <f xml:space="preserve"> 1713932000 * 1000000</f>
        <v>1713932000000000</v>
      </c>
      <c r="L192" s="2"/>
      <c r="M192" s="2" t="s">
        <v>1534</v>
      </c>
      <c r="N192" s="2" t="s">
        <v>1535</v>
      </c>
      <c r="O192" s="2" t="s">
        <v>1536</v>
      </c>
      <c r="P192" s="2"/>
      <c r="Q192" s="2"/>
      <c r="R192" s="2"/>
      <c r="S192" s="2" t="s">
        <v>1537</v>
      </c>
      <c r="T192" s="2" t="s">
        <v>1538</v>
      </c>
      <c r="U192" s="2"/>
      <c r="V192" s="2"/>
      <c r="W192" s="2"/>
      <c r="X192" s="30">
        <f t="shared" si="3"/>
        <v>1747810355751905.5</v>
      </c>
      <c r="Y192" s="9">
        <f>IF( K192="s.i", "s.i", IF(ISBLANK(K192),"Actualizando información",IFERROR(K192 / VLOOKUP(A192,Deflactor!$G$3:$H$64,2,0),"Revisar error" )))</f>
        <v>1747810355751905.5</v>
      </c>
    </row>
    <row r="193" spans="1:25" x14ac:dyDescent="0.3">
      <c r="A193" s="2">
        <v>2012</v>
      </c>
      <c r="B193" s="2" t="s">
        <v>264</v>
      </c>
      <c r="C193" s="2" t="s">
        <v>7</v>
      </c>
      <c r="D193" s="2" t="s">
        <v>1320</v>
      </c>
      <c r="E193" s="2" t="s">
        <v>8</v>
      </c>
      <c r="F193" s="2" t="s">
        <v>265</v>
      </c>
      <c r="G193" s="2" t="s">
        <v>89</v>
      </c>
      <c r="H193" s="2" t="s">
        <v>724</v>
      </c>
      <c r="I193" s="2">
        <v>2000</v>
      </c>
      <c r="J193" s="2" t="s">
        <v>624</v>
      </c>
      <c r="K193" s="27">
        <f xml:space="preserve"> 4616949 * 1000</f>
        <v>4616949000</v>
      </c>
      <c r="L193" s="2"/>
      <c r="M193" s="2" t="s">
        <v>1539</v>
      </c>
      <c r="N193" s="2" t="s">
        <v>1540</v>
      </c>
      <c r="O193" s="2" t="s">
        <v>1541</v>
      </c>
      <c r="P193" s="2" t="s">
        <v>1542</v>
      </c>
      <c r="Q193" s="2"/>
      <c r="R193" s="2"/>
      <c r="S193" s="2" t="s">
        <v>1543</v>
      </c>
      <c r="T193" s="2" t="s">
        <v>1544</v>
      </c>
      <c r="U193" s="2"/>
      <c r="V193" s="2"/>
      <c r="W193" s="2"/>
      <c r="X193" s="30">
        <f t="shared" si="3"/>
        <v>4708209703.8729677</v>
      </c>
      <c r="Y193" s="9">
        <f>IF( K193="s.i", "s.i", IF(ISBLANK(K193),"Actualizando información",IFERROR(K193 / VLOOKUP(A193,Deflactor!$G$3:$H$64,2,0),"Revisar error" )))</f>
        <v>4708209703.8729677</v>
      </c>
    </row>
    <row r="194" spans="1:25" x14ac:dyDescent="0.3">
      <c r="A194" s="2">
        <v>2012</v>
      </c>
      <c r="B194" s="2" t="s">
        <v>266</v>
      </c>
      <c r="C194" s="2" t="s">
        <v>7</v>
      </c>
      <c r="D194" s="2" t="s">
        <v>1320</v>
      </c>
      <c r="E194" s="2" t="s">
        <v>40</v>
      </c>
      <c r="F194" s="2" t="s">
        <v>41</v>
      </c>
      <c r="G194" s="2" t="s">
        <v>89</v>
      </c>
      <c r="H194" s="2" t="s">
        <v>624</v>
      </c>
      <c r="I194" s="2">
        <v>2008</v>
      </c>
      <c r="J194" s="2" t="s">
        <v>624</v>
      </c>
      <c r="K194" s="27">
        <f xml:space="preserve"> 14778 * 1000000</f>
        <v>14778000000</v>
      </c>
      <c r="L194" s="2" t="s">
        <v>1659</v>
      </c>
      <c r="M194" s="2" t="s">
        <v>1545</v>
      </c>
      <c r="N194" s="2" t="s">
        <v>1546</v>
      </c>
      <c r="O194" s="2" t="s">
        <v>1547</v>
      </c>
      <c r="P194" s="2" t="s">
        <v>1548</v>
      </c>
      <c r="Q194" s="2"/>
      <c r="R194" s="2"/>
      <c r="S194" s="2" t="s">
        <v>1549</v>
      </c>
      <c r="T194" s="2" t="s">
        <v>1550</v>
      </c>
      <c r="U194" s="2"/>
      <c r="V194" s="2"/>
      <c r="W194" s="2"/>
      <c r="X194" s="30">
        <f t="shared" si="3"/>
        <v>15070108637.508173</v>
      </c>
      <c r="Y194" s="9">
        <f>IF( K194="s.i", "s.i", IF(ISBLANK(K194),"Actualizando información",IFERROR(K194 / VLOOKUP(A194,Deflactor!$G$3:$H$64,2,0),"Revisar error" )))</f>
        <v>15070108637.508173</v>
      </c>
    </row>
    <row r="195" spans="1:25" x14ac:dyDescent="0.3">
      <c r="A195" s="2">
        <v>2012</v>
      </c>
      <c r="B195" s="2" t="s">
        <v>267</v>
      </c>
      <c r="C195" s="2" t="s">
        <v>7</v>
      </c>
      <c r="D195" s="2" t="s">
        <v>1320</v>
      </c>
      <c r="E195" s="2" t="s">
        <v>40</v>
      </c>
      <c r="F195" s="2" t="s">
        <v>41</v>
      </c>
      <c r="G195" s="2" t="s">
        <v>89</v>
      </c>
      <c r="H195" s="2" t="s">
        <v>624</v>
      </c>
      <c r="I195" s="2">
        <v>2008</v>
      </c>
      <c r="J195" s="2" t="s">
        <v>624</v>
      </c>
      <c r="K195" s="27">
        <f t="shared" ref="K195:K199" si="5" xml:space="preserve"> 14778 * 1000000</f>
        <v>14778000000</v>
      </c>
      <c r="L195" s="2" t="s">
        <v>1659</v>
      </c>
      <c r="M195" s="2" t="s">
        <v>1545</v>
      </c>
      <c r="N195" s="2" t="s">
        <v>1546</v>
      </c>
      <c r="O195" s="2" t="s">
        <v>1547</v>
      </c>
      <c r="P195" s="2" t="s">
        <v>1548</v>
      </c>
      <c r="Q195" s="2"/>
      <c r="R195" s="2"/>
      <c r="S195" s="2" t="s">
        <v>1549</v>
      </c>
      <c r="T195" s="2" t="s">
        <v>1550</v>
      </c>
      <c r="U195" s="2"/>
      <c r="V195" s="2"/>
      <c r="W195" s="2"/>
      <c r="X195" s="30">
        <f t="shared" si="3"/>
        <v>15070108637.508173</v>
      </c>
      <c r="Y195" s="9">
        <f>IF( K195="s.i", "s.i", IF(ISBLANK(K195),"Actualizando información",IFERROR(K195 / VLOOKUP(A195,Deflactor!$G$3:$H$64,2,0),"Revisar error" )))</f>
        <v>15070108637.508173</v>
      </c>
    </row>
    <row r="196" spans="1:25" x14ac:dyDescent="0.3">
      <c r="A196" s="2">
        <v>2012</v>
      </c>
      <c r="B196" s="2" t="s">
        <v>268</v>
      </c>
      <c r="C196" s="2" t="s">
        <v>7</v>
      </c>
      <c r="D196" s="2" t="s">
        <v>1320</v>
      </c>
      <c r="E196" s="2" t="s">
        <v>40</v>
      </c>
      <c r="F196" s="2" t="s">
        <v>41</v>
      </c>
      <c r="G196" s="2" t="s">
        <v>89</v>
      </c>
      <c r="H196" s="2" t="s">
        <v>624</v>
      </c>
      <c r="I196" s="2">
        <v>2008</v>
      </c>
      <c r="J196" s="2" t="s">
        <v>624</v>
      </c>
      <c r="K196" s="27">
        <f t="shared" si="5"/>
        <v>14778000000</v>
      </c>
      <c r="L196" s="2" t="s">
        <v>1659</v>
      </c>
      <c r="M196" s="2" t="s">
        <v>1545</v>
      </c>
      <c r="N196" s="2" t="s">
        <v>1546</v>
      </c>
      <c r="O196" s="2" t="s">
        <v>1547</v>
      </c>
      <c r="P196" s="2" t="s">
        <v>1548</v>
      </c>
      <c r="Q196" s="2"/>
      <c r="R196" s="2"/>
      <c r="S196" s="2" t="s">
        <v>1549</v>
      </c>
      <c r="T196" s="2" t="s">
        <v>1550</v>
      </c>
      <c r="U196" s="2"/>
      <c r="V196" s="2"/>
      <c r="W196" s="2"/>
      <c r="X196" s="30">
        <f t="shared" ref="X196:X259" si="6">+IF(ISNUMBER(Y196),Y196,"")</f>
        <v>15070108637.508173</v>
      </c>
      <c r="Y196" s="9">
        <f>IF( K196="s.i", "s.i", IF(ISBLANK(K196),"Actualizando información",IFERROR(K196 / VLOOKUP(A196,Deflactor!$G$3:$H$64,2,0),"Revisar error" )))</f>
        <v>15070108637.508173</v>
      </c>
    </row>
    <row r="197" spans="1:25" x14ac:dyDescent="0.3">
      <c r="A197" s="2">
        <v>2012</v>
      </c>
      <c r="B197" s="2" t="s">
        <v>269</v>
      </c>
      <c r="C197" s="2" t="s">
        <v>7</v>
      </c>
      <c r="D197" s="2" t="s">
        <v>1320</v>
      </c>
      <c r="E197" s="2" t="s">
        <v>40</v>
      </c>
      <c r="F197" s="2" t="s">
        <v>41</v>
      </c>
      <c r="G197" s="2" t="s">
        <v>89</v>
      </c>
      <c r="H197" s="2" t="s">
        <v>624</v>
      </c>
      <c r="I197" s="2">
        <v>2008</v>
      </c>
      <c r="J197" s="2" t="s">
        <v>624</v>
      </c>
      <c r="K197" s="27">
        <f t="shared" si="5"/>
        <v>14778000000</v>
      </c>
      <c r="L197" s="2" t="s">
        <v>1659</v>
      </c>
      <c r="M197" s="2" t="s">
        <v>1545</v>
      </c>
      <c r="N197" s="2" t="s">
        <v>1546</v>
      </c>
      <c r="O197" s="2" t="s">
        <v>1547</v>
      </c>
      <c r="P197" s="2" t="s">
        <v>1548</v>
      </c>
      <c r="Q197" s="2"/>
      <c r="R197" s="2"/>
      <c r="S197" s="2" t="s">
        <v>1549</v>
      </c>
      <c r="T197" s="2" t="s">
        <v>1550</v>
      </c>
      <c r="U197" s="2"/>
      <c r="V197" s="2"/>
      <c r="W197" s="2"/>
      <c r="X197" s="30">
        <f t="shared" si="6"/>
        <v>15070108637.508173</v>
      </c>
      <c r="Y197" s="9">
        <f>IF( K197="s.i", "s.i", IF(ISBLANK(K197),"Actualizando información",IFERROR(K197 / VLOOKUP(A197,Deflactor!$G$3:$H$64,2,0),"Revisar error" )))</f>
        <v>15070108637.508173</v>
      </c>
    </row>
    <row r="198" spans="1:25" x14ac:dyDescent="0.3">
      <c r="A198" s="2">
        <v>2012</v>
      </c>
      <c r="B198" s="2" t="s">
        <v>270</v>
      </c>
      <c r="C198" s="2" t="s">
        <v>7</v>
      </c>
      <c r="D198" s="2" t="s">
        <v>1320</v>
      </c>
      <c r="E198" s="2" t="s">
        <v>40</v>
      </c>
      <c r="F198" s="2" t="s">
        <v>41</v>
      </c>
      <c r="G198" s="2" t="s">
        <v>89</v>
      </c>
      <c r="H198" s="2" t="s">
        <v>624</v>
      </c>
      <c r="I198" s="2">
        <v>2008</v>
      </c>
      <c r="J198" s="2" t="s">
        <v>624</v>
      </c>
      <c r="K198" s="27">
        <f t="shared" si="5"/>
        <v>14778000000</v>
      </c>
      <c r="L198" s="2" t="s">
        <v>1659</v>
      </c>
      <c r="M198" s="2" t="s">
        <v>1545</v>
      </c>
      <c r="N198" s="2" t="s">
        <v>1546</v>
      </c>
      <c r="O198" s="2" t="s">
        <v>1547</v>
      </c>
      <c r="P198" s="2" t="s">
        <v>1548</v>
      </c>
      <c r="Q198" s="2"/>
      <c r="R198" s="2"/>
      <c r="S198" s="2" t="s">
        <v>1549</v>
      </c>
      <c r="T198" s="2" t="s">
        <v>1550</v>
      </c>
      <c r="U198" s="2"/>
      <c r="V198" s="2"/>
      <c r="W198" s="2"/>
      <c r="X198" s="30">
        <f t="shared" si="6"/>
        <v>15070108637.508173</v>
      </c>
      <c r="Y198" s="9">
        <f>IF( K198="s.i", "s.i", IF(ISBLANK(K198),"Actualizando información",IFERROR(K198 / VLOOKUP(A198,Deflactor!$G$3:$H$64,2,0),"Revisar error" )))</f>
        <v>15070108637.508173</v>
      </c>
    </row>
    <row r="199" spans="1:25" x14ac:dyDescent="0.3">
      <c r="A199" s="2">
        <v>2012</v>
      </c>
      <c r="B199" s="2" t="s">
        <v>271</v>
      </c>
      <c r="C199" s="2" t="s">
        <v>7</v>
      </c>
      <c r="D199" s="2" t="s">
        <v>1320</v>
      </c>
      <c r="E199" s="2" t="s">
        <v>40</v>
      </c>
      <c r="F199" s="2" t="s">
        <v>41</v>
      </c>
      <c r="G199" s="2" t="s">
        <v>89</v>
      </c>
      <c r="H199" s="2" t="s">
        <v>624</v>
      </c>
      <c r="I199" s="2">
        <v>2008</v>
      </c>
      <c r="J199" s="2" t="s">
        <v>624</v>
      </c>
      <c r="K199" s="27">
        <f t="shared" si="5"/>
        <v>14778000000</v>
      </c>
      <c r="L199" s="2" t="s">
        <v>1659</v>
      </c>
      <c r="M199" s="2" t="s">
        <v>1545</v>
      </c>
      <c r="N199" s="2" t="s">
        <v>1546</v>
      </c>
      <c r="O199" s="2" t="s">
        <v>1547</v>
      </c>
      <c r="P199" s="2" t="s">
        <v>1548</v>
      </c>
      <c r="Q199" s="2"/>
      <c r="R199" s="2"/>
      <c r="S199" s="2" t="s">
        <v>1549</v>
      </c>
      <c r="T199" s="2" t="s">
        <v>1550</v>
      </c>
      <c r="U199" s="2"/>
      <c r="V199" s="2"/>
      <c r="W199" s="2"/>
      <c r="X199" s="30">
        <f t="shared" si="6"/>
        <v>15070108637.508173</v>
      </c>
      <c r="Y199" s="9">
        <f>IF( K199="s.i", "s.i", IF(ISBLANK(K199),"Actualizando información",IFERROR(K199 / VLOOKUP(A199,Deflactor!$G$3:$H$64,2,0),"Revisar error" )))</f>
        <v>15070108637.508173</v>
      </c>
    </row>
    <row r="200" spans="1:25" x14ac:dyDescent="0.3">
      <c r="A200" s="2">
        <v>2012</v>
      </c>
      <c r="B200" s="2" t="s">
        <v>272</v>
      </c>
      <c r="C200" s="2" t="s">
        <v>7</v>
      </c>
      <c r="D200" s="2" t="s">
        <v>1320</v>
      </c>
      <c r="E200" s="2" t="s">
        <v>40</v>
      </c>
      <c r="F200" s="2" t="s">
        <v>160</v>
      </c>
      <c r="G200" s="2" t="s">
        <v>30</v>
      </c>
      <c r="H200" s="2" t="s">
        <v>624</v>
      </c>
      <c r="I200" s="2">
        <v>2006</v>
      </c>
      <c r="J200" s="2" t="s">
        <v>624</v>
      </c>
      <c r="K200" s="27">
        <f xml:space="preserve"> 7097848 * 1000000</f>
        <v>7097848000000</v>
      </c>
      <c r="L200" s="2"/>
      <c r="M200" s="2" t="s">
        <v>1551</v>
      </c>
      <c r="N200" s="2" t="s">
        <v>1552</v>
      </c>
      <c r="O200" s="2" t="s">
        <v>1553</v>
      </c>
      <c r="P200" s="2" t="s">
        <v>1554</v>
      </c>
      <c r="Q200" s="2" t="s">
        <v>1555</v>
      </c>
      <c r="R200" s="2"/>
      <c r="S200" s="2" t="s">
        <v>1556</v>
      </c>
      <c r="T200" s="2" t="s">
        <v>1557</v>
      </c>
      <c r="U200" s="2"/>
      <c r="V200" s="2"/>
      <c r="W200" s="2"/>
      <c r="X200" s="30">
        <f t="shared" si="6"/>
        <v>7238147276527.2773</v>
      </c>
      <c r="Y200" s="9">
        <f>IF( K200="s.i", "s.i", IF(ISBLANK(K200),"Actualizando información",IFERROR(K200 / VLOOKUP(A200,Deflactor!$G$3:$H$64,2,0),"Revisar error" )))</f>
        <v>7238147276527.2773</v>
      </c>
    </row>
    <row r="201" spans="1:25" x14ac:dyDescent="0.3">
      <c r="A201" s="2">
        <v>2012</v>
      </c>
      <c r="B201" s="2" t="s">
        <v>273</v>
      </c>
      <c r="C201" s="2" t="s">
        <v>7</v>
      </c>
      <c r="D201" s="2" t="s">
        <v>1320</v>
      </c>
      <c r="E201" s="2" t="s">
        <v>36</v>
      </c>
      <c r="F201" s="2" t="s">
        <v>98</v>
      </c>
      <c r="G201" s="2" t="s">
        <v>89</v>
      </c>
      <c r="H201" s="2" t="s">
        <v>624</v>
      </c>
      <c r="I201" s="2">
        <v>2007</v>
      </c>
      <c r="J201" s="2" t="s">
        <v>624</v>
      </c>
      <c r="K201" s="27">
        <f xml:space="preserve"> 1370 * 1000000</f>
        <v>1370000000</v>
      </c>
      <c r="L201" s="2" t="s">
        <v>1655</v>
      </c>
      <c r="M201" s="2" t="s">
        <v>1558</v>
      </c>
      <c r="N201" s="2" t="s">
        <v>1559</v>
      </c>
      <c r="O201" s="2" t="s">
        <v>1560</v>
      </c>
      <c r="P201" s="2" t="s">
        <v>1561</v>
      </c>
      <c r="Q201" s="2"/>
      <c r="R201" s="2"/>
      <c r="S201" s="2" t="s">
        <v>1562</v>
      </c>
      <c r="T201" s="2" t="s">
        <v>1563</v>
      </c>
      <c r="U201" s="2"/>
      <c r="V201" s="2"/>
      <c r="W201" s="2"/>
      <c r="X201" s="30">
        <f t="shared" si="6"/>
        <v>1397080040.1533494</v>
      </c>
      <c r="Y201" s="9">
        <f>IF( K201="s.i", "s.i", IF(ISBLANK(K201),"Actualizando información",IFERROR(K201 / VLOOKUP(A201,Deflactor!$G$3:$H$64,2,0),"Revisar error" )))</f>
        <v>1397080040.1533494</v>
      </c>
    </row>
    <row r="202" spans="1:25" x14ac:dyDescent="0.3">
      <c r="A202" s="2">
        <v>2012</v>
      </c>
      <c r="B202" s="2" t="s">
        <v>274</v>
      </c>
      <c r="C202" s="2" t="s">
        <v>7</v>
      </c>
      <c r="D202" s="2" t="s">
        <v>1320</v>
      </c>
      <c r="E202" s="2" t="s">
        <v>36</v>
      </c>
      <c r="F202" s="2" t="s">
        <v>81</v>
      </c>
      <c r="G202" s="2" t="s">
        <v>95</v>
      </c>
      <c r="H202" s="2" t="s">
        <v>724</v>
      </c>
      <c r="I202" s="2">
        <v>2005</v>
      </c>
      <c r="J202" s="2" t="s">
        <v>624</v>
      </c>
      <c r="K202" s="27">
        <f xml:space="preserve"> 5021446 * 1000000</f>
        <v>5021446000000</v>
      </c>
      <c r="L202" s="2"/>
      <c r="M202" s="2" t="s">
        <v>1564</v>
      </c>
      <c r="N202" s="2" t="s">
        <v>1565</v>
      </c>
      <c r="O202" s="2" t="s">
        <v>1566</v>
      </c>
      <c r="P202" s="2"/>
      <c r="Q202" s="2"/>
      <c r="R202" s="2"/>
      <c r="S202" s="2" t="s">
        <v>1567</v>
      </c>
      <c r="T202" s="2" t="s">
        <v>1568</v>
      </c>
      <c r="U202" s="2" t="s">
        <v>1569</v>
      </c>
      <c r="V202" s="2"/>
      <c r="W202" s="2"/>
      <c r="X202" s="30">
        <f t="shared" si="6"/>
        <v>5120702174677.2813</v>
      </c>
      <c r="Y202" s="9">
        <f>IF( K202="s.i", "s.i", IF(ISBLANK(K202),"Actualizando información",IFERROR(K202 / VLOOKUP(A202,Deflactor!$G$3:$H$64,2,0),"Revisar error" )))</f>
        <v>5120702174677.2813</v>
      </c>
    </row>
    <row r="203" spans="1:25" x14ac:dyDescent="0.3">
      <c r="A203" s="2">
        <v>2012</v>
      </c>
      <c r="B203" s="2" t="s">
        <v>275</v>
      </c>
      <c r="C203" s="2" t="s">
        <v>7</v>
      </c>
      <c r="D203" s="2" t="s">
        <v>1320</v>
      </c>
      <c r="E203" s="2" t="s">
        <v>25</v>
      </c>
      <c r="F203" s="2" t="s">
        <v>151</v>
      </c>
      <c r="G203" s="2" t="s">
        <v>194</v>
      </c>
      <c r="H203" s="2" t="s">
        <v>724</v>
      </c>
      <c r="I203" s="2">
        <v>2011</v>
      </c>
      <c r="J203" s="2" t="s">
        <v>624</v>
      </c>
      <c r="K203" s="27">
        <f xml:space="preserve"> 7058 * 1000000</f>
        <v>7058000000</v>
      </c>
      <c r="L203" s="2"/>
      <c r="M203" s="2" t="s">
        <v>1570</v>
      </c>
      <c r="N203" s="2" t="s">
        <v>1571</v>
      </c>
      <c r="O203" s="2" t="s">
        <v>1572</v>
      </c>
      <c r="P203" s="2" t="s">
        <v>1573</v>
      </c>
      <c r="Q203" s="2"/>
      <c r="R203" s="11" t="s">
        <v>1574</v>
      </c>
      <c r="S203" s="2" t="s">
        <v>1575</v>
      </c>
      <c r="T203" s="2" t="s">
        <v>1576</v>
      </c>
      <c r="U203" s="2" t="s">
        <v>1577</v>
      </c>
      <c r="V203" s="2"/>
      <c r="W203" s="2"/>
      <c r="X203" s="30">
        <f t="shared" si="6"/>
        <v>7197511622.9214163</v>
      </c>
      <c r="Y203" s="9">
        <f>IF( K203="s.i", "s.i", IF(ISBLANK(K203),"Actualizando información",IFERROR(K203 / VLOOKUP(A203,Deflactor!$G$3:$H$64,2,0),"Revisar error" )))</f>
        <v>7197511622.9214163</v>
      </c>
    </row>
    <row r="204" spans="1:25" x14ac:dyDescent="0.3">
      <c r="A204" s="2">
        <v>2012</v>
      </c>
      <c r="B204" s="2" t="s">
        <v>276</v>
      </c>
      <c r="C204" s="2" t="s">
        <v>7</v>
      </c>
      <c r="D204" s="2" t="s">
        <v>1320</v>
      </c>
      <c r="E204" s="2" t="s">
        <v>25</v>
      </c>
      <c r="F204" s="2" t="s">
        <v>151</v>
      </c>
      <c r="G204" s="2" t="s">
        <v>194</v>
      </c>
      <c r="H204" s="2" t="s">
        <v>724</v>
      </c>
      <c r="I204" s="2">
        <v>2007</v>
      </c>
      <c r="J204" s="2" t="s">
        <v>624</v>
      </c>
      <c r="K204" s="27">
        <f xml:space="preserve"> 7058 * 1000000</f>
        <v>7058000000</v>
      </c>
      <c r="L204" s="2"/>
      <c r="M204" s="2" t="s">
        <v>1570</v>
      </c>
      <c r="N204" s="2" t="s">
        <v>1571</v>
      </c>
      <c r="O204" s="2" t="s">
        <v>1572</v>
      </c>
      <c r="P204" s="2" t="s">
        <v>1573</v>
      </c>
      <c r="Q204" s="2"/>
      <c r="R204" s="11" t="s">
        <v>1578</v>
      </c>
      <c r="S204" s="2" t="s">
        <v>1575</v>
      </c>
      <c r="T204" s="2" t="s">
        <v>1576</v>
      </c>
      <c r="U204" s="2" t="s">
        <v>1577</v>
      </c>
      <c r="V204" s="2"/>
      <c r="W204" s="2"/>
      <c r="X204" s="30">
        <f t="shared" si="6"/>
        <v>7197511622.9214163</v>
      </c>
      <c r="Y204" s="9">
        <f>IF( K204="s.i", "s.i", IF(ISBLANK(K204),"Actualizando información",IFERROR(K204 / VLOOKUP(A204,Deflactor!$G$3:$H$64,2,0),"Revisar error" )))</f>
        <v>7197511622.9214163</v>
      </c>
    </row>
    <row r="205" spans="1:25" x14ac:dyDescent="0.3">
      <c r="A205" s="2">
        <v>2011</v>
      </c>
      <c r="B205" s="2" t="s">
        <v>277</v>
      </c>
      <c r="C205" s="2" t="s">
        <v>92</v>
      </c>
      <c r="D205" s="2" t="s">
        <v>1322</v>
      </c>
      <c r="E205" s="2" t="s">
        <v>36</v>
      </c>
      <c r="F205" s="2" t="s">
        <v>81</v>
      </c>
      <c r="G205" s="2" t="s">
        <v>89</v>
      </c>
      <c r="H205" s="2"/>
      <c r="I205" s="2"/>
      <c r="J205" s="2"/>
      <c r="K205" s="27"/>
      <c r="L205" s="2"/>
      <c r="M205" s="2"/>
      <c r="N205" s="2"/>
      <c r="O205" s="2"/>
      <c r="P205" s="2"/>
      <c r="Q205" s="2"/>
      <c r="R205" s="2"/>
      <c r="S205" s="2"/>
      <c r="T205" s="2"/>
      <c r="U205" s="2"/>
      <c r="V205" s="2"/>
      <c r="W205" s="2"/>
      <c r="X205" s="30" t="str">
        <f t="shared" si="6"/>
        <v/>
      </c>
      <c r="Y205" s="9" t="str">
        <f>IF( K205="s.i", "s.i", IF(ISBLANK(K205),"Actualizando información",IFERROR(K205 / VLOOKUP(A205,Deflactor!$G$3:$H$64,2,0),"Revisar error" )))</f>
        <v>Actualizando información</v>
      </c>
    </row>
    <row r="206" spans="1:25" x14ac:dyDescent="0.3">
      <c r="A206" s="2">
        <v>2011</v>
      </c>
      <c r="B206" s="2" t="s">
        <v>278</v>
      </c>
      <c r="C206" s="2" t="s">
        <v>92</v>
      </c>
      <c r="D206" s="2" t="s">
        <v>1322</v>
      </c>
      <c r="E206" s="2" t="s">
        <v>36</v>
      </c>
      <c r="F206" s="2" t="s">
        <v>81</v>
      </c>
      <c r="G206" s="2" t="s">
        <v>89</v>
      </c>
      <c r="H206" s="2"/>
      <c r="I206" s="2"/>
      <c r="J206" s="2"/>
      <c r="K206" s="27"/>
      <c r="L206" s="2"/>
      <c r="M206" s="2"/>
      <c r="N206" s="2"/>
      <c r="O206" s="2"/>
      <c r="P206" s="2"/>
      <c r="Q206" s="2"/>
      <c r="R206" s="2"/>
      <c r="S206" s="2"/>
      <c r="T206" s="2"/>
      <c r="U206" s="2"/>
      <c r="V206" s="2"/>
      <c r="W206" s="2"/>
      <c r="X206" s="30" t="str">
        <f t="shared" si="6"/>
        <v/>
      </c>
      <c r="Y206" s="9" t="str">
        <f>IF( K206="s.i", "s.i", IF(ISBLANK(K206),"Actualizando información",IFERROR(K206 / VLOOKUP(A206,Deflactor!$G$3:$H$64,2,0),"Revisar error" )))</f>
        <v>Actualizando información</v>
      </c>
    </row>
    <row r="207" spans="1:25" x14ac:dyDescent="0.3">
      <c r="A207" s="2">
        <v>2011</v>
      </c>
      <c r="B207" s="2" t="s">
        <v>279</v>
      </c>
      <c r="C207" s="2" t="s">
        <v>92</v>
      </c>
      <c r="D207" s="2" t="s">
        <v>1322</v>
      </c>
      <c r="E207" s="2" t="s">
        <v>36</v>
      </c>
      <c r="F207" s="2" t="s">
        <v>81</v>
      </c>
      <c r="G207" s="2" t="s">
        <v>89</v>
      </c>
      <c r="H207" s="2"/>
      <c r="I207" s="2"/>
      <c r="J207" s="2"/>
      <c r="K207" s="27"/>
      <c r="L207" s="2"/>
      <c r="M207" s="2"/>
      <c r="N207" s="2"/>
      <c r="O207" s="2"/>
      <c r="P207" s="2"/>
      <c r="Q207" s="2"/>
      <c r="R207" s="2"/>
      <c r="S207" s="2"/>
      <c r="T207" s="2"/>
      <c r="U207" s="2"/>
      <c r="V207" s="2"/>
      <c r="W207" s="2"/>
      <c r="X207" s="30" t="str">
        <f t="shared" si="6"/>
        <v/>
      </c>
      <c r="Y207" s="9" t="str">
        <f>IF( K207="s.i", "s.i", IF(ISBLANK(K207),"Actualizando información",IFERROR(K207 / VLOOKUP(A207,Deflactor!$G$3:$H$64,2,0),"Revisar error" )))</f>
        <v>Actualizando información</v>
      </c>
    </row>
    <row r="208" spans="1:25" x14ac:dyDescent="0.3">
      <c r="A208" s="2">
        <v>2011</v>
      </c>
      <c r="B208" s="2" t="s">
        <v>280</v>
      </c>
      <c r="C208" s="2" t="s">
        <v>92</v>
      </c>
      <c r="D208" s="2" t="s">
        <v>1322</v>
      </c>
      <c r="E208" s="2" t="s">
        <v>36</v>
      </c>
      <c r="F208" s="2" t="s">
        <v>81</v>
      </c>
      <c r="G208" s="2" t="s">
        <v>89</v>
      </c>
      <c r="H208" s="2"/>
      <c r="I208" s="2"/>
      <c r="J208" s="2"/>
      <c r="K208" s="27"/>
      <c r="L208" s="2"/>
      <c r="M208" s="2"/>
      <c r="N208" s="2"/>
      <c r="O208" s="2"/>
      <c r="P208" s="2"/>
      <c r="Q208" s="2"/>
      <c r="R208" s="2"/>
      <c r="S208" s="2"/>
      <c r="T208" s="2"/>
      <c r="U208" s="2"/>
      <c r="V208" s="2"/>
      <c r="W208" s="2"/>
      <c r="X208" s="30" t="str">
        <f t="shared" si="6"/>
        <v/>
      </c>
      <c r="Y208" s="9" t="str">
        <f>IF( K208="s.i", "s.i", IF(ISBLANK(K208),"Actualizando información",IFERROR(K208 / VLOOKUP(A208,Deflactor!$G$3:$H$64,2,0),"Revisar error" )))</f>
        <v>Actualizando información</v>
      </c>
    </row>
    <row r="209" spans="1:25" x14ac:dyDescent="0.3">
      <c r="A209" s="2">
        <v>2011</v>
      </c>
      <c r="B209" s="2" t="s">
        <v>281</v>
      </c>
      <c r="C209" s="2" t="s">
        <v>92</v>
      </c>
      <c r="D209" s="2" t="s">
        <v>1322</v>
      </c>
      <c r="E209" s="2" t="s">
        <v>36</v>
      </c>
      <c r="F209" s="2" t="s">
        <v>81</v>
      </c>
      <c r="G209" s="2" t="s">
        <v>89</v>
      </c>
      <c r="H209" s="2"/>
      <c r="I209" s="2"/>
      <c r="J209" s="2"/>
      <c r="K209" s="27"/>
      <c r="L209" s="2"/>
      <c r="M209" s="2"/>
      <c r="N209" s="2"/>
      <c r="O209" s="2"/>
      <c r="P209" s="2"/>
      <c r="Q209" s="2"/>
      <c r="R209" s="2"/>
      <c r="S209" s="2"/>
      <c r="T209" s="2"/>
      <c r="U209" s="2"/>
      <c r="V209" s="2"/>
      <c r="W209" s="2"/>
      <c r="X209" s="30" t="str">
        <f t="shared" si="6"/>
        <v/>
      </c>
      <c r="Y209" s="9" t="str">
        <f>IF( K209="s.i", "s.i", IF(ISBLANK(K209),"Actualizando información",IFERROR(K209 / VLOOKUP(A209,Deflactor!$G$3:$H$64,2,0),"Revisar error" )))</f>
        <v>Actualizando información</v>
      </c>
    </row>
    <row r="210" spans="1:25" x14ac:dyDescent="0.3">
      <c r="A210" s="2">
        <v>2011</v>
      </c>
      <c r="B210" s="2" t="s">
        <v>282</v>
      </c>
      <c r="C210" s="2" t="s">
        <v>155</v>
      </c>
      <c r="D210" s="2" t="s">
        <v>1323</v>
      </c>
      <c r="E210" s="2" t="s">
        <v>54</v>
      </c>
      <c r="F210" s="2" t="s">
        <v>244</v>
      </c>
      <c r="G210" s="2" t="s">
        <v>157</v>
      </c>
      <c r="H210" s="2"/>
      <c r="I210" s="2"/>
      <c r="J210" s="2"/>
      <c r="K210" s="27"/>
      <c r="L210" s="2"/>
      <c r="M210" s="2"/>
      <c r="N210" s="2"/>
      <c r="O210" s="2"/>
      <c r="P210" s="2"/>
      <c r="Q210" s="2"/>
      <c r="R210" s="2"/>
      <c r="S210" s="2"/>
      <c r="T210" s="2"/>
      <c r="U210" s="2"/>
      <c r="V210" s="2"/>
      <c r="W210" s="2"/>
      <c r="X210" s="30" t="str">
        <f t="shared" si="6"/>
        <v/>
      </c>
      <c r="Y210" s="9" t="str">
        <f>IF( K210="s.i", "s.i", IF(ISBLANK(K210),"Actualizando información",IFERROR(K210 / VLOOKUP(A210,Deflactor!$G$3:$H$64,2,0),"Revisar error" )))</f>
        <v>Actualizando información</v>
      </c>
    </row>
    <row r="211" spans="1:25" x14ac:dyDescent="0.3">
      <c r="A211" s="2">
        <v>2011</v>
      </c>
      <c r="B211" s="2" t="s">
        <v>283</v>
      </c>
      <c r="C211" s="2" t="s">
        <v>284</v>
      </c>
      <c r="D211" s="2" t="s">
        <v>1324</v>
      </c>
      <c r="E211" s="2" t="s">
        <v>54</v>
      </c>
      <c r="F211" s="2" t="s">
        <v>244</v>
      </c>
      <c r="G211" s="2" t="s">
        <v>95</v>
      </c>
      <c r="H211" s="2"/>
      <c r="I211" s="2"/>
      <c r="J211" s="2"/>
      <c r="K211" s="27"/>
      <c r="L211" s="2"/>
      <c r="M211" s="2"/>
      <c r="N211" s="2"/>
      <c r="O211" s="2"/>
      <c r="P211" s="2"/>
      <c r="Q211" s="2"/>
      <c r="R211" s="2"/>
      <c r="S211" s="2"/>
      <c r="T211" s="2"/>
      <c r="U211" s="2"/>
      <c r="V211" s="2"/>
      <c r="W211" s="2"/>
      <c r="X211" s="30" t="str">
        <f t="shared" si="6"/>
        <v/>
      </c>
      <c r="Y211" s="9" t="str">
        <f>IF( K211="s.i", "s.i", IF(ISBLANK(K211),"Actualizando información",IFERROR(K211 / VLOOKUP(A211,Deflactor!$G$3:$H$64,2,0),"Revisar error" )))</f>
        <v>Actualizando información</v>
      </c>
    </row>
    <row r="212" spans="1:25" x14ac:dyDescent="0.3">
      <c r="A212" s="2">
        <v>2011</v>
      </c>
      <c r="B212" s="2" t="s">
        <v>285</v>
      </c>
      <c r="C212" s="2" t="s">
        <v>284</v>
      </c>
      <c r="D212" s="2" t="s">
        <v>1324</v>
      </c>
      <c r="E212" s="2" t="s">
        <v>64</v>
      </c>
      <c r="F212" s="2" t="s">
        <v>65</v>
      </c>
      <c r="G212" s="2" t="s">
        <v>89</v>
      </c>
      <c r="H212" s="2"/>
      <c r="I212" s="2"/>
      <c r="J212" s="2"/>
      <c r="K212" s="27"/>
      <c r="L212" s="2"/>
      <c r="M212" s="2"/>
      <c r="N212" s="2"/>
      <c r="O212" s="2"/>
      <c r="P212" s="2"/>
      <c r="Q212" s="2"/>
      <c r="R212" s="2"/>
      <c r="S212" s="2"/>
      <c r="T212" s="2"/>
      <c r="U212" s="2"/>
      <c r="V212" s="2"/>
      <c r="W212" s="2"/>
      <c r="X212" s="30" t="str">
        <f t="shared" si="6"/>
        <v/>
      </c>
      <c r="Y212" s="9" t="str">
        <f>IF( K212="s.i", "s.i", IF(ISBLANK(K212),"Actualizando información",IFERROR(K212 / VLOOKUP(A212,Deflactor!$G$3:$H$64,2,0),"Revisar error" )))</f>
        <v>Actualizando información</v>
      </c>
    </row>
    <row r="213" spans="1:25" x14ac:dyDescent="0.3">
      <c r="A213" s="2">
        <v>2011</v>
      </c>
      <c r="B213" s="2" t="s">
        <v>164</v>
      </c>
      <c r="C213" s="2" t="s">
        <v>155</v>
      </c>
      <c r="D213" s="2" t="s">
        <v>1323</v>
      </c>
      <c r="E213" s="2" t="s">
        <v>164</v>
      </c>
      <c r="F213" s="2" t="s">
        <v>165</v>
      </c>
      <c r="G213" s="2" t="s">
        <v>157</v>
      </c>
      <c r="H213" s="2"/>
      <c r="I213" s="2"/>
      <c r="J213" s="2"/>
      <c r="K213" s="27"/>
      <c r="L213" s="2"/>
      <c r="M213" s="2"/>
      <c r="N213" s="2"/>
      <c r="O213" s="2"/>
      <c r="P213" s="2"/>
      <c r="Q213" s="2"/>
      <c r="R213" s="2"/>
      <c r="S213" s="2"/>
      <c r="T213" s="2"/>
      <c r="U213" s="2"/>
      <c r="V213" s="2"/>
      <c r="W213" s="2"/>
      <c r="X213" s="30" t="str">
        <f t="shared" si="6"/>
        <v/>
      </c>
      <c r="Y213" s="9" t="str">
        <f>IF( K213="s.i", "s.i", IF(ISBLANK(K213),"Actualizando información",IFERROR(K213 / VLOOKUP(A213,Deflactor!$G$3:$H$64,2,0),"Revisar error" )))</f>
        <v>Actualizando información</v>
      </c>
    </row>
    <row r="214" spans="1:25" x14ac:dyDescent="0.3">
      <c r="A214" s="2">
        <v>2011</v>
      </c>
      <c r="B214" s="2" t="s">
        <v>286</v>
      </c>
      <c r="C214" s="2" t="s">
        <v>284</v>
      </c>
      <c r="D214" s="2" t="s">
        <v>1324</v>
      </c>
      <c r="E214" s="2" t="s">
        <v>36</v>
      </c>
      <c r="F214" s="2" t="s">
        <v>37</v>
      </c>
      <c r="G214" s="2" t="s">
        <v>194</v>
      </c>
      <c r="H214" s="2"/>
      <c r="I214" s="2"/>
      <c r="J214" s="2"/>
      <c r="K214" s="27"/>
      <c r="L214" s="2"/>
      <c r="M214" s="2"/>
      <c r="N214" s="2"/>
      <c r="O214" s="2"/>
      <c r="P214" s="2"/>
      <c r="Q214" s="2"/>
      <c r="R214" s="2"/>
      <c r="S214" s="2"/>
      <c r="T214" s="2"/>
      <c r="U214" s="2"/>
      <c r="V214" s="2"/>
      <c r="W214" s="2"/>
      <c r="X214" s="30" t="str">
        <f t="shared" si="6"/>
        <v/>
      </c>
      <c r="Y214" s="9" t="str">
        <f>IF( K214="s.i", "s.i", IF(ISBLANK(K214),"Actualizando información",IFERROR(K214 / VLOOKUP(A214,Deflactor!$G$3:$H$64,2,0),"Revisar error" )))</f>
        <v>Actualizando información</v>
      </c>
    </row>
    <row r="215" spans="1:25" x14ac:dyDescent="0.3">
      <c r="A215" s="2">
        <v>2011</v>
      </c>
      <c r="B215" s="2" t="s">
        <v>287</v>
      </c>
      <c r="C215" s="2" t="s">
        <v>284</v>
      </c>
      <c r="D215" s="2" t="s">
        <v>1324</v>
      </c>
      <c r="E215" s="2" t="s">
        <v>12</v>
      </c>
      <c r="F215" s="2" t="s">
        <v>105</v>
      </c>
      <c r="G215" s="2" t="s">
        <v>194</v>
      </c>
      <c r="H215" s="2"/>
      <c r="I215" s="2"/>
      <c r="J215" s="2"/>
      <c r="K215" s="27"/>
      <c r="L215" s="2"/>
      <c r="M215" s="2"/>
      <c r="N215" s="2"/>
      <c r="O215" s="2"/>
      <c r="P215" s="2"/>
      <c r="Q215" s="2"/>
      <c r="R215" s="2"/>
      <c r="S215" s="2"/>
      <c r="T215" s="2"/>
      <c r="U215" s="2"/>
      <c r="V215" s="2"/>
      <c r="W215" s="2"/>
      <c r="X215" s="30" t="str">
        <f t="shared" si="6"/>
        <v/>
      </c>
      <c r="Y215" s="9" t="str">
        <f>IF( K215="s.i", "s.i", IF(ISBLANK(K215),"Actualizando información",IFERROR(K215 / VLOOKUP(A215,Deflactor!$G$3:$H$64,2,0),"Revisar error" )))</f>
        <v>Actualizando información</v>
      </c>
    </row>
    <row r="216" spans="1:25" x14ac:dyDescent="0.3">
      <c r="A216" s="2">
        <v>2011</v>
      </c>
      <c r="B216" s="2" t="s">
        <v>288</v>
      </c>
      <c r="C216" s="2" t="s">
        <v>92</v>
      </c>
      <c r="D216" s="2" t="s">
        <v>1322</v>
      </c>
      <c r="E216" s="2" t="s">
        <v>8</v>
      </c>
      <c r="F216" s="2" t="s">
        <v>214</v>
      </c>
      <c r="G216" s="2" t="s">
        <v>30</v>
      </c>
      <c r="H216" s="2"/>
      <c r="I216" s="2"/>
      <c r="J216" s="2"/>
      <c r="K216" s="27"/>
      <c r="L216" s="2"/>
      <c r="M216" s="2"/>
      <c r="N216" s="2"/>
      <c r="O216" s="2"/>
      <c r="P216" s="2"/>
      <c r="Q216" s="2"/>
      <c r="R216" s="2"/>
      <c r="S216" s="2"/>
      <c r="T216" s="2"/>
      <c r="U216" s="2"/>
      <c r="V216" s="2"/>
      <c r="W216" s="2"/>
      <c r="X216" s="30" t="str">
        <f t="shared" si="6"/>
        <v/>
      </c>
      <c r="Y216" s="9" t="str">
        <f>IF( K216="s.i", "s.i", IF(ISBLANK(K216),"Actualizando información",IFERROR(K216 / VLOOKUP(A216,Deflactor!$G$3:$H$64,2,0),"Revisar error" )))</f>
        <v>Actualizando información</v>
      </c>
    </row>
    <row r="217" spans="1:25" x14ac:dyDescent="0.3">
      <c r="A217" s="2">
        <v>2011</v>
      </c>
      <c r="B217" s="2" t="s">
        <v>289</v>
      </c>
      <c r="C217" s="2" t="s">
        <v>155</v>
      </c>
      <c r="D217" s="2" t="s">
        <v>1323</v>
      </c>
      <c r="E217" s="2" t="s">
        <v>40</v>
      </c>
      <c r="F217" s="2" t="s">
        <v>43</v>
      </c>
      <c r="G217" s="2" t="s">
        <v>157</v>
      </c>
      <c r="H217" s="2"/>
      <c r="I217" s="2"/>
      <c r="J217" s="2"/>
      <c r="K217" s="27"/>
      <c r="L217" s="2"/>
      <c r="M217" s="2"/>
      <c r="N217" s="2"/>
      <c r="O217" s="2"/>
      <c r="P217" s="2"/>
      <c r="Q217" s="2"/>
      <c r="R217" s="2"/>
      <c r="S217" s="2"/>
      <c r="T217" s="2"/>
      <c r="U217" s="2"/>
      <c r="V217" s="2"/>
      <c r="W217" s="2"/>
      <c r="X217" s="30" t="str">
        <f t="shared" si="6"/>
        <v/>
      </c>
      <c r="Y217" s="9" t="str">
        <f>IF( K217="s.i", "s.i", IF(ISBLANK(K217),"Actualizando información",IFERROR(K217 / VLOOKUP(A217,Deflactor!$G$3:$H$64,2,0),"Revisar error" )))</f>
        <v>Actualizando información</v>
      </c>
    </row>
    <row r="218" spans="1:25" x14ac:dyDescent="0.3">
      <c r="A218" s="2">
        <v>2011</v>
      </c>
      <c r="B218" s="2" t="s">
        <v>290</v>
      </c>
      <c r="C218" s="2" t="s">
        <v>7</v>
      </c>
      <c r="D218" s="2" t="s">
        <v>1320</v>
      </c>
      <c r="E218" s="2" t="s">
        <v>291</v>
      </c>
      <c r="F218" s="2" t="s">
        <v>292</v>
      </c>
      <c r="G218" s="2" t="s">
        <v>95</v>
      </c>
      <c r="H218" s="2"/>
      <c r="I218" s="2"/>
      <c r="J218" s="2"/>
      <c r="K218" s="27"/>
      <c r="L218" s="2"/>
      <c r="M218" s="2"/>
      <c r="N218" s="2"/>
      <c r="O218" s="2"/>
      <c r="P218" s="2"/>
      <c r="Q218" s="2"/>
      <c r="R218" s="2"/>
      <c r="S218" s="2"/>
      <c r="T218" s="2"/>
      <c r="U218" s="2"/>
      <c r="V218" s="2"/>
      <c r="W218" s="2"/>
      <c r="X218" s="30" t="str">
        <f t="shared" si="6"/>
        <v/>
      </c>
      <c r="Y218" s="9" t="str">
        <f>IF( K218="s.i", "s.i", IF(ISBLANK(K218),"Actualizando información",IFERROR(K218 / VLOOKUP(A218,Deflactor!$G$3:$H$64,2,0),"Revisar error" )))</f>
        <v>Actualizando información</v>
      </c>
    </row>
    <row r="219" spans="1:25" x14ac:dyDescent="0.3">
      <c r="A219" s="2">
        <v>2011</v>
      </c>
      <c r="B219" s="2" t="s">
        <v>293</v>
      </c>
      <c r="C219" s="2" t="s">
        <v>92</v>
      </c>
      <c r="D219" s="2" t="s">
        <v>1322</v>
      </c>
      <c r="E219" s="2" t="s">
        <v>36</v>
      </c>
      <c r="F219" s="2" t="s">
        <v>81</v>
      </c>
      <c r="G219" s="2" t="s">
        <v>89</v>
      </c>
      <c r="H219" s="2"/>
      <c r="I219" s="2"/>
      <c r="J219" s="2"/>
      <c r="K219" s="27"/>
      <c r="L219" s="2"/>
      <c r="M219" s="2"/>
      <c r="N219" s="2"/>
      <c r="O219" s="2"/>
      <c r="P219" s="2"/>
      <c r="Q219" s="2"/>
      <c r="R219" s="2"/>
      <c r="S219" s="2"/>
      <c r="T219" s="2"/>
      <c r="U219" s="2"/>
      <c r="V219" s="2"/>
      <c r="W219" s="2"/>
      <c r="X219" s="30" t="str">
        <f t="shared" si="6"/>
        <v/>
      </c>
      <c r="Y219" s="9" t="str">
        <f>IF( K219="s.i", "s.i", IF(ISBLANK(K219),"Actualizando información",IFERROR(K219 / VLOOKUP(A219,Deflactor!$G$3:$H$64,2,0),"Revisar error" )))</f>
        <v>Actualizando información</v>
      </c>
    </row>
    <row r="220" spans="1:25" x14ac:dyDescent="0.3">
      <c r="A220" s="2">
        <v>2011</v>
      </c>
      <c r="B220" s="2" t="s">
        <v>294</v>
      </c>
      <c r="C220" s="2" t="s">
        <v>92</v>
      </c>
      <c r="D220" s="2" t="s">
        <v>1322</v>
      </c>
      <c r="E220" s="2" t="s">
        <v>36</v>
      </c>
      <c r="F220" s="2" t="s">
        <v>81</v>
      </c>
      <c r="G220" s="2" t="s">
        <v>89</v>
      </c>
      <c r="H220" s="2"/>
      <c r="I220" s="2"/>
      <c r="J220" s="2"/>
      <c r="K220" s="27"/>
      <c r="L220" s="2"/>
      <c r="M220" s="2"/>
      <c r="N220" s="2"/>
      <c r="O220" s="2"/>
      <c r="P220" s="2"/>
      <c r="Q220" s="2"/>
      <c r="R220" s="2"/>
      <c r="S220" s="2"/>
      <c r="T220" s="2"/>
      <c r="U220" s="2"/>
      <c r="V220" s="2"/>
      <c r="W220" s="2"/>
      <c r="X220" s="30" t="str">
        <f t="shared" si="6"/>
        <v/>
      </c>
      <c r="Y220" s="9" t="str">
        <f>IF( K220="s.i", "s.i", IF(ISBLANK(K220),"Actualizando información",IFERROR(K220 / VLOOKUP(A220,Deflactor!$G$3:$H$64,2,0),"Revisar error" )))</f>
        <v>Actualizando información</v>
      </c>
    </row>
    <row r="221" spans="1:25" x14ac:dyDescent="0.3">
      <c r="A221" s="2">
        <v>2011</v>
      </c>
      <c r="B221" s="2" t="s">
        <v>295</v>
      </c>
      <c r="C221" s="2" t="s">
        <v>92</v>
      </c>
      <c r="D221" s="2" t="s">
        <v>1322</v>
      </c>
      <c r="E221" s="2" t="s">
        <v>36</v>
      </c>
      <c r="F221" s="2" t="s">
        <v>81</v>
      </c>
      <c r="G221" s="2" t="s">
        <v>89</v>
      </c>
      <c r="H221" s="2"/>
      <c r="I221" s="2"/>
      <c r="J221" s="2"/>
      <c r="K221" s="27"/>
      <c r="L221" s="2"/>
      <c r="M221" s="2"/>
      <c r="N221" s="2"/>
      <c r="O221" s="2"/>
      <c r="P221" s="2"/>
      <c r="Q221" s="2"/>
      <c r="R221" s="2"/>
      <c r="S221" s="2"/>
      <c r="T221" s="2"/>
      <c r="U221" s="2"/>
      <c r="V221" s="2"/>
      <c r="W221" s="2"/>
      <c r="X221" s="30" t="str">
        <f t="shared" si="6"/>
        <v/>
      </c>
      <c r="Y221" s="9" t="str">
        <f>IF( K221="s.i", "s.i", IF(ISBLANK(K221),"Actualizando información",IFERROR(K221 / VLOOKUP(A221,Deflactor!$G$3:$H$64,2,0),"Revisar error" )))</f>
        <v>Actualizando información</v>
      </c>
    </row>
    <row r="222" spans="1:25" x14ac:dyDescent="0.3">
      <c r="A222" s="2">
        <v>2011</v>
      </c>
      <c r="B222" s="2" t="s">
        <v>296</v>
      </c>
      <c r="C222" s="2" t="s">
        <v>92</v>
      </c>
      <c r="D222" s="2" t="s">
        <v>1322</v>
      </c>
      <c r="E222" s="2" t="s">
        <v>36</v>
      </c>
      <c r="F222" s="2" t="s">
        <v>81</v>
      </c>
      <c r="G222" s="2" t="s">
        <v>89</v>
      </c>
      <c r="H222" s="2"/>
      <c r="I222" s="2"/>
      <c r="J222" s="2"/>
      <c r="K222" s="27"/>
      <c r="L222" s="2"/>
      <c r="M222" s="2"/>
      <c r="N222" s="2"/>
      <c r="O222" s="2"/>
      <c r="P222" s="2"/>
      <c r="Q222" s="2"/>
      <c r="R222" s="2"/>
      <c r="S222" s="2"/>
      <c r="T222" s="2"/>
      <c r="U222" s="2"/>
      <c r="V222" s="2"/>
      <c r="W222" s="2"/>
      <c r="X222" s="30" t="str">
        <f t="shared" si="6"/>
        <v/>
      </c>
      <c r="Y222" s="9" t="str">
        <f>IF( K222="s.i", "s.i", IF(ISBLANK(K222),"Actualizando información",IFERROR(K222 / VLOOKUP(A222,Deflactor!$G$3:$H$64,2,0),"Revisar error" )))</f>
        <v>Actualizando información</v>
      </c>
    </row>
    <row r="223" spans="1:25" x14ac:dyDescent="0.3">
      <c r="A223" s="2">
        <v>2011</v>
      </c>
      <c r="B223" s="2" t="s">
        <v>297</v>
      </c>
      <c r="C223" s="2" t="s">
        <v>7</v>
      </c>
      <c r="D223" s="2" t="s">
        <v>1320</v>
      </c>
      <c r="E223" s="2" t="s">
        <v>291</v>
      </c>
      <c r="F223" s="2" t="s">
        <v>292</v>
      </c>
      <c r="G223" s="2" t="s">
        <v>95</v>
      </c>
      <c r="H223" s="2"/>
      <c r="I223" s="2"/>
      <c r="J223" s="2"/>
      <c r="K223" s="27"/>
      <c r="L223" s="2"/>
      <c r="M223" s="2"/>
      <c r="N223" s="2"/>
      <c r="O223" s="2"/>
      <c r="P223" s="2"/>
      <c r="Q223" s="2"/>
      <c r="R223" s="2"/>
      <c r="S223" s="2"/>
      <c r="T223" s="2"/>
      <c r="U223" s="2"/>
      <c r="V223" s="2"/>
      <c r="W223" s="2"/>
      <c r="X223" s="30" t="str">
        <f t="shared" si="6"/>
        <v/>
      </c>
      <c r="Y223" s="9" t="str">
        <f>IF( K223="s.i", "s.i", IF(ISBLANK(K223),"Actualizando información",IFERROR(K223 / VLOOKUP(A223,Deflactor!$G$3:$H$64,2,0),"Revisar error" )))</f>
        <v>Actualizando información</v>
      </c>
    </row>
    <row r="224" spans="1:25" x14ac:dyDescent="0.3">
      <c r="A224" s="2">
        <v>2011</v>
      </c>
      <c r="B224" s="2" t="s">
        <v>298</v>
      </c>
      <c r="C224" s="2" t="s">
        <v>284</v>
      </c>
      <c r="D224" s="2" t="s">
        <v>1324</v>
      </c>
      <c r="E224" s="2" t="s">
        <v>20</v>
      </c>
      <c r="F224" s="2" t="s">
        <v>23</v>
      </c>
      <c r="G224" s="2" t="s">
        <v>194</v>
      </c>
      <c r="H224" s="2"/>
      <c r="I224" s="2"/>
      <c r="J224" s="2"/>
      <c r="K224" s="27"/>
      <c r="L224" s="2"/>
      <c r="M224" s="2"/>
      <c r="N224" s="2"/>
      <c r="O224" s="2"/>
      <c r="P224" s="2"/>
      <c r="Q224" s="2"/>
      <c r="R224" s="2"/>
      <c r="S224" s="2"/>
      <c r="T224" s="2"/>
      <c r="U224" s="2"/>
      <c r="V224" s="2"/>
      <c r="W224" s="2"/>
      <c r="X224" s="30" t="str">
        <f t="shared" si="6"/>
        <v/>
      </c>
      <c r="Y224" s="9" t="str">
        <f>IF( K224="s.i", "s.i", IF(ISBLANK(K224),"Actualizando información",IFERROR(K224 / VLOOKUP(A224,Deflactor!$G$3:$H$64,2,0),"Revisar error" )))</f>
        <v>Actualizando información</v>
      </c>
    </row>
    <row r="225" spans="1:25" x14ac:dyDescent="0.3">
      <c r="A225" s="2">
        <v>2011</v>
      </c>
      <c r="B225" s="2" t="s">
        <v>299</v>
      </c>
      <c r="C225" s="2" t="s">
        <v>7</v>
      </c>
      <c r="D225" s="2" t="s">
        <v>1320</v>
      </c>
      <c r="E225" s="2" t="s">
        <v>32</v>
      </c>
      <c r="F225" s="2" t="s">
        <v>33</v>
      </c>
      <c r="G225" s="2" t="s">
        <v>95</v>
      </c>
      <c r="H225" s="2"/>
      <c r="I225" s="2"/>
      <c r="J225" s="2"/>
      <c r="K225" s="27"/>
      <c r="L225" s="2"/>
      <c r="M225" s="2"/>
      <c r="N225" s="2"/>
      <c r="O225" s="2"/>
      <c r="P225" s="2"/>
      <c r="Q225" s="2"/>
      <c r="R225" s="2"/>
      <c r="S225" s="2"/>
      <c r="T225" s="2"/>
      <c r="U225" s="2"/>
      <c r="V225" s="2"/>
      <c r="W225" s="2"/>
      <c r="X225" s="30" t="str">
        <f t="shared" si="6"/>
        <v/>
      </c>
      <c r="Y225" s="9" t="str">
        <f>IF( K225="s.i", "s.i", IF(ISBLANK(K225),"Actualizando información",IFERROR(K225 / VLOOKUP(A225,Deflactor!$G$3:$H$64,2,0),"Revisar error" )))</f>
        <v>Actualizando información</v>
      </c>
    </row>
    <row r="226" spans="1:25" x14ac:dyDescent="0.3">
      <c r="A226" s="2">
        <v>2011</v>
      </c>
      <c r="B226" s="2" t="s">
        <v>300</v>
      </c>
      <c r="C226" s="2" t="s">
        <v>7</v>
      </c>
      <c r="D226" s="2" t="s">
        <v>1320</v>
      </c>
      <c r="E226" s="2" t="s">
        <v>12</v>
      </c>
      <c r="F226" s="2" t="s">
        <v>13</v>
      </c>
      <c r="G226" s="2" t="s">
        <v>95</v>
      </c>
      <c r="H226" s="2"/>
      <c r="I226" s="2"/>
      <c r="J226" s="2"/>
      <c r="K226" s="27"/>
      <c r="L226" s="2"/>
      <c r="M226" s="2"/>
      <c r="N226" s="2"/>
      <c r="O226" s="2"/>
      <c r="P226" s="2"/>
      <c r="Q226" s="2"/>
      <c r="R226" s="2"/>
      <c r="S226" s="2"/>
      <c r="T226" s="2"/>
      <c r="U226" s="2"/>
      <c r="V226" s="2" t="s">
        <v>1327</v>
      </c>
      <c r="W226" s="2"/>
      <c r="X226" s="30" t="str">
        <f t="shared" si="6"/>
        <v/>
      </c>
      <c r="Y226" s="9" t="str">
        <f>IF( K226="s.i", "s.i", IF(ISBLANK(K226),"Actualizando información",IFERROR(K226 / VLOOKUP(A226,Deflactor!$G$3:$H$64,2,0),"Revisar error" )))</f>
        <v>Actualizando información</v>
      </c>
    </row>
    <row r="227" spans="1:25" x14ac:dyDescent="0.3">
      <c r="A227" s="2">
        <v>2011</v>
      </c>
      <c r="B227" s="2" t="s">
        <v>301</v>
      </c>
      <c r="C227" s="2" t="s">
        <v>7</v>
      </c>
      <c r="D227" s="2" t="s">
        <v>1320</v>
      </c>
      <c r="E227" s="2" t="s">
        <v>12</v>
      </c>
      <c r="F227" s="2" t="s">
        <v>13</v>
      </c>
      <c r="G227" s="2" t="s">
        <v>89</v>
      </c>
      <c r="H227" s="2"/>
      <c r="I227" s="2"/>
      <c r="J227" s="2"/>
      <c r="K227" s="27"/>
      <c r="L227" s="2"/>
      <c r="M227" s="2"/>
      <c r="N227" s="2"/>
      <c r="O227" s="2"/>
      <c r="P227" s="2"/>
      <c r="Q227" s="2"/>
      <c r="R227" s="2"/>
      <c r="S227" s="2"/>
      <c r="T227" s="2"/>
      <c r="U227" s="2"/>
      <c r="V227" s="2" t="s">
        <v>1331</v>
      </c>
      <c r="W227" s="2"/>
      <c r="X227" s="30" t="str">
        <f t="shared" si="6"/>
        <v/>
      </c>
      <c r="Y227" s="9" t="str">
        <f>IF( K227="s.i", "s.i", IF(ISBLANK(K227),"Actualizando información",IFERROR(K227 / VLOOKUP(A227,Deflactor!$G$3:$H$64,2,0),"Revisar error" )))</f>
        <v>Actualizando información</v>
      </c>
    </row>
    <row r="228" spans="1:25" x14ac:dyDescent="0.3">
      <c r="A228" s="2">
        <v>2011</v>
      </c>
      <c r="B228" s="2" t="s">
        <v>302</v>
      </c>
      <c r="C228" s="2" t="s">
        <v>7</v>
      </c>
      <c r="D228" s="2" t="s">
        <v>1320</v>
      </c>
      <c r="E228" s="2" t="s">
        <v>12</v>
      </c>
      <c r="F228" s="2" t="s">
        <v>105</v>
      </c>
      <c r="G228" s="2" t="s">
        <v>194</v>
      </c>
      <c r="H228" s="2"/>
      <c r="I228" s="2"/>
      <c r="J228" s="2"/>
      <c r="K228" s="27"/>
      <c r="L228" s="2"/>
      <c r="M228" s="2"/>
      <c r="N228" s="2"/>
      <c r="O228" s="2"/>
      <c r="P228" s="2"/>
      <c r="Q228" s="2"/>
      <c r="R228" s="2"/>
      <c r="S228" s="2"/>
      <c r="T228" s="2"/>
      <c r="U228" s="2"/>
      <c r="V228" s="2"/>
      <c r="W228" s="2"/>
      <c r="X228" s="30" t="str">
        <f t="shared" si="6"/>
        <v/>
      </c>
      <c r="Y228" s="9" t="str">
        <f>IF( K228="s.i", "s.i", IF(ISBLANK(K228),"Actualizando información",IFERROR(K228 / VLOOKUP(A228,Deflactor!$G$3:$H$64,2,0),"Revisar error" )))</f>
        <v>Actualizando información</v>
      </c>
    </row>
    <row r="229" spans="1:25" x14ac:dyDescent="0.3">
      <c r="A229" s="2">
        <v>2011</v>
      </c>
      <c r="B229" s="2" t="s">
        <v>303</v>
      </c>
      <c r="C229" s="2" t="s">
        <v>7</v>
      </c>
      <c r="D229" s="2" t="s">
        <v>1320</v>
      </c>
      <c r="E229" s="2" t="s">
        <v>45</v>
      </c>
      <c r="F229" s="2" t="s">
        <v>184</v>
      </c>
      <c r="G229" s="2" t="s">
        <v>194</v>
      </c>
      <c r="H229" s="2"/>
      <c r="I229" s="2"/>
      <c r="J229" s="2"/>
      <c r="K229" s="27"/>
      <c r="L229" s="2"/>
      <c r="M229" s="2"/>
      <c r="N229" s="2"/>
      <c r="O229" s="2"/>
      <c r="P229" s="2"/>
      <c r="Q229" s="2"/>
      <c r="R229" s="2"/>
      <c r="S229" s="2"/>
      <c r="T229" s="2"/>
      <c r="U229" s="2"/>
      <c r="V229" s="2"/>
      <c r="W229" s="2"/>
      <c r="X229" s="30" t="str">
        <f t="shared" si="6"/>
        <v/>
      </c>
      <c r="Y229" s="9" t="str">
        <f>IF( K229="s.i", "s.i", IF(ISBLANK(K229),"Actualizando información",IFERROR(K229 / VLOOKUP(A229,Deflactor!$G$3:$H$64,2,0),"Revisar error" )))</f>
        <v>Actualizando información</v>
      </c>
    </row>
    <row r="230" spans="1:25" x14ac:dyDescent="0.3">
      <c r="A230" s="2">
        <v>2011</v>
      </c>
      <c r="B230" s="2" t="s">
        <v>304</v>
      </c>
      <c r="C230" s="2" t="s">
        <v>7</v>
      </c>
      <c r="D230" s="2" t="s">
        <v>1320</v>
      </c>
      <c r="E230" s="2" t="s">
        <v>36</v>
      </c>
      <c r="F230" s="2" t="s">
        <v>37</v>
      </c>
      <c r="G230" s="2" t="s">
        <v>89</v>
      </c>
      <c r="H230" s="2"/>
      <c r="I230" s="2"/>
      <c r="J230" s="2"/>
      <c r="K230" s="27"/>
      <c r="L230" s="2"/>
      <c r="M230" s="2"/>
      <c r="N230" s="2"/>
      <c r="O230" s="2"/>
      <c r="P230" s="2"/>
      <c r="Q230" s="2"/>
      <c r="R230" s="2"/>
      <c r="S230" s="2"/>
      <c r="T230" s="2"/>
      <c r="U230" s="2"/>
      <c r="V230" s="2"/>
      <c r="W230" s="2"/>
      <c r="X230" s="30" t="str">
        <f t="shared" si="6"/>
        <v/>
      </c>
      <c r="Y230" s="9" t="str">
        <f>IF( K230="s.i", "s.i", IF(ISBLANK(K230),"Actualizando información",IFERROR(K230 / VLOOKUP(A230,Deflactor!$G$3:$H$64,2,0),"Revisar error" )))</f>
        <v>Actualizando información</v>
      </c>
    </row>
    <row r="231" spans="1:25" x14ac:dyDescent="0.3">
      <c r="A231" s="2">
        <v>2011</v>
      </c>
      <c r="B231" s="2" t="s">
        <v>305</v>
      </c>
      <c r="C231" s="2" t="s">
        <v>7</v>
      </c>
      <c r="D231" s="2" t="s">
        <v>1320</v>
      </c>
      <c r="E231" s="2" t="s">
        <v>36</v>
      </c>
      <c r="F231" s="2" t="s">
        <v>37</v>
      </c>
      <c r="G231" s="2" t="s">
        <v>194</v>
      </c>
      <c r="H231" s="2"/>
      <c r="I231" s="2"/>
      <c r="J231" s="2"/>
      <c r="K231" s="27"/>
      <c r="L231" s="2"/>
      <c r="M231" s="2"/>
      <c r="N231" s="2"/>
      <c r="O231" s="2"/>
      <c r="P231" s="2"/>
      <c r="Q231" s="2"/>
      <c r="R231" s="2"/>
      <c r="S231" s="2"/>
      <c r="T231" s="2"/>
      <c r="U231" s="2"/>
      <c r="V231" s="2"/>
      <c r="W231" s="2"/>
      <c r="X231" s="30" t="str">
        <f t="shared" si="6"/>
        <v/>
      </c>
      <c r="Y231" s="9" t="str">
        <f>IF( K231="s.i", "s.i", IF(ISBLANK(K231),"Actualizando información",IFERROR(K231 / VLOOKUP(A231,Deflactor!$G$3:$H$64,2,0),"Revisar error" )))</f>
        <v>Actualizando información</v>
      </c>
    </row>
    <row r="232" spans="1:25" x14ac:dyDescent="0.3">
      <c r="A232" s="2">
        <v>2011</v>
      </c>
      <c r="B232" s="2" t="s">
        <v>306</v>
      </c>
      <c r="C232" s="2" t="s">
        <v>7</v>
      </c>
      <c r="D232" s="2" t="s">
        <v>1320</v>
      </c>
      <c r="E232" s="2" t="s">
        <v>36</v>
      </c>
      <c r="F232" s="2" t="s">
        <v>37</v>
      </c>
      <c r="G232" s="2" t="s">
        <v>89</v>
      </c>
      <c r="H232" s="2"/>
      <c r="I232" s="2"/>
      <c r="J232" s="2"/>
      <c r="K232" s="27"/>
      <c r="L232" s="2"/>
      <c r="M232" s="2"/>
      <c r="N232" s="2"/>
      <c r="O232" s="2"/>
      <c r="P232" s="2"/>
      <c r="Q232" s="2"/>
      <c r="R232" s="2"/>
      <c r="S232" s="2"/>
      <c r="T232" s="2"/>
      <c r="U232" s="2"/>
      <c r="V232" s="2"/>
      <c r="W232" s="2"/>
      <c r="X232" s="30" t="str">
        <f t="shared" si="6"/>
        <v/>
      </c>
      <c r="Y232" s="9" t="str">
        <f>IF( K232="s.i", "s.i", IF(ISBLANK(K232),"Actualizando información",IFERROR(K232 / VLOOKUP(A232,Deflactor!$G$3:$H$64,2,0),"Revisar error" )))</f>
        <v>Actualizando información</v>
      </c>
    </row>
    <row r="233" spans="1:25" x14ac:dyDescent="0.3">
      <c r="A233" s="2">
        <v>2010</v>
      </c>
      <c r="B233" s="2" t="s">
        <v>307</v>
      </c>
      <c r="C233" s="2" t="s">
        <v>284</v>
      </c>
      <c r="D233" s="2" t="s">
        <v>1324</v>
      </c>
      <c r="E233" s="2" t="s">
        <v>8</v>
      </c>
      <c r="F233" s="2" t="s">
        <v>51</v>
      </c>
      <c r="G233" s="2" t="s">
        <v>157</v>
      </c>
      <c r="H233" s="2" t="s">
        <v>724</v>
      </c>
      <c r="I233" s="2">
        <v>2010</v>
      </c>
      <c r="J233" s="2" t="s">
        <v>624</v>
      </c>
      <c r="K233" s="27" t="s">
        <v>624</v>
      </c>
      <c r="L233" s="2"/>
      <c r="M233" s="2" t="s">
        <v>1579</v>
      </c>
      <c r="N233" s="2" t="s">
        <v>1580</v>
      </c>
      <c r="O233" s="2" t="s">
        <v>1581</v>
      </c>
      <c r="P233" s="2" t="s">
        <v>1582</v>
      </c>
      <c r="Q233" s="2"/>
      <c r="R233" s="2"/>
      <c r="S233" s="2" t="s">
        <v>1583</v>
      </c>
      <c r="T233" s="2"/>
      <c r="U233" s="2"/>
      <c r="V233" s="2"/>
      <c r="W233" s="2"/>
      <c r="X233" s="30" t="str">
        <f t="shared" si="6"/>
        <v/>
      </c>
      <c r="Y233" s="9" t="str">
        <f>IF( K233="s.i", "s.i", IF(ISBLANK(K233),"Actualizando información",IFERROR(K233 / VLOOKUP(A233,Deflactor!$G$3:$H$64,2,0),"Revisar error" )))</f>
        <v>s.i</v>
      </c>
    </row>
    <row r="234" spans="1:25" x14ac:dyDescent="0.3">
      <c r="A234" s="2">
        <v>2010</v>
      </c>
      <c r="B234" s="2" t="s">
        <v>248</v>
      </c>
      <c r="C234" s="2" t="s">
        <v>284</v>
      </c>
      <c r="D234" s="2" t="s">
        <v>1324</v>
      </c>
      <c r="E234" s="2" t="s">
        <v>40</v>
      </c>
      <c r="F234" s="2" t="s">
        <v>43</v>
      </c>
      <c r="G234" s="2" t="s">
        <v>157</v>
      </c>
      <c r="H234" s="2" t="s">
        <v>624</v>
      </c>
      <c r="I234" s="2">
        <v>2009</v>
      </c>
      <c r="J234" s="2" t="s">
        <v>624</v>
      </c>
      <c r="K234" s="27" t="s">
        <v>624</v>
      </c>
      <c r="L234" s="2"/>
      <c r="M234" s="2" t="s">
        <v>1584</v>
      </c>
      <c r="N234" s="2" t="s">
        <v>1585</v>
      </c>
      <c r="O234" s="2" t="s">
        <v>1586</v>
      </c>
      <c r="P234" s="2" t="s">
        <v>1587</v>
      </c>
      <c r="Q234" s="2"/>
      <c r="R234" s="2"/>
      <c r="S234" s="2" t="s">
        <v>1588</v>
      </c>
      <c r="T234" s="2"/>
      <c r="U234" s="2"/>
      <c r="V234" s="2"/>
      <c r="W234" s="2" t="s">
        <v>1589</v>
      </c>
      <c r="X234" s="30" t="str">
        <f t="shared" si="6"/>
        <v/>
      </c>
      <c r="Y234" s="9" t="str">
        <f>IF( K234="s.i", "s.i", IF(ISBLANK(K234),"Actualizando información",IFERROR(K234 / VLOOKUP(A234,Deflactor!$G$3:$H$64,2,0),"Revisar error" )))</f>
        <v>s.i</v>
      </c>
    </row>
    <row r="235" spans="1:25" x14ac:dyDescent="0.3">
      <c r="A235" s="2">
        <v>2010</v>
      </c>
      <c r="B235" s="2" t="s">
        <v>308</v>
      </c>
      <c r="C235" s="2" t="s">
        <v>7</v>
      </c>
      <c r="D235" s="2" t="s">
        <v>1320</v>
      </c>
      <c r="E235" s="2" t="s">
        <v>36</v>
      </c>
      <c r="F235" s="2" t="s">
        <v>37</v>
      </c>
      <c r="G235" s="2" t="s">
        <v>309</v>
      </c>
      <c r="H235" s="2"/>
      <c r="I235" s="2"/>
      <c r="J235" s="2"/>
      <c r="K235" s="27"/>
      <c r="L235" s="2"/>
      <c r="M235" s="2"/>
      <c r="N235" s="2"/>
      <c r="O235" s="2"/>
      <c r="P235" s="2"/>
      <c r="Q235" s="2"/>
      <c r="R235" s="2"/>
      <c r="S235" s="2"/>
      <c r="T235" s="2"/>
      <c r="U235" s="2"/>
      <c r="V235" s="2"/>
      <c r="W235" s="2"/>
      <c r="X235" s="30" t="str">
        <f t="shared" si="6"/>
        <v/>
      </c>
      <c r="Y235" s="9" t="str">
        <f>IF( K235="s.i", "s.i", IF(ISBLANK(K235),"Actualizando información",IFERROR(K235 / VLOOKUP(A235,Deflactor!$G$3:$H$64,2,0),"Revisar error" )))</f>
        <v>Actualizando información</v>
      </c>
    </row>
    <row r="236" spans="1:25" x14ac:dyDescent="0.3">
      <c r="A236" s="2">
        <v>2010</v>
      </c>
      <c r="B236" s="2" t="s">
        <v>310</v>
      </c>
      <c r="C236" s="2" t="s">
        <v>7</v>
      </c>
      <c r="D236" s="2" t="s">
        <v>1320</v>
      </c>
      <c r="E236" s="2" t="s">
        <v>36</v>
      </c>
      <c r="F236" s="2" t="s">
        <v>37</v>
      </c>
      <c r="G236" s="2" t="s">
        <v>311</v>
      </c>
      <c r="H236" s="2"/>
      <c r="I236" s="2"/>
      <c r="J236" s="2"/>
      <c r="K236" s="27"/>
      <c r="L236" s="2"/>
      <c r="M236" s="2"/>
      <c r="N236" s="2"/>
      <c r="O236" s="2"/>
      <c r="P236" s="2"/>
      <c r="Q236" s="2"/>
      <c r="R236" s="2"/>
      <c r="S236" s="2"/>
      <c r="T236" s="2"/>
      <c r="U236" s="2"/>
      <c r="V236" s="2"/>
      <c r="W236" s="2"/>
      <c r="X236" s="30" t="str">
        <f t="shared" si="6"/>
        <v/>
      </c>
      <c r="Y236" s="9" t="str">
        <f>IF( K236="s.i", "s.i", IF(ISBLANK(K236),"Actualizando información",IFERROR(K236 / VLOOKUP(A236,Deflactor!$G$3:$H$64,2,0),"Revisar error" )))</f>
        <v>Actualizando información</v>
      </c>
    </row>
    <row r="237" spans="1:25" x14ac:dyDescent="0.3">
      <c r="A237" s="2">
        <v>2010</v>
      </c>
      <c r="B237" s="2" t="s">
        <v>312</v>
      </c>
      <c r="C237" s="2" t="s">
        <v>92</v>
      </c>
      <c r="D237" s="2" t="s">
        <v>1322</v>
      </c>
      <c r="E237" s="2" t="s">
        <v>36</v>
      </c>
      <c r="F237" s="2" t="s">
        <v>37</v>
      </c>
      <c r="G237" s="2" t="s">
        <v>89</v>
      </c>
      <c r="H237" s="2" t="s">
        <v>724</v>
      </c>
      <c r="I237" s="2">
        <v>2005</v>
      </c>
      <c r="J237" s="2" t="s">
        <v>624</v>
      </c>
      <c r="K237" s="27">
        <f xml:space="preserve"> 141370509 * 1000000</f>
        <v>141370509000000</v>
      </c>
      <c r="L237" s="2" t="s">
        <v>1671</v>
      </c>
      <c r="M237" s="2" t="s">
        <v>1590</v>
      </c>
      <c r="N237" s="2" t="s">
        <v>1591</v>
      </c>
      <c r="O237" s="2" t="s">
        <v>1592</v>
      </c>
      <c r="P237" s="2"/>
      <c r="Q237" s="2"/>
      <c r="R237" s="2"/>
      <c r="S237" s="2" t="s">
        <v>1593</v>
      </c>
      <c r="T237" s="2" t="s">
        <v>1593</v>
      </c>
      <c r="U237" s="2" t="s">
        <v>1594</v>
      </c>
      <c r="V237" s="2" t="s">
        <v>1595</v>
      </c>
      <c r="W237" s="2"/>
      <c r="X237" s="30">
        <f t="shared" si="6"/>
        <v>150332635540530.41</v>
      </c>
      <c r="Y237" s="9">
        <f>IF( K237="s.i", "s.i", IF(ISBLANK(K237),"Actualizando información",IFERROR(K237 / VLOOKUP(A237,Deflactor!$G$3:$H$64,2,0),"Revisar error" )))</f>
        <v>150332635540530.41</v>
      </c>
    </row>
    <row r="238" spans="1:25" x14ac:dyDescent="0.3">
      <c r="A238" s="2">
        <v>2010</v>
      </c>
      <c r="B238" s="2" t="s">
        <v>313</v>
      </c>
      <c r="C238" s="2" t="s">
        <v>92</v>
      </c>
      <c r="D238" s="2" t="s">
        <v>1322</v>
      </c>
      <c r="E238" s="2" t="s">
        <v>36</v>
      </c>
      <c r="F238" s="2" t="s">
        <v>37</v>
      </c>
      <c r="G238" s="2" t="s">
        <v>89</v>
      </c>
      <c r="H238" s="2" t="s">
        <v>724</v>
      </c>
      <c r="I238" s="2">
        <v>2007</v>
      </c>
      <c r="J238" s="2" t="s">
        <v>624</v>
      </c>
      <c r="K238" s="27">
        <f t="shared" ref="K238:K241" si="7" xml:space="preserve"> 141370509 * 1000000</f>
        <v>141370509000000</v>
      </c>
      <c r="L238" s="2" t="s">
        <v>1671</v>
      </c>
      <c r="M238" s="2" t="s">
        <v>1590</v>
      </c>
      <c r="N238" s="2" t="s">
        <v>1591</v>
      </c>
      <c r="O238" s="2" t="s">
        <v>1596</v>
      </c>
      <c r="P238" s="2"/>
      <c r="Q238" s="2"/>
      <c r="R238" s="2"/>
      <c r="S238" s="2" t="s">
        <v>1593</v>
      </c>
      <c r="T238" s="2" t="s">
        <v>1593</v>
      </c>
      <c r="U238" s="2" t="s">
        <v>1594</v>
      </c>
      <c r="V238" s="2" t="s">
        <v>1595</v>
      </c>
      <c r="W238" s="2"/>
      <c r="X238" s="30">
        <f t="shared" si="6"/>
        <v>150332635540530.41</v>
      </c>
      <c r="Y238" s="9">
        <f>IF( K238="s.i", "s.i", IF(ISBLANK(K238),"Actualizando información",IFERROR(K238 / VLOOKUP(A238,Deflactor!$G$3:$H$64,2,0),"Revisar error" )))</f>
        <v>150332635540530.41</v>
      </c>
    </row>
    <row r="239" spans="1:25" x14ac:dyDescent="0.3">
      <c r="A239" s="2">
        <v>2010</v>
      </c>
      <c r="B239" s="2" t="s">
        <v>314</v>
      </c>
      <c r="C239" s="2" t="s">
        <v>92</v>
      </c>
      <c r="D239" s="2" t="s">
        <v>1322</v>
      </c>
      <c r="E239" s="2" t="s">
        <v>36</v>
      </c>
      <c r="F239" s="2" t="s">
        <v>37</v>
      </c>
      <c r="G239" s="2" t="s">
        <v>89</v>
      </c>
      <c r="H239" s="2" t="s">
        <v>724</v>
      </c>
      <c r="I239" s="2">
        <v>2001</v>
      </c>
      <c r="J239" s="2" t="s">
        <v>624</v>
      </c>
      <c r="K239" s="27">
        <f t="shared" si="7"/>
        <v>141370509000000</v>
      </c>
      <c r="L239" s="2" t="s">
        <v>1671</v>
      </c>
      <c r="M239" s="2" t="s">
        <v>1590</v>
      </c>
      <c r="N239" s="2" t="s">
        <v>1591</v>
      </c>
      <c r="O239" s="2" t="s">
        <v>1597</v>
      </c>
      <c r="P239" s="2"/>
      <c r="Q239" s="2"/>
      <c r="R239" s="2"/>
      <c r="S239" s="2" t="s">
        <v>1593</v>
      </c>
      <c r="T239" s="2" t="s">
        <v>1593</v>
      </c>
      <c r="U239" s="2" t="s">
        <v>1594</v>
      </c>
      <c r="V239" s="2" t="s">
        <v>1595</v>
      </c>
      <c r="W239" s="2"/>
      <c r="X239" s="30">
        <f t="shared" si="6"/>
        <v>150332635540530.41</v>
      </c>
      <c r="Y239" s="9">
        <f>IF( K239="s.i", "s.i", IF(ISBLANK(K239),"Actualizando información",IFERROR(K239 / VLOOKUP(A239,Deflactor!$G$3:$H$64,2,0),"Revisar error" )))</f>
        <v>150332635540530.41</v>
      </c>
    </row>
    <row r="240" spans="1:25" x14ac:dyDescent="0.3">
      <c r="A240" s="2">
        <v>2010</v>
      </c>
      <c r="B240" s="2" t="s">
        <v>315</v>
      </c>
      <c r="C240" s="2" t="s">
        <v>92</v>
      </c>
      <c r="D240" s="2" t="s">
        <v>1322</v>
      </c>
      <c r="E240" s="2" t="s">
        <v>36</v>
      </c>
      <c r="F240" s="2" t="s">
        <v>37</v>
      </c>
      <c r="G240" s="2" t="s">
        <v>89</v>
      </c>
      <c r="H240" s="2" t="s">
        <v>724</v>
      </c>
      <c r="I240" s="2">
        <v>1998</v>
      </c>
      <c r="J240" s="2" t="s">
        <v>624</v>
      </c>
      <c r="K240" s="27">
        <f t="shared" si="7"/>
        <v>141370509000000</v>
      </c>
      <c r="L240" s="2" t="s">
        <v>1671</v>
      </c>
      <c r="M240" s="2" t="s">
        <v>1590</v>
      </c>
      <c r="N240" s="2" t="s">
        <v>1591</v>
      </c>
      <c r="O240" s="2" t="s">
        <v>1598</v>
      </c>
      <c r="P240" s="2"/>
      <c r="Q240" s="2"/>
      <c r="R240" s="2"/>
      <c r="S240" s="2" t="s">
        <v>1593</v>
      </c>
      <c r="T240" s="2" t="s">
        <v>1593</v>
      </c>
      <c r="U240" s="2" t="s">
        <v>1594</v>
      </c>
      <c r="V240" s="2" t="s">
        <v>1595</v>
      </c>
      <c r="W240" s="2"/>
      <c r="X240" s="30">
        <f t="shared" si="6"/>
        <v>150332635540530.41</v>
      </c>
      <c r="Y240" s="9">
        <f>IF( K240="s.i", "s.i", IF(ISBLANK(K240),"Actualizando información",IFERROR(K240 / VLOOKUP(A240,Deflactor!$G$3:$H$64,2,0),"Revisar error" )))</f>
        <v>150332635540530.41</v>
      </c>
    </row>
    <row r="241" spans="1:25" x14ac:dyDescent="0.3">
      <c r="A241" s="2">
        <v>2010</v>
      </c>
      <c r="B241" s="2" t="s">
        <v>316</v>
      </c>
      <c r="C241" s="2" t="s">
        <v>92</v>
      </c>
      <c r="D241" s="2" t="s">
        <v>1322</v>
      </c>
      <c r="E241" s="2" t="s">
        <v>36</v>
      </c>
      <c r="F241" s="2" t="s">
        <v>37</v>
      </c>
      <c r="G241" s="2" t="s">
        <v>89</v>
      </c>
      <c r="H241" s="2" t="s">
        <v>724</v>
      </c>
      <c r="I241" s="2">
        <v>1991</v>
      </c>
      <c r="J241" s="2" t="s">
        <v>624</v>
      </c>
      <c r="K241" s="27">
        <f t="shared" si="7"/>
        <v>141370509000000</v>
      </c>
      <c r="L241" s="2" t="s">
        <v>1671</v>
      </c>
      <c r="M241" s="2" t="s">
        <v>1590</v>
      </c>
      <c r="N241" s="2" t="s">
        <v>1591</v>
      </c>
      <c r="O241" s="2" t="s">
        <v>1599</v>
      </c>
      <c r="P241" s="2"/>
      <c r="Q241" s="2"/>
      <c r="R241" s="2"/>
      <c r="S241" s="2" t="s">
        <v>1593</v>
      </c>
      <c r="T241" s="2" t="s">
        <v>1593</v>
      </c>
      <c r="U241" s="2" t="s">
        <v>1594</v>
      </c>
      <c r="V241" s="2" t="s">
        <v>1595</v>
      </c>
      <c r="W241" s="2"/>
      <c r="X241" s="30">
        <f t="shared" si="6"/>
        <v>150332635540530.41</v>
      </c>
      <c r="Y241" s="9">
        <f>IF( K241="s.i", "s.i", IF(ISBLANK(K241),"Actualizando información",IFERROR(K241 / VLOOKUP(A241,Deflactor!$G$3:$H$64,2,0),"Revisar error" )))</f>
        <v>150332635540530.41</v>
      </c>
    </row>
    <row r="242" spans="1:25" x14ac:dyDescent="0.3">
      <c r="A242" s="2">
        <v>2010</v>
      </c>
      <c r="B242" s="2" t="s">
        <v>317</v>
      </c>
      <c r="C242" s="2" t="s">
        <v>155</v>
      </c>
      <c r="D242" s="2" t="s">
        <v>1323</v>
      </c>
      <c r="E242" s="2" t="s">
        <v>216</v>
      </c>
      <c r="F242" s="2" t="s">
        <v>317</v>
      </c>
      <c r="G242" s="2" t="s">
        <v>157</v>
      </c>
      <c r="H242" s="2"/>
      <c r="I242" s="2"/>
      <c r="J242" s="2"/>
      <c r="K242" s="27"/>
      <c r="L242" s="2"/>
      <c r="M242" s="2"/>
      <c r="N242" s="2"/>
      <c r="O242" s="2"/>
      <c r="P242" s="2"/>
      <c r="Q242" s="2"/>
      <c r="R242" s="2"/>
      <c r="S242" s="2"/>
      <c r="T242" s="2"/>
      <c r="U242" s="2"/>
      <c r="V242" s="2"/>
      <c r="W242" s="2"/>
      <c r="X242" s="30" t="str">
        <f t="shared" si="6"/>
        <v/>
      </c>
      <c r="Y242" s="9" t="str">
        <f>IF( K242="s.i", "s.i", IF(ISBLANK(K242),"Actualizando información",IFERROR(K242 / VLOOKUP(A242,Deflactor!$G$3:$H$64,2,0),"Revisar error" )))</f>
        <v>Actualizando información</v>
      </c>
    </row>
    <row r="243" spans="1:25" x14ac:dyDescent="0.3">
      <c r="A243" s="2">
        <v>2010</v>
      </c>
      <c r="B243" s="2" t="s">
        <v>318</v>
      </c>
      <c r="C243" s="2" t="s">
        <v>7</v>
      </c>
      <c r="D243" s="2" t="s">
        <v>1320</v>
      </c>
      <c r="E243" s="2" t="s">
        <v>12</v>
      </c>
      <c r="F243" s="2" t="s">
        <v>61</v>
      </c>
      <c r="G243" s="2" t="s">
        <v>311</v>
      </c>
      <c r="H243" s="2"/>
      <c r="I243" s="2"/>
      <c r="J243" s="2"/>
      <c r="K243" s="27"/>
      <c r="L243" s="2"/>
      <c r="M243" s="2"/>
      <c r="N243" s="2"/>
      <c r="O243" s="2"/>
      <c r="P243" s="2"/>
      <c r="Q243" s="2"/>
      <c r="R243" s="2"/>
      <c r="S243" s="2"/>
      <c r="T243" s="2"/>
      <c r="U243" s="2"/>
      <c r="V243" s="2"/>
      <c r="W243" s="2"/>
      <c r="X243" s="30" t="str">
        <f t="shared" si="6"/>
        <v/>
      </c>
      <c r="Y243" s="9" t="str">
        <f>IF( K243="s.i", "s.i", IF(ISBLANK(K243),"Actualizando información",IFERROR(K243 / VLOOKUP(A243,Deflactor!$G$3:$H$64,2,0),"Revisar error" )))</f>
        <v>Actualizando información</v>
      </c>
    </row>
    <row r="244" spans="1:25" x14ac:dyDescent="0.3">
      <c r="A244" s="2">
        <v>2010</v>
      </c>
      <c r="B244" s="2" t="s">
        <v>319</v>
      </c>
      <c r="C244" s="2" t="s">
        <v>7</v>
      </c>
      <c r="D244" s="2" t="s">
        <v>1320</v>
      </c>
      <c r="E244" s="2" t="s">
        <v>12</v>
      </c>
      <c r="F244" s="2" t="s">
        <v>61</v>
      </c>
      <c r="G244" s="2" t="s">
        <v>311</v>
      </c>
      <c r="H244" s="2"/>
      <c r="I244" s="2"/>
      <c r="J244" s="2"/>
      <c r="K244" s="27"/>
      <c r="L244" s="2"/>
      <c r="M244" s="2"/>
      <c r="N244" s="2"/>
      <c r="O244" s="2"/>
      <c r="P244" s="2"/>
      <c r="Q244" s="2"/>
      <c r="R244" s="2"/>
      <c r="S244" s="2"/>
      <c r="T244" s="2"/>
      <c r="U244" s="2"/>
      <c r="V244" s="2"/>
      <c r="W244" s="2"/>
      <c r="X244" s="30" t="str">
        <f t="shared" si="6"/>
        <v/>
      </c>
      <c r="Y244" s="9" t="str">
        <f>IF( K244="s.i", "s.i", IF(ISBLANK(K244),"Actualizando información",IFERROR(K244 / VLOOKUP(A244,Deflactor!$G$3:$H$64,2,0),"Revisar error" )))</f>
        <v>Actualizando información</v>
      </c>
    </row>
    <row r="245" spans="1:25" x14ac:dyDescent="0.3">
      <c r="A245" s="2">
        <v>2010</v>
      </c>
      <c r="B245" s="2" t="s">
        <v>320</v>
      </c>
      <c r="C245" s="2" t="s">
        <v>7</v>
      </c>
      <c r="D245" s="2" t="s">
        <v>1320</v>
      </c>
      <c r="E245" s="2" t="s">
        <v>12</v>
      </c>
      <c r="F245" s="2" t="s">
        <v>61</v>
      </c>
      <c r="G245" s="2" t="s">
        <v>311</v>
      </c>
      <c r="H245" s="2"/>
      <c r="I245" s="2"/>
      <c r="J245" s="2"/>
      <c r="K245" s="27"/>
      <c r="L245" s="2"/>
      <c r="M245" s="2"/>
      <c r="N245" s="2"/>
      <c r="O245" s="2"/>
      <c r="P245" s="2"/>
      <c r="Q245" s="2"/>
      <c r="R245" s="2"/>
      <c r="S245" s="2"/>
      <c r="T245" s="2"/>
      <c r="U245" s="2"/>
      <c r="V245" s="2"/>
      <c r="W245" s="2"/>
      <c r="X245" s="30" t="str">
        <f t="shared" si="6"/>
        <v/>
      </c>
      <c r="Y245" s="9" t="str">
        <f>IF( K245="s.i", "s.i", IF(ISBLANK(K245),"Actualizando información",IFERROR(K245 / VLOOKUP(A245,Deflactor!$G$3:$H$64,2,0),"Revisar error" )))</f>
        <v>Actualizando información</v>
      </c>
    </row>
    <row r="246" spans="1:25" x14ac:dyDescent="0.3">
      <c r="A246" s="2">
        <v>2010</v>
      </c>
      <c r="B246" s="2" t="s">
        <v>321</v>
      </c>
      <c r="C246" s="2" t="s">
        <v>7</v>
      </c>
      <c r="D246" s="2" t="s">
        <v>1320</v>
      </c>
      <c r="E246" s="2" t="s">
        <v>12</v>
      </c>
      <c r="F246" s="2" t="s">
        <v>61</v>
      </c>
      <c r="G246" s="2" t="s">
        <v>311</v>
      </c>
      <c r="H246" s="2"/>
      <c r="I246" s="2"/>
      <c r="J246" s="2"/>
      <c r="K246" s="27"/>
      <c r="L246" s="2"/>
      <c r="M246" s="2"/>
      <c r="N246" s="2"/>
      <c r="O246" s="2"/>
      <c r="P246" s="2"/>
      <c r="Q246" s="2"/>
      <c r="R246" s="2"/>
      <c r="S246" s="2"/>
      <c r="T246" s="2"/>
      <c r="U246" s="2"/>
      <c r="V246" s="2"/>
      <c r="W246" s="2"/>
      <c r="X246" s="30" t="str">
        <f t="shared" si="6"/>
        <v/>
      </c>
      <c r="Y246" s="9" t="str">
        <f>IF( K246="s.i", "s.i", IF(ISBLANK(K246),"Actualizando información",IFERROR(K246 / VLOOKUP(A246,Deflactor!$G$3:$H$64,2,0),"Revisar error" )))</f>
        <v>Actualizando información</v>
      </c>
    </row>
    <row r="247" spans="1:25" x14ac:dyDescent="0.3">
      <c r="A247" s="2">
        <v>2010</v>
      </c>
      <c r="B247" s="2" t="s">
        <v>322</v>
      </c>
      <c r="C247" s="2" t="s">
        <v>7</v>
      </c>
      <c r="D247" s="2" t="s">
        <v>1320</v>
      </c>
      <c r="E247" s="2" t="s">
        <v>12</v>
      </c>
      <c r="F247" s="2" t="s">
        <v>61</v>
      </c>
      <c r="G247" s="2" t="s">
        <v>311</v>
      </c>
      <c r="H247" s="2"/>
      <c r="I247" s="2"/>
      <c r="J247" s="2"/>
      <c r="K247" s="27"/>
      <c r="L247" s="2"/>
      <c r="M247" s="2"/>
      <c r="N247" s="2"/>
      <c r="O247" s="2"/>
      <c r="P247" s="2"/>
      <c r="Q247" s="2"/>
      <c r="R247" s="2"/>
      <c r="S247" s="2"/>
      <c r="T247" s="2"/>
      <c r="U247" s="2"/>
      <c r="V247" s="2"/>
      <c r="W247" s="2"/>
      <c r="X247" s="30" t="str">
        <f t="shared" si="6"/>
        <v/>
      </c>
      <c r="Y247" s="9" t="str">
        <f>IF( K247="s.i", "s.i", IF(ISBLANK(K247),"Actualizando información",IFERROR(K247 / VLOOKUP(A247,Deflactor!$G$3:$H$64,2,0),"Revisar error" )))</f>
        <v>Actualizando información</v>
      </c>
    </row>
    <row r="248" spans="1:25" x14ac:dyDescent="0.3">
      <c r="A248" s="2">
        <v>2010</v>
      </c>
      <c r="B248" s="2" t="s">
        <v>323</v>
      </c>
      <c r="C248" s="2" t="s">
        <v>7</v>
      </c>
      <c r="D248" s="2" t="s">
        <v>1320</v>
      </c>
      <c r="E248" s="2" t="s">
        <v>12</v>
      </c>
      <c r="F248" s="2" t="s">
        <v>13</v>
      </c>
      <c r="G248" s="2" t="s">
        <v>311</v>
      </c>
      <c r="H248" s="2"/>
      <c r="I248" s="2"/>
      <c r="J248" s="2"/>
      <c r="K248" s="27"/>
      <c r="L248" s="2"/>
      <c r="M248" s="2"/>
      <c r="N248" s="2"/>
      <c r="O248" s="2"/>
      <c r="P248" s="2"/>
      <c r="Q248" s="2"/>
      <c r="R248" s="2"/>
      <c r="S248" s="2"/>
      <c r="T248" s="2"/>
      <c r="U248" s="2"/>
      <c r="V248" s="2"/>
      <c r="W248" s="2"/>
      <c r="X248" s="30" t="str">
        <f t="shared" si="6"/>
        <v/>
      </c>
      <c r="Y248" s="9" t="str">
        <f>IF( K248="s.i", "s.i", IF(ISBLANK(K248),"Actualizando información",IFERROR(K248 / VLOOKUP(A248,Deflactor!$G$3:$H$64,2,0),"Revisar error" )))</f>
        <v>Actualizando información</v>
      </c>
    </row>
    <row r="249" spans="1:25" x14ac:dyDescent="0.3">
      <c r="A249" s="2">
        <v>2010</v>
      </c>
      <c r="B249" s="2" t="s">
        <v>324</v>
      </c>
      <c r="C249" s="2" t="s">
        <v>92</v>
      </c>
      <c r="D249" s="2" t="s">
        <v>1322</v>
      </c>
      <c r="E249" s="2" t="s">
        <v>36</v>
      </c>
      <c r="F249" s="2" t="s">
        <v>37</v>
      </c>
      <c r="G249" s="2" t="s">
        <v>89</v>
      </c>
      <c r="H249" s="2" t="s">
        <v>724</v>
      </c>
      <c r="I249" s="2">
        <v>1999</v>
      </c>
      <c r="J249" s="2" t="s">
        <v>624</v>
      </c>
      <c r="K249" s="27">
        <f t="shared" ref="K249" si="8" xml:space="preserve"> 141370509 * 1000000</f>
        <v>141370509000000</v>
      </c>
      <c r="L249" s="2" t="s">
        <v>1671</v>
      </c>
      <c r="M249" s="2" t="s">
        <v>1590</v>
      </c>
      <c r="N249" s="2" t="s">
        <v>1591</v>
      </c>
      <c r="O249" s="13" t="s">
        <v>1600</v>
      </c>
      <c r="P249" s="2"/>
      <c r="Q249" s="2"/>
      <c r="R249" s="2"/>
      <c r="S249" s="2" t="s">
        <v>1593</v>
      </c>
      <c r="T249" s="2" t="s">
        <v>1593</v>
      </c>
      <c r="U249" s="2" t="s">
        <v>1594</v>
      </c>
      <c r="V249" s="2" t="s">
        <v>1595</v>
      </c>
      <c r="W249" s="2"/>
      <c r="X249" s="30">
        <f t="shared" si="6"/>
        <v>150332635540530.41</v>
      </c>
      <c r="Y249" s="9">
        <f>IF( K249="s.i", "s.i", IF(ISBLANK(K249),"Actualizando información",IFERROR(K249 / VLOOKUP(A249,Deflactor!$G$3:$H$64,2,0),"Revisar error" )))</f>
        <v>150332635540530.41</v>
      </c>
    </row>
    <row r="250" spans="1:25" x14ac:dyDescent="0.3">
      <c r="A250" s="2">
        <v>2010</v>
      </c>
      <c r="B250" s="2" t="s">
        <v>325</v>
      </c>
      <c r="C250" s="2" t="s">
        <v>92</v>
      </c>
      <c r="D250" s="2" t="s">
        <v>1322</v>
      </c>
      <c r="E250" s="2" t="s">
        <v>36</v>
      </c>
      <c r="F250" s="2" t="s">
        <v>37</v>
      </c>
      <c r="G250" s="2" t="s">
        <v>89</v>
      </c>
      <c r="H250" s="2" t="s">
        <v>624</v>
      </c>
      <c r="I250" s="2">
        <v>1990</v>
      </c>
      <c r="J250" s="2" t="s">
        <v>624</v>
      </c>
      <c r="K250" s="27" t="s">
        <v>624</v>
      </c>
      <c r="L250" s="2" t="s">
        <v>1652</v>
      </c>
      <c r="M250" s="2" t="s">
        <v>1601</v>
      </c>
      <c r="N250" s="2" t="s">
        <v>1602</v>
      </c>
      <c r="O250" s="2" t="s">
        <v>1603</v>
      </c>
      <c r="P250" s="2" t="s">
        <v>1604</v>
      </c>
      <c r="Q250" s="2" t="s">
        <v>1605</v>
      </c>
      <c r="R250" s="2"/>
      <c r="S250" s="2" t="s">
        <v>1606</v>
      </c>
      <c r="T250" s="2" t="s">
        <v>1607</v>
      </c>
      <c r="U250" s="2" t="s">
        <v>1608</v>
      </c>
      <c r="V250" s="2" t="s">
        <v>1609</v>
      </c>
      <c r="W250" s="2"/>
      <c r="X250" s="30" t="str">
        <f t="shared" si="6"/>
        <v/>
      </c>
      <c r="Y250" s="9" t="str">
        <f>IF( K250="s.i", "s.i", IF(ISBLANK(K250),"Actualizando información",IFERROR(K250 / VLOOKUP(A250,Deflactor!$G$3:$H$64,2,0),"Revisar error" )))</f>
        <v>s.i</v>
      </c>
    </row>
    <row r="251" spans="1:25" x14ac:dyDescent="0.3">
      <c r="A251" s="2">
        <v>2010</v>
      </c>
      <c r="B251" s="2" t="s">
        <v>326</v>
      </c>
      <c r="C251" s="2" t="s">
        <v>92</v>
      </c>
      <c r="D251" s="2" t="s">
        <v>1322</v>
      </c>
      <c r="E251" s="2" t="s">
        <v>36</v>
      </c>
      <c r="F251" s="2" t="s">
        <v>37</v>
      </c>
      <c r="G251" s="2" t="s">
        <v>89</v>
      </c>
      <c r="H251" s="2" t="s">
        <v>624</v>
      </c>
      <c r="I251" s="2">
        <v>1990</v>
      </c>
      <c r="J251" s="2" t="s">
        <v>624</v>
      </c>
      <c r="K251" s="27" t="s">
        <v>624</v>
      </c>
      <c r="L251" s="2" t="s">
        <v>1652</v>
      </c>
      <c r="M251" s="2" t="s">
        <v>1601</v>
      </c>
      <c r="N251" s="2" t="s">
        <v>1602</v>
      </c>
      <c r="O251" s="2" t="s">
        <v>1603</v>
      </c>
      <c r="P251" s="2" t="s">
        <v>1604</v>
      </c>
      <c r="Q251" s="2" t="s">
        <v>1605</v>
      </c>
      <c r="R251" s="2"/>
      <c r="S251" s="2" t="s">
        <v>1606</v>
      </c>
      <c r="T251" s="2" t="s">
        <v>1607</v>
      </c>
      <c r="U251" s="2" t="s">
        <v>1608</v>
      </c>
      <c r="V251" s="2" t="s">
        <v>1609</v>
      </c>
      <c r="W251" s="2"/>
      <c r="X251" s="30" t="str">
        <f t="shared" si="6"/>
        <v/>
      </c>
      <c r="Y251" s="9" t="str">
        <f>IF( K251="s.i", "s.i", IF(ISBLANK(K251),"Actualizando información",IFERROR(K251 / VLOOKUP(A251,Deflactor!$G$3:$H$64,2,0),"Revisar error" )))</f>
        <v>s.i</v>
      </c>
    </row>
    <row r="252" spans="1:25" x14ac:dyDescent="0.3">
      <c r="A252" s="2">
        <v>2010</v>
      </c>
      <c r="B252" s="2" t="s">
        <v>327</v>
      </c>
      <c r="C252" s="2" t="s">
        <v>92</v>
      </c>
      <c r="D252" s="2" t="s">
        <v>1322</v>
      </c>
      <c r="E252" s="2" t="s">
        <v>36</v>
      </c>
      <c r="F252" s="2" t="s">
        <v>37</v>
      </c>
      <c r="G252" s="2" t="s">
        <v>89</v>
      </c>
      <c r="H252" s="2" t="s">
        <v>624</v>
      </c>
      <c r="I252" s="2">
        <v>1990</v>
      </c>
      <c r="J252" s="2" t="s">
        <v>624</v>
      </c>
      <c r="K252" s="27" t="s">
        <v>624</v>
      </c>
      <c r="L252" s="2" t="s">
        <v>1652</v>
      </c>
      <c r="M252" s="2" t="s">
        <v>1601</v>
      </c>
      <c r="N252" s="2" t="s">
        <v>1602</v>
      </c>
      <c r="O252" s="2" t="s">
        <v>1603</v>
      </c>
      <c r="P252" s="2" t="s">
        <v>1604</v>
      </c>
      <c r="Q252" s="2" t="s">
        <v>1605</v>
      </c>
      <c r="R252" s="2"/>
      <c r="S252" s="2" t="s">
        <v>1606</v>
      </c>
      <c r="T252" s="2" t="s">
        <v>1607</v>
      </c>
      <c r="U252" s="2" t="s">
        <v>1608</v>
      </c>
      <c r="V252" s="2" t="s">
        <v>1609</v>
      </c>
      <c r="W252" s="2"/>
      <c r="X252" s="30" t="str">
        <f t="shared" si="6"/>
        <v/>
      </c>
      <c r="Y252" s="9" t="str">
        <f>IF( K252="s.i", "s.i", IF(ISBLANK(K252),"Actualizando información",IFERROR(K252 / VLOOKUP(A252,Deflactor!$G$3:$H$64,2,0),"Revisar error" )))</f>
        <v>s.i</v>
      </c>
    </row>
    <row r="253" spans="1:25" x14ac:dyDescent="0.3">
      <c r="A253" s="2">
        <v>2010</v>
      </c>
      <c r="B253" s="2" t="s">
        <v>328</v>
      </c>
      <c r="C253" s="2" t="s">
        <v>92</v>
      </c>
      <c r="D253" s="2" t="s">
        <v>1322</v>
      </c>
      <c r="E253" s="2" t="s">
        <v>36</v>
      </c>
      <c r="F253" s="2" t="s">
        <v>37</v>
      </c>
      <c r="G253" s="2" t="s">
        <v>89</v>
      </c>
      <c r="H253" s="2" t="s">
        <v>624</v>
      </c>
      <c r="I253" s="2">
        <v>1990</v>
      </c>
      <c r="J253" s="2" t="s">
        <v>624</v>
      </c>
      <c r="K253" s="27" t="s">
        <v>624</v>
      </c>
      <c r="L253" s="2" t="s">
        <v>1652</v>
      </c>
      <c r="M253" s="2" t="s">
        <v>1601</v>
      </c>
      <c r="N253" s="2" t="s">
        <v>1602</v>
      </c>
      <c r="O253" s="2" t="s">
        <v>1603</v>
      </c>
      <c r="P253" s="2" t="s">
        <v>1604</v>
      </c>
      <c r="Q253" s="2" t="s">
        <v>1605</v>
      </c>
      <c r="R253" s="2"/>
      <c r="S253" s="2" t="s">
        <v>1606</v>
      </c>
      <c r="T253" s="2" t="s">
        <v>1607</v>
      </c>
      <c r="U253" s="2" t="s">
        <v>1608</v>
      </c>
      <c r="V253" s="2" t="s">
        <v>1609</v>
      </c>
      <c r="W253" s="2"/>
      <c r="X253" s="30" t="str">
        <f t="shared" si="6"/>
        <v/>
      </c>
      <c r="Y253" s="9" t="str">
        <f>IF( K253="s.i", "s.i", IF(ISBLANK(K253),"Actualizando información",IFERROR(K253 / VLOOKUP(A253,Deflactor!$G$3:$H$64,2,0),"Revisar error" )))</f>
        <v>s.i</v>
      </c>
    </row>
    <row r="254" spans="1:25" x14ac:dyDescent="0.3">
      <c r="A254" s="2">
        <v>2010</v>
      </c>
      <c r="B254" s="2" t="s">
        <v>329</v>
      </c>
      <c r="C254" s="2" t="s">
        <v>7</v>
      </c>
      <c r="D254" s="2" t="s">
        <v>1320</v>
      </c>
      <c r="E254" s="2" t="s">
        <v>36</v>
      </c>
      <c r="F254" s="2" t="s">
        <v>94</v>
      </c>
      <c r="G254" s="2" t="s">
        <v>330</v>
      </c>
      <c r="H254" s="2"/>
      <c r="I254" s="2"/>
      <c r="J254" s="2"/>
      <c r="K254" s="27"/>
      <c r="L254" s="2"/>
      <c r="M254" s="2"/>
      <c r="N254" s="2"/>
      <c r="O254" s="2"/>
      <c r="P254" s="2"/>
      <c r="Q254" s="2"/>
      <c r="R254" s="2"/>
      <c r="S254" s="2"/>
      <c r="T254" s="2"/>
      <c r="U254" s="2"/>
      <c r="V254" s="2"/>
      <c r="W254" s="2"/>
      <c r="X254" s="30" t="str">
        <f t="shared" si="6"/>
        <v/>
      </c>
      <c r="Y254" s="9" t="str">
        <f>IF( K254="s.i", "s.i", IF(ISBLANK(K254),"Actualizando información",IFERROR(K254 / VLOOKUP(A254,Deflactor!$G$3:$H$64,2,0),"Revisar error" )))</f>
        <v>Actualizando información</v>
      </c>
    </row>
    <row r="255" spans="1:25" x14ac:dyDescent="0.3">
      <c r="A255" s="2">
        <v>2010</v>
      </c>
      <c r="B255" s="2" t="s">
        <v>331</v>
      </c>
      <c r="C255" s="2" t="s">
        <v>7</v>
      </c>
      <c r="D255" s="2" t="s">
        <v>1320</v>
      </c>
      <c r="E255" s="2" t="s">
        <v>36</v>
      </c>
      <c r="F255" s="2" t="s">
        <v>94</v>
      </c>
      <c r="G255" s="2" t="s">
        <v>330</v>
      </c>
      <c r="H255" s="2"/>
      <c r="I255" s="2"/>
      <c r="J255" s="2"/>
      <c r="K255" s="27"/>
      <c r="L255" s="2"/>
      <c r="M255" s="2"/>
      <c r="N255" s="2"/>
      <c r="O255" s="2"/>
      <c r="P255" s="2"/>
      <c r="Q255" s="2"/>
      <c r="R255" s="2"/>
      <c r="S255" s="2"/>
      <c r="T255" s="2"/>
      <c r="U255" s="2"/>
      <c r="V255" s="2"/>
      <c r="W255" s="2"/>
      <c r="X255" s="30" t="str">
        <f t="shared" si="6"/>
        <v/>
      </c>
      <c r="Y255" s="9" t="str">
        <f>IF( K255="s.i", "s.i", IF(ISBLANK(K255),"Actualizando información",IFERROR(K255 / VLOOKUP(A255,Deflactor!$G$3:$H$64,2,0),"Revisar error" )))</f>
        <v>Actualizando información</v>
      </c>
    </row>
    <row r="256" spans="1:25" x14ac:dyDescent="0.3">
      <c r="A256" s="2">
        <v>2010</v>
      </c>
      <c r="B256" s="2" t="s">
        <v>332</v>
      </c>
      <c r="C256" s="2" t="s">
        <v>7</v>
      </c>
      <c r="D256" s="2" t="s">
        <v>1320</v>
      </c>
      <c r="E256" s="2" t="s">
        <v>36</v>
      </c>
      <c r="F256" s="2" t="s">
        <v>94</v>
      </c>
      <c r="G256" s="2" t="s">
        <v>330</v>
      </c>
      <c r="H256" s="2"/>
      <c r="I256" s="2"/>
      <c r="J256" s="2"/>
      <c r="K256" s="27"/>
      <c r="L256" s="2"/>
      <c r="M256" s="2"/>
      <c r="N256" s="2"/>
      <c r="O256" s="2"/>
      <c r="P256" s="2"/>
      <c r="Q256" s="2"/>
      <c r="R256" s="2"/>
      <c r="S256" s="2"/>
      <c r="T256" s="2"/>
      <c r="U256" s="2"/>
      <c r="V256" s="2"/>
      <c r="W256" s="2"/>
      <c r="X256" s="30" t="str">
        <f t="shared" si="6"/>
        <v/>
      </c>
      <c r="Y256" s="9" t="str">
        <f>IF( K256="s.i", "s.i", IF(ISBLANK(K256),"Actualizando información",IFERROR(K256 / VLOOKUP(A256,Deflactor!$G$3:$H$64,2,0),"Revisar error" )))</f>
        <v>Actualizando información</v>
      </c>
    </row>
    <row r="257" spans="1:25" x14ac:dyDescent="0.3">
      <c r="A257" s="2">
        <v>2010</v>
      </c>
      <c r="B257" s="2" t="s">
        <v>333</v>
      </c>
      <c r="C257" s="2" t="s">
        <v>92</v>
      </c>
      <c r="D257" s="2" t="s">
        <v>1322</v>
      </c>
      <c r="E257" s="2" t="s">
        <v>36</v>
      </c>
      <c r="F257" s="2" t="s">
        <v>81</v>
      </c>
      <c r="G257" s="2" t="s">
        <v>95</v>
      </c>
      <c r="H257" s="2" t="s">
        <v>624</v>
      </c>
      <c r="I257" s="2">
        <v>1990</v>
      </c>
      <c r="J257" s="2" t="s">
        <v>624</v>
      </c>
      <c r="K257" s="27" t="s">
        <v>624</v>
      </c>
      <c r="L257" s="2" t="s">
        <v>1652</v>
      </c>
      <c r="M257" s="2" t="s">
        <v>1601</v>
      </c>
      <c r="N257" s="2" t="s">
        <v>1602</v>
      </c>
      <c r="O257" s="2" t="s">
        <v>1603</v>
      </c>
      <c r="P257" s="2" t="s">
        <v>1604</v>
      </c>
      <c r="Q257" s="2" t="s">
        <v>1605</v>
      </c>
      <c r="R257" s="2"/>
      <c r="S257" s="2" t="s">
        <v>1606</v>
      </c>
      <c r="T257" s="2" t="s">
        <v>1607</v>
      </c>
      <c r="U257" s="2" t="s">
        <v>1608</v>
      </c>
      <c r="V257" s="2" t="s">
        <v>1609</v>
      </c>
      <c r="W257" s="2"/>
      <c r="X257" s="30" t="str">
        <f t="shared" si="6"/>
        <v/>
      </c>
      <c r="Y257" s="9" t="str">
        <f>IF( K257="s.i", "s.i", IF(ISBLANK(K257),"Actualizando información",IFERROR(K257 / VLOOKUP(A257,Deflactor!$G$3:$H$64,2,0),"Revisar error" )))</f>
        <v>s.i</v>
      </c>
    </row>
    <row r="258" spans="1:25" x14ac:dyDescent="0.3">
      <c r="A258" s="2">
        <v>2010</v>
      </c>
      <c r="B258" s="2" t="s">
        <v>334</v>
      </c>
      <c r="C258" s="2" t="s">
        <v>7</v>
      </c>
      <c r="D258" s="2" t="s">
        <v>1320</v>
      </c>
      <c r="E258" s="2" t="s">
        <v>71</v>
      </c>
      <c r="F258" s="2" t="s">
        <v>167</v>
      </c>
      <c r="G258" s="2" t="s">
        <v>330</v>
      </c>
      <c r="H258" s="2"/>
      <c r="I258" s="2"/>
      <c r="J258" s="2"/>
      <c r="K258" s="27"/>
      <c r="L258" s="2"/>
      <c r="M258" s="2"/>
      <c r="N258" s="2"/>
      <c r="O258" s="2"/>
      <c r="P258" s="2"/>
      <c r="Q258" s="2"/>
      <c r="R258" s="2"/>
      <c r="S258" s="2"/>
      <c r="T258" s="2"/>
      <c r="U258" s="2"/>
      <c r="V258" s="2"/>
      <c r="W258" s="2"/>
      <c r="X258" s="30" t="str">
        <f t="shared" si="6"/>
        <v/>
      </c>
      <c r="Y258" s="9" t="str">
        <f>IF( K258="s.i", "s.i", IF(ISBLANK(K258),"Actualizando información",IFERROR(K258 / VLOOKUP(A258,Deflactor!$G$3:$H$64,2,0),"Revisar error" )))</f>
        <v>Actualizando información</v>
      </c>
    </row>
    <row r="259" spans="1:25" x14ac:dyDescent="0.3">
      <c r="A259" s="2">
        <v>2010</v>
      </c>
      <c r="B259" s="2" t="s">
        <v>335</v>
      </c>
      <c r="C259" s="2" t="s">
        <v>155</v>
      </c>
      <c r="D259" s="2" t="s">
        <v>1323</v>
      </c>
      <c r="E259" s="2" t="s">
        <v>54</v>
      </c>
      <c r="F259" s="2" t="s">
        <v>336</v>
      </c>
      <c r="G259" s="2" t="s">
        <v>157</v>
      </c>
      <c r="H259" s="2"/>
      <c r="I259" s="2"/>
      <c r="J259" s="2"/>
      <c r="K259" s="27"/>
      <c r="L259" s="2"/>
      <c r="M259" s="2"/>
      <c r="N259" s="2"/>
      <c r="O259" s="2"/>
      <c r="P259" s="2"/>
      <c r="Q259" s="2"/>
      <c r="R259" s="2"/>
      <c r="S259" s="2"/>
      <c r="T259" s="2"/>
      <c r="U259" s="2"/>
      <c r="V259" s="2"/>
      <c r="W259" s="2"/>
      <c r="X259" s="30" t="str">
        <f t="shared" si="6"/>
        <v/>
      </c>
      <c r="Y259" s="9" t="str">
        <f>IF( K259="s.i", "s.i", IF(ISBLANK(K259),"Actualizando información",IFERROR(K259 / VLOOKUP(A259,Deflactor!$G$3:$H$64,2,0),"Revisar error" )))</f>
        <v>Actualizando información</v>
      </c>
    </row>
    <row r="260" spans="1:25" x14ac:dyDescent="0.3">
      <c r="A260" s="2">
        <v>2010</v>
      </c>
      <c r="B260" s="2" t="s">
        <v>337</v>
      </c>
      <c r="C260" s="2" t="s">
        <v>7</v>
      </c>
      <c r="D260" s="2" t="s">
        <v>1320</v>
      </c>
      <c r="E260" s="2" t="s">
        <v>54</v>
      </c>
      <c r="F260" s="2" t="s">
        <v>237</v>
      </c>
      <c r="G260" s="2" t="s">
        <v>330</v>
      </c>
      <c r="H260" s="2"/>
      <c r="I260" s="2"/>
      <c r="J260" s="2"/>
      <c r="K260" s="27"/>
      <c r="L260" s="2"/>
      <c r="M260" s="2"/>
      <c r="N260" s="2"/>
      <c r="O260" s="2"/>
      <c r="P260" s="2"/>
      <c r="Q260" s="2"/>
      <c r="R260" s="2"/>
      <c r="S260" s="2"/>
      <c r="T260" s="2"/>
      <c r="U260" s="2"/>
      <c r="V260" s="2"/>
      <c r="W260" s="2"/>
      <c r="X260" s="30" t="str">
        <f t="shared" ref="X260:X323" si="9">+IF(ISNUMBER(Y260),Y260,"")</f>
        <v/>
      </c>
      <c r="Y260" s="9" t="str">
        <f>IF( K260="s.i", "s.i", IF(ISBLANK(K260),"Actualizando información",IFERROR(K260 / VLOOKUP(A260,Deflactor!$G$3:$H$64,2,0),"Revisar error" )))</f>
        <v>Actualizando información</v>
      </c>
    </row>
    <row r="261" spans="1:25" x14ac:dyDescent="0.3">
      <c r="A261" s="2">
        <v>2010</v>
      </c>
      <c r="B261" s="2" t="s">
        <v>338</v>
      </c>
      <c r="C261" s="2" t="s">
        <v>155</v>
      </c>
      <c r="D261" s="2" t="s">
        <v>1323</v>
      </c>
      <c r="E261" s="2" t="s">
        <v>54</v>
      </c>
      <c r="F261" s="2" t="s">
        <v>55</v>
      </c>
      <c r="G261" s="2" t="s">
        <v>157</v>
      </c>
      <c r="H261" s="2"/>
      <c r="I261" s="2"/>
      <c r="J261" s="2"/>
      <c r="K261" s="27"/>
      <c r="L261" s="2"/>
      <c r="M261" s="2"/>
      <c r="N261" s="2"/>
      <c r="O261" s="2"/>
      <c r="P261" s="2"/>
      <c r="Q261" s="2"/>
      <c r="R261" s="2"/>
      <c r="S261" s="2"/>
      <c r="T261" s="2"/>
      <c r="U261" s="2"/>
      <c r="V261" s="2"/>
      <c r="W261" s="2"/>
      <c r="X261" s="30" t="str">
        <f t="shared" si="9"/>
        <v/>
      </c>
      <c r="Y261" s="9" t="str">
        <f>IF( K261="s.i", "s.i", IF(ISBLANK(K261),"Actualizando información",IFERROR(K261 / VLOOKUP(A261,Deflactor!$G$3:$H$64,2,0),"Revisar error" )))</f>
        <v>Actualizando información</v>
      </c>
    </row>
    <row r="262" spans="1:25" x14ac:dyDescent="0.3">
      <c r="A262" s="2">
        <v>2010</v>
      </c>
      <c r="B262" s="2" t="s">
        <v>339</v>
      </c>
      <c r="C262" s="2" t="s">
        <v>7</v>
      </c>
      <c r="D262" s="2" t="s">
        <v>1320</v>
      </c>
      <c r="E262" s="2" t="s">
        <v>32</v>
      </c>
      <c r="F262" s="2" t="s">
        <v>33</v>
      </c>
      <c r="G262" s="2" t="s">
        <v>330</v>
      </c>
      <c r="H262" s="2"/>
      <c r="I262" s="2"/>
      <c r="J262" s="2"/>
      <c r="K262" s="27"/>
      <c r="L262" s="2"/>
      <c r="M262" s="2"/>
      <c r="N262" s="2"/>
      <c r="O262" s="2"/>
      <c r="P262" s="2"/>
      <c r="Q262" s="2"/>
      <c r="R262" s="2"/>
      <c r="S262" s="2"/>
      <c r="T262" s="2"/>
      <c r="U262" s="2"/>
      <c r="V262" s="2" t="s">
        <v>101</v>
      </c>
      <c r="W262" s="2"/>
      <c r="X262" s="30" t="str">
        <f t="shared" si="9"/>
        <v/>
      </c>
      <c r="Y262" s="9" t="str">
        <f>IF( K262="s.i", "s.i", IF(ISBLANK(K262),"Actualizando información",IFERROR(K262 / VLOOKUP(A262,Deflactor!$G$3:$H$64,2,0),"Revisar error" )))</f>
        <v>Actualizando información</v>
      </c>
    </row>
    <row r="263" spans="1:25" x14ac:dyDescent="0.3">
      <c r="A263" s="2">
        <v>2010</v>
      </c>
      <c r="B263" s="2" t="s">
        <v>340</v>
      </c>
      <c r="C263" s="2" t="s">
        <v>7</v>
      </c>
      <c r="D263" s="2" t="s">
        <v>1320</v>
      </c>
      <c r="E263" s="2" t="s">
        <v>32</v>
      </c>
      <c r="F263" s="2" t="s">
        <v>33</v>
      </c>
      <c r="G263" s="2" t="s">
        <v>311</v>
      </c>
      <c r="H263" s="2"/>
      <c r="I263" s="2"/>
      <c r="J263" s="2"/>
      <c r="K263" s="27"/>
      <c r="L263" s="2"/>
      <c r="M263" s="2"/>
      <c r="N263" s="2"/>
      <c r="O263" s="2"/>
      <c r="P263" s="2"/>
      <c r="Q263" s="2"/>
      <c r="R263" s="2"/>
      <c r="S263" s="2"/>
      <c r="T263" s="2"/>
      <c r="U263" s="2"/>
      <c r="V263" s="2"/>
      <c r="W263" s="2"/>
      <c r="X263" s="30" t="str">
        <f t="shared" si="9"/>
        <v/>
      </c>
      <c r="Y263" s="9" t="str">
        <f>IF( K263="s.i", "s.i", IF(ISBLANK(K263),"Actualizando información",IFERROR(K263 / VLOOKUP(A263,Deflactor!$G$3:$H$64,2,0),"Revisar error" )))</f>
        <v>Actualizando información</v>
      </c>
    </row>
    <row r="264" spans="1:25" x14ac:dyDescent="0.3">
      <c r="A264" s="2">
        <v>2010</v>
      </c>
      <c r="B264" s="2" t="s">
        <v>341</v>
      </c>
      <c r="C264" s="2" t="s">
        <v>7</v>
      </c>
      <c r="D264" s="2" t="s">
        <v>1320</v>
      </c>
      <c r="E264" s="2" t="s">
        <v>291</v>
      </c>
      <c r="F264" s="2" t="s">
        <v>21</v>
      </c>
      <c r="G264" s="2" t="s">
        <v>309</v>
      </c>
      <c r="H264" s="2" t="s">
        <v>904</v>
      </c>
      <c r="I264" s="2">
        <v>2007</v>
      </c>
      <c r="J264" s="2">
        <v>2011</v>
      </c>
      <c r="K264" s="27">
        <f xml:space="preserve"> 13905 * 1000000</f>
        <v>13905000000</v>
      </c>
      <c r="L264" s="2" t="s">
        <v>862</v>
      </c>
      <c r="M264" s="2" t="s">
        <v>905</v>
      </c>
      <c r="N264" s="2" t="s">
        <v>906</v>
      </c>
      <c r="O264" s="2" t="s">
        <v>907</v>
      </c>
      <c r="P264" s="2" t="s">
        <v>908</v>
      </c>
      <c r="Q264" s="2" t="s">
        <v>909</v>
      </c>
      <c r="R264" s="2" t="s">
        <v>895</v>
      </c>
      <c r="S264" s="10" t="s">
        <v>910</v>
      </c>
      <c r="T264" s="10" t="s">
        <v>911</v>
      </c>
      <c r="U264" s="10" t="s">
        <v>912</v>
      </c>
      <c r="V264" s="2" t="s">
        <v>1145</v>
      </c>
      <c r="W264" s="2"/>
      <c r="X264" s="30">
        <f t="shared" si="9"/>
        <v>14786501880.608461</v>
      </c>
      <c r="Y264" s="9">
        <f>IF( K264="s.i", "s.i", IF(ISBLANK(K264),"Actualizando información",IFERROR(K264 / VLOOKUP(A264,Deflactor!$G$3:$H$64,2,0),"Revisar error" )))</f>
        <v>14786501880.608461</v>
      </c>
    </row>
    <row r="265" spans="1:25" x14ac:dyDescent="0.3">
      <c r="A265" s="2">
        <v>2010</v>
      </c>
      <c r="B265" s="2" t="s">
        <v>342</v>
      </c>
      <c r="C265" s="2" t="s">
        <v>92</v>
      </c>
      <c r="D265" s="2" t="s">
        <v>1322</v>
      </c>
      <c r="E265" s="2" t="s">
        <v>36</v>
      </c>
      <c r="F265" s="2" t="s">
        <v>37</v>
      </c>
      <c r="G265" s="2" t="s">
        <v>89</v>
      </c>
      <c r="H265" s="2" t="s">
        <v>724</v>
      </c>
      <c r="I265" s="2">
        <v>1998</v>
      </c>
      <c r="J265" s="2" t="s">
        <v>624</v>
      </c>
      <c r="K265" s="27">
        <f t="shared" ref="K265" si="10" xml:space="preserve"> 141370509 * 1000000</f>
        <v>141370509000000</v>
      </c>
      <c r="L265" s="2" t="s">
        <v>1671</v>
      </c>
      <c r="M265" s="2" t="s">
        <v>1590</v>
      </c>
      <c r="N265" s="2" t="s">
        <v>1591</v>
      </c>
      <c r="O265" s="2" t="s">
        <v>1610</v>
      </c>
      <c r="P265" s="2"/>
      <c r="Q265" s="2"/>
      <c r="R265" s="2"/>
      <c r="S265" s="2" t="s">
        <v>1593</v>
      </c>
      <c r="T265" s="2" t="s">
        <v>1593</v>
      </c>
      <c r="U265" s="2" t="s">
        <v>1594</v>
      </c>
      <c r="V265" s="2" t="s">
        <v>1611</v>
      </c>
      <c r="W265" s="2"/>
      <c r="X265" s="30">
        <f t="shared" si="9"/>
        <v>150332635540530.41</v>
      </c>
      <c r="Y265" s="9">
        <f>IF( K265="s.i", "s.i", IF(ISBLANK(K265),"Actualizando información",IFERROR(K265 / VLOOKUP(A265,Deflactor!$G$3:$H$64,2,0),"Revisar error" )))</f>
        <v>150332635540530.41</v>
      </c>
    </row>
    <row r="266" spans="1:25" x14ac:dyDescent="0.3">
      <c r="A266" s="2">
        <v>2010</v>
      </c>
      <c r="B266" s="2" t="s">
        <v>343</v>
      </c>
      <c r="C266" s="2" t="s">
        <v>7</v>
      </c>
      <c r="D266" s="2" t="s">
        <v>1320</v>
      </c>
      <c r="E266" s="2" t="s">
        <v>291</v>
      </c>
      <c r="F266" s="2" t="s">
        <v>292</v>
      </c>
      <c r="G266" s="2" t="s">
        <v>311</v>
      </c>
      <c r="H266" s="2"/>
      <c r="I266" s="2"/>
      <c r="J266" s="2"/>
      <c r="K266" s="27"/>
      <c r="L266" s="2"/>
      <c r="M266" s="2"/>
      <c r="N266" s="2"/>
      <c r="O266" s="2"/>
      <c r="P266" s="2"/>
      <c r="Q266" s="2"/>
      <c r="R266" s="2"/>
      <c r="S266" s="2"/>
      <c r="T266" s="2"/>
      <c r="U266" s="2"/>
      <c r="V266" s="2"/>
      <c r="W266" s="2"/>
      <c r="X266" s="30" t="str">
        <f t="shared" si="9"/>
        <v/>
      </c>
      <c r="Y266" s="9" t="str">
        <f>IF( K266="s.i", "s.i", IF(ISBLANK(K266),"Actualizando información",IFERROR(K266 / VLOOKUP(A266,Deflactor!$G$3:$H$64,2,0),"Revisar error" )))</f>
        <v>Actualizando información</v>
      </c>
    </row>
    <row r="267" spans="1:25" x14ac:dyDescent="0.3">
      <c r="A267" s="2">
        <v>2010</v>
      </c>
      <c r="B267" s="2" t="s">
        <v>344</v>
      </c>
      <c r="C267" s="2" t="s">
        <v>7</v>
      </c>
      <c r="D267" s="2" t="s">
        <v>1320</v>
      </c>
      <c r="E267" s="2" t="s">
        <v>234</v>
      </c>
      <c r="F267" s="2" t="s">
        <v>345</v>
      </c>
      <c r="G267" s="2" t="s">
        <v>311</v>
      </c>
      <c r="H267" s="2"/>
      <c r="I267" s="2"/>
      <c r="J267" s="2"/>
      <c r="K267" s="27"/>
      <c r="L267" s="2"/>
      <c r="M267" s="2"/>
      <c r="N267" s="2"/>
      <c r="O267" s="2"/>
      <c r="P267" s="2"/>
      <c r="Q267" s="2"/>
      <c r="R267" s="2"/>
      <c r="S267" s="2"/>
      <c r="T267" s="2"/>
      <c r="U267" s="2"/>
      <c r="V267" s="2"/>
      <c r="W267" s="2"/>
      <c r="X267" s="30" t="str">
        <f t="shared" si="9"/>
        <v/>
      </c>
      <c r="Y267" s="9" t="str">
        <f>IF( K267="s.i", "s.i", IF(ISBLANK(K267),"Actualizando información",IFERROR(K267 / VLOOKUP(A267,Deflactor!$G$3:$H$64,2,0),"Revisar error" )))</f>
        <v>Actualizando información</v>
      </c>
    </row>
    <row r="268" spans="1:25" x14ac:dyDescent="0.3">
      <c r="A268" s="2">
        <v>2010</v>
      </c>
      <c r="B268" s="2" t="s">
        <v>346</v>
      </c>
      <c r="C268" s="2" t="s">
        <v>92</v>
      </c>
      <c r="D268" s="2" t="s">
        <v>1322</v>
      </c>
      <c r="E268" s="2" t="s">
        <v>32</v>
      </c>
      <c r="F268" s="2" t="s">
        <v>33</v>
      </c>
      <c r="G268" s="2" t="s">
        <v>89</v>
      </c>
      <c r="H268" s="2"/>
      <c r="I268" s="2"/>
      <c r="J268" s="2"/>
      <c r="K268" s="27"/>
      <c r="L268" s="2"/>
      <c r="M268" s="2"/>
      <c r="N268" s="2"/>
      <c r="O268" s="2"/>
      <c r="P268" s="2"/>
      <c r="Q268" s="2"/>
      <c r="R268" s="2"/>
      <c r="S268" s="2"/>
      <c r="T268" s="2"/>
      <c r="U268" s="2"/>
      <c r="V268" s="2" t="s">
        <v>1330</v>
      </c>
      <c r="W268" s="2"/>
      <c r="X268" s="30" t="str">
        <f t="shared" si="9"/>
        <v/>
      </c>
      <c r="Y268" s="9" t="str">
        <f>IF( K268="s.i", "s.i", IF(ISBLANK(K268),"Actualizando información",IFERROR(K268 / VLOOKUP(A268,Deflactor!$G$3:$H$64,2,0),"Revisar error" )))</f>
        <v>Actualizando información</v>
      </c>
    </row>
    <row r="269" spans="1:25" x14ac:dyDescent="0.3">
      <c r="A269" s="2">
        <v>2010</v>
      </c>
      <c r="B269" s="2" t="s">
        <v>347</v>
      </c>
      <c r="C269" s="2" t="s">
        <v>92</v>
      </c>
      <c r="D269" s="2" t="s">
        <v>1322</v>
      </c>
      <c r="E269" s="2" t="s">
        <v>32</v>
      </c>
      <c r="F269" s="2" t="s">
        <v>33</v>
      </c>
      <c r="G269" s="2" t="s">
        <v>89</v>
      </c>
      <c r="H269" s="2"/>
      <c r="I269" s="2"/>
      <c r="J269" s="2"/>
      <c r="K269" s="27"/>
      <c r="L269" s="2"/>
      <c r="M269" s="2"/>
      <c r="N269" s="2"/>
      <c r="O269" s="2"/>
      <c r="P269" s="2"/>
      <c r="Q269" s="2"/>
      <c r="R269" s="2"/>
      <c r="S269" s="2"/>
      <c r="T269" s="2"/>
      <c r="U269" s="2"/>
      <c r="V269" s="2" t="s">
        <v>1330</v>
      </c>
      <c r="W269" s="2"/>
      <c r="X269" s="30" t="str">
        <f t="shared" si="9"/>
        <v/>
      </c>
      <c r="Y269" s="9" t="str">
        <f>IF( K269="s.i", "s.i", IF(ISBLANK(K269),"Actualizando información",IFERROR(K269 / VLOOKUP(A269,Deflactor!$G$3:$H$64,2,0),"Revisar error" )))</f>
        <v>Actualizando información</v>
      </c>
    </row>
    <row r="270" spans="1:25" x14ac:dyDescent="0.3">
      <c r="A270" s="2">
        <v>2010</v>
      </c>
      <c r="B270" s="2" t="s">
        <v>348</v>
      </c>
      <c r="C270" s="2" t="s">
        <v>155</v>
      </c>
      <c r="D270" s="2" t="s">
        <v>1323</v>
      </c>
      <c r="E270" s="2" t="s">
        <v>54</v>
      </c>
      <c r="F270" s="2" t="s">
        <v>55</v>
      </c>
      <c r="G270" s="2" t="s">
        <v>157</v>
      </c>
      <c r="H270" s="2"/>
      <c r="I270" s="2"/>
      <c r="J270" s="2"/>
      <c r="K270" s="27"/>
      <c r="L270" s="2"/>
      <c r="M270" s="2"/>
      <c r="N270" s="2"/>
      <c r="O270" s="2"/>
      <c r="P270" s="2"/>
      <c r="Q270" s="2"/>
      <c r="R270" s="2"/>
      <c r="S270" s="2"/>
      <c r="T270" s="2"/>
      <c r="U270" s="2"/>
      <c r="V270" s="2"/>
      <c r="W270" s="2"/>
      <c r="X270" s="30" t="str">
        <f t="shared" si="9"/>
        <v/>
      </c>
      <c r="Y270" s="9" t="str">
        <f>IF( K270="s.i", "s.i", IF(ISBLANK(K270),"Actualizando información",IFERROR(K270 / VLOOKUP(A270,Deflactor!$G$3:$H$64,2,0),"Revisar error" )))</f>
        <v>Actualizando información</v>
      </c>
    </row>
    <row r="271" spans="1:25" x14ac:dyDescent="0.3">
      <c r="A271" s="2">
        <v>2010</v>
      </c>
      <c r="B271" s="2" t="s">
        <v>349</v>
      </c>
      <c r="C271" s="2" t="s">
        <v>155</v>
      </c>
      <c r="D271" s="2" t="s">
        <v>1323</v>
      </c>
      <c r="E271" s="2" t="s">
        <v>54</v>
      </c>
      <c r="F271" s="2" t="s">
        <v>55</v>
      </c>
      <c r="G271" s="2" t="s">
        <v>157</v>
      </c>
      <c r="H271" s="2"/>
      <c r="I271" s="2"/>
      <c r="J271" s="2"/>
      <c r="K271" s="27"/>
      <c r="L271" s="2"/>
      <c r="M271" s="2"/>
      <c r="N271" s="2"/>
      <c r="O271" s="2"/>
      <c r="P271" s="2"/>
      <c r="Q271" s="2"/>
      <c r="R271" s="2"/>
      <c r="S271" s="2"/>
      <c r="T271" s="2"/>
      <c r="U271" s="2"/>
      <c r="V271" s="2"/>
      <c r="W271" s="2"/>
      <c r="X271" s="30" t="str">
        <f t="shared" si="9"/>
        <v/>
      </c>
      <c r="Y271" s="9" t="str">
        <f>IF( K271="s.i", "s.i", IF(ISBLANK(K271),"Actualizando información",IFERROR(K271 / VLOOKUP(A271,Deflactor!$G$3:$H$64,2,0),"Revisar error" )))</f>
        <v>Actualizando información</v>
      </c>
    </row>
    <row r="272" spans="1:25" x14ac:dyDescent="0.3">
      <c r="A272" s="2">
        <v>2009</v>
      </c>
      <c r="B272" s="2" t="s">
        <v>350</v>
      </c>
      <c r="C272" s="2" t="s">
        <v>7</v>
      </c>
      <c r="D272" s="2" t="s">
        <v>1320</v>
      </c>
      <c r="E272" s="2" t="s">
        <v>12</v>
      </c>
      <c r="F272" s="2" t="s">
        <v>13</v>
      </c>
      <c r="G272" s="2" t="s">
        <v>330</v>
      </c>
      <c r="H272" s="2"/>
      <c r="I272" s="2"/>
      <c r="J272" s="2"/>
      <c r="K272" s="27"/>
      <c r="L272" s="2"/>
      <c r="M272" s="2"/>
      <c r="N272" s="2"/>
      <c r="O272" s="2"/>
      <c r="P272" s="2"/>
      <c r="Q272" s="2"/>
      <c r="R272" s="2"/>
      <c r="S272" s="2"/>
      <c r="T272" s="2"/>
      <c r="U272" s="2"/>
      <c r="V272" s="2"/>
      <c r="W272" s="2"/>
      <c r="X272" s="30" t="str">
        <f t="shared" si="9"/>
        <v/>
      </c>
      <c r="Y272" s="9" t="str">
        <f>IF( K272="s.i", "s.i", IF(ISBLANK(K272),"Actualizando información",IFERROR(K272 / VLOOKUP(A272,Deflactor!$G$3:$H$64,2,0),"Revisar error" )))</f>
        <v>Actualizando información</v>
      </c>
    </row>
    <row r="273" spans="1:25" x14ac:dyDescent="0.3">
      <c r="A273" s="2">
        <v>2009</v>
      </c>
      <c r="B273" s="2" t="s">
        <v>351</v>
      </c>
      <c r="C273" s="2" t="s">
        <v>7</v>
      </c>
      <c r="D273" s="2" t="s">
        <v>1320</v>
      </c>
      <c r="E273" s="2" t="s">
        <v>12</v>
      </c>
      <c r="F273" s="2" t="s">
        <v>58</v>
      </c>
      <c r="G273" s="2" t="s">
        <v>352</v>
      </c>
      <c r="H273" s="2"/>
      <c r="I273" s="2"/>
      <c r="J273" s="2"/>
      <c r="K273" s="27"/>
      <c r="L273" s="2"/>
      <c r="M273" s="2"/>
      <c r="N273" s="2"/>
      <c r="O273" s="2"/>
      <c r="P273" s="2"/>
      <c r="Q273" s="2"/>
      <c r="R273" s="2"/>
      <c r="S273" s="2"/>
      <c r="T273" s="2"/>
      <c r="U273" s="2"/>
      <c r="V273" s="2"/>
      <c r="W273" s="2"/>
      <c r="X273" s="30" t="str">
        <f t="shared" si="9"/>
        <v/>
      </c>
      <c r="Y273" s="9" t="str">
        <f>IF( K273="s.i", "s.i", IF(ISBLANK(K273),"Actualizando información",IFERROR(K273 / VLOOKUP(A273,Deflactor!$G$3:$H$64,2,0),"Revisar error" )))</f>
        <v>Actualizando información</v>
      </c>
    </row>
    <row r="274" spans="1:25" x14ac:dyDescent="0.3">
      <c r="A274" s="2">
        <v>2009</v>
      </c>
      <c r="B274" s="2" t="s">
        <v>353</v>
      </c>
      <c r="C274" s="2" t="s">
        <v>7</v>
      </c>
      <c r="D274" s="2" t="s">
        <v>1320</v>
      </c>
      <c r="E274" s="2" t="s">
        <v>12</v>
      </c>
      <c r="F274" s="2" t="s">
        <v>58</v>
      </c>
      <c r="G274" s="2" t="s">
        <v>330</v>
      </c>
      <c r="H274" s="2"/>
      <c r="I274" s="2"/>
      <c r="J274" s="2"/>
      <c r="K274" s="27"/>
      <c r="L274" s="2"/>
      <c r="M274" s="2"/>
      <c r="N274" s="2"/>
      <c r="O274" s="2"/>
      <c r="P274" s="2"/>
      <c r="Q274" s="2"/>
      <c r="R274" s="2"/>
      <c r="S274" s="2"/>
      <c r="T274" s="2"/>
      <c r="U274" s="2"/>
      <c r="V274" s="2"/>
      <c r="W274" s="2"/>
      <c r="X274" s="30" t="str">
        <f t="shared" si="9"/>
        <v/>
      </c>
      <c r="Y274" s="9" t="str">
        <f>IF( K274="s.i", "s.i", IF(ISBLANK(K274),"Actualizando información",IFERROR(K274 / VLOOKUP(A274,Deflactor!$G$3:$H$64,2,0),"Revisar error" )))</f>
        <v>Actualizando información</v>
      </c>
    </row>
    <row r="275" spans="1:25" x14ac:dyDescent="0.3">
      <c r="A275" s="2">
        <v>2009</v>
      </c>
      <c r="B275" s="2" t="s">
        <v>354</v>
      </c>
      <c r="C275" s="2" t="s">
        <v>7</v>
      </c>
      <c r="D275" s="2" t="s">
        <v>1320</v>
      </c>
      <c r="E275" s="2" t="s">
        <v>45</v>
      </c>
      <c r="F275" s="2" t="s">
        <v>184</v>
      </c>
      <c r="G275" s="2" t="s">
        <v>330</v>
      </c>
      <c r="H275" s="2"/>
      <c r="I275" s="2"/>
      <c r="J275" s="2"/>
      <c r="K275" s="27"/>
      <c r="L275" s="2"/>
      <c r="M275" s="2"/>
      <c r="N275" s="2"/>
      <c r="O275" s="2"/>
      <c r="P275" s="2"/>
      <c r="Q275" s="2"/>
      <c r="R275" s="2"/>
      <c r="S275" s="2"/>
      <c r="T275" s="2"/>
      <c r="U275" s="2"/>
      <c r="V275" s="2"/>
      <c r="W275" s="2"/>
      <c r="X275" s="30" t="str">
        <f t="shared" si="9"/>
        <v/>
      </c>
      <c r="Y275" s="9" t="str">
        <f>IF( K275="s.i", "s.i", IF(ISBLANK(K275),"Actualizando información",IFERROR(K275 / VLOOKUP(A275,Deflactor!$G$3:$H$64,2,0),"Revisar error" )))</f>
        <v>Actualizando información</v>
      </c>
    </row>
    <row r="276" spans="1:25" x14ac:dyDescent="0.3">
      <c r="A276" s="2">
        <v>2009</v>
      </c>
      <c r="B276" s="2" t="s">
        <v>117</v>
      </c>
      <c r="C276" s="2" t="s">
        <v>155</v>
      </c>
      <c r="D276" s="2" t="s">
        <v>1323</v>
      </c>
      <c r="E276" s="2" t="s">
        <v>25</v>
      </c>
      <c r="F276" s="2" t="s">
        <v>26</v>
      </c>
      <c r="G276" s="2" t="s">
        <v>157</v>
      </c>
      <c r="H276" s="2"/>
      <c r="I276" s="2"/>
      <c r="J276" s="2"/>
      <c r="K276" s="27"/>
      <c r="L276" s="2"/>
      <c r="M276" s="2"/>
      <c r="N276" s="2"/>
      <c r="O276" s="2"/>
      <c r="P276" s="2"/>
      <c r="Q276" s="2"/>
      <c r="R276" s="2"/>
      <c r="S276" s="2"/>
      <c r="T276" s="2"/>
      <c r="U276" s="2"/>
      <c r="V276" s="2"/>
      <c r="W276" s="2"/>
      <c r="X276" s="30" t="str">
        <f t="shared" si="9"/>
        <v/>
      </c>
      <c r="Y276" s="9" t="str">
        <f>IF( K276="s.i", "s.i", IF(ISBLANK(K276),"Actualizando información",IFERROR(K276 / VLOOKUP(A276,Deflactor!$G$3:$H$64,2,0),"Revisar error" )))</f>
        <v>Actualizando información</v>
      </c>
    </row>
    <row r="277" spans="1:25" x14ac:dyDescent="0.3">
      <c r="A277" s="2">
        <v>2009</v>
      </c>
      <c r="B277" s="2" t="s">
        <v>355</v>
      </c>
      <c r="C277" s="2" t="s">
        <v>92</v>
      </c>
      <c r="D277" s="2" t="s">
        <v>1322</v>
      </c>
      <c r="E277" s="2" t="s">
        <v>25</v>
      </c>
      <c r="F277" s="2" t="s">
        <v>26</v>
      </c>
      <c r="G277" s="2" t="s">
        <v>30</v>
      </c>
      <c r="H277" s="2"/>
      <c r="I277" s="2"/>
      <c r="J277" s="2"/>
      <c r="K277" s="27"/>
      <c r="L277" s="2"/>
      <c r="M277" s="2"/>
      <c r="N277" s="2"/>
      <c r="O277" s="2"/>
      <c r="P277" s="2"/>
      <c r="Q277" s="2"/>
      <c r="R277" s="2"/>
      <c r="S277" s="2"/>
      <c r="T277" s="2"/>
      <c r="U277" s="2"/>
      <c r="V277" s="2"/>
      <c r="W277" s="2"/>
      <c r="X277" s="30" t="str">
        <f t="shared" si="9"/>
        <v/>
      </c>
      <c r="Y277" s="9" t="str">
        <f>IF( K277="s.i", "s.i", IF(ISBLANK(K277),"Actualizando información",IFERROR(K277 / VLOOKUP(A277,Deflactor!$G$3:$H$64,2,0),"Revisar error" )))</f>
        <v>Actualizando información</v>
      </c>
    </row>
    <row r="278" spans="1:25" x14ac:dyDescent="0.3">
      <c r="A278" s="2">
        <v>2009</v>
      </c>
      <c r="B278" s="2" t="s">
        <v>356</v>
      </c>
      <c r="C278" s="2" t="s">
        <v>92</v>
      </c>
      <c r="D278" s="2" t="s">
        <v>1322</v>
      </c>
      <c r="E278" s="2" t="s">
        <v>25</v>
      </c>
      <c r="F278" s="2" t="s">
        <v>26</v>
      </c>
      <c r="G278" s="2" t="s">
        <v>89</v>
      </c>
      <c r="H278" s="2"/>
      <c r="I278" s="2"/>
      <c r="J278" s="2"/>
      <c r="K278" s="27"/>
      <c r="L278" s="2"/>
      <c r="M278" s="2"/>
      <c r="N278" s="2"/>
      <c r="O278" s="2"/>
      <c r="P278" s="2"/>
      <c r="Q278" s="2"/>
      <c r="R278" s="2"/>
      <c r="S278" s="2"/>
      <c r="T278" s="2"/>
      <c r="U278" s="2"/>
      <c r="V278" s="2"/>
      <c r="W278" s="2"/>
      <c r="X278" s="30" t="str">
        <f t="shared" si="9"/>
        <v/>
      </c>
      <c r="Y278" s="9" t="str">
        <f>IF( K278="s.i", "s.i", IF(ISBLANK(K278),"Actualizando información",IFERROR(K278 / VLOOKUP(A278,Deflactor!$G$3:$H$64,2,0),"Revisar error" )))</f>
        <v>Actualizando información</v>
      </c>
    </row>
    <row r="279" spans="1:25" x14ac:dyDescent="0.3">
      <c r="A279" s="2">
        <v>2009</v>
      </c>
      <c r="B279" s="2" t="s">
        <v>357</v>
      </c>
      <c r="C279" s="2" t="s">
        <v>92</v>
      </c>
      <c r="D279" s="2" t="s">
        <v>1322</v>
      </c>
      <c r="E279" s="2" t="s">
        <v>25</v>
      </c>
      <c r="F279" s="2" t="s">
        <v>26</v>
      </c>
      <c r="G279" s="2" t="s">
        <v>89</v>
      </c>
      <c r="H279" s="2"/>
      <c r="I279" s="2"/>
      <c r="J279" s="2"/>
      <c r="K279" s="27"/>
      <c r="L279" s="2"/>
      <c r="M279" s="2"/>
      <c r="N279" s="2"/>
      <c r="O279" s="2"/>
      <c r="P279" s="2"/>
      <c r="Q279" s="2"/>
      <c r="R279" s="2"/>
      <c r="S279" s="2"/>
      <c r="T279" s="2"/>
      <c r="U279" s="2"/>
      <c r="V279" s="2"/>
      <c r="W279" s="2"/>
      <c r="X279" s="30" t="str">
        <f t="shared" si="9"/>
        <v/>
      </c>
      <c r="Y279" s="9" t="str">
        <f>IF( K279="s.i", "s.i", IF(ISBLANK(K279),"Actualizando información",IFERROR(K279 / VLOOKUP(A279,Deflactor!$G$3:$H$64,2,0),"Revisar error" )))</f>
        <v>Actualizando información</v>
      </c>
    </row>
    <row r="280" spans="1:25" x14ac:dyDescent="0.3">
      <c r="A280" s="2">
        <v>2009</v>
      </c>
      <c r="B280" s="2" t="s">
        <v>358</v>
      </c>
      <c r="C280" s="2" t="s">
        <v>284</v>
      </c>
      <c r="D280" s="2" t="s">
        <v>1324</v>
      </c>
      <c r="E280" s="2" t="s">
        <v>36</v>
      </c>
      <c r="F280" s="2" t="s">
        <v>37</v>
      </c>
      <c r="G280" s="2" t="s">
        <v>157</v>
      </c>
      <c r="H280" s="2"/>
      <c r="I280" s="2"/>
      <c r="J280" s="2"/>
      <c r="K280" s="27"/>
      <c r="L280" s="2"/>
      <c r="M280" s="2"/>
      <c r="N280" s="2"/>
      <c r="O280" s="2"/>
      <c r="P280" s="2"/>
      <c r="Q280" s="2"/>
      <c r="R280" s="2"/>
      <c r="S280" s="2"/>
      <c r="T280" s="2"/>
      <c r="U280" s="2"/>
      <c r="V280" s="2"/>
      <c r="W280" s="2"/>
      <c r="X280" s="30" t="str">
        <f t="shared" si="9"/>
        <v/>
      </c>
      <c r="Y280" s="9" t="str">
        <f>IF( K280="s.i", "s.i", IF(ISBLANK(K280),"Actualizando información",IFERROR(K280 / VLOOKUP(A280,Deflactor!$G$3:$H$64,2,0),"Revisar error" )))</f>
        <v>Actualizando información</v>
      </c>
    </row>
    <row r="281" spans="1:25" x14ac:dyDescent="0.3">
      <c r="A281" s="2">
        <v>2009</v>
      </c>
      <c r="B281" s="2" t="s">
        <v>359</v>
      </c>
      <c r="C281" s="2" t="s">
        <v>7</v>
      </c>
      <c r="D281" s="2" t="s">
        <v>1320</v>
      </c>
      <c r="E281" s="2" t="s">
        <v>36</v>
      </c>
      <c r="F281" s="2" t="s">
        <v>37</v>
      </c>
      <c r="G281" s="2" t="s">
        <v>330</v>
      </c>
      <c r="H281" s="2" t="s">
        <v>724</v>
      </c>
      <c r="I281" s="2">
        <v>1994</v>
      </c>
      <c r="J281" s="2"/>
      <c r="K281" s="27">
        <f xml:space="preserve"> 6230 * 1000000</f>
        <v>6230000000</v>
      </c>
      <c r="L281" s="2"/>
      <c r="M281" s="2" t="s">
        <v>957</v>
      </c>
      <c r="N281" s="2" t="s">
        <v>958</v>
      </c>
      <c r="O281" s="2" t="s">
        <v>959</v>
      </c>
      <c r="P281" s="2" t="s">
        <v>960</v>
      </c>
      <c r="Q281" s="2" t="s">
        <v>962</v>
      </c>
      <c r="R281" s="2"/>
      <c r="S281" s="10" t="s">
        <v>954</v>
      </c>
      <c r="T281" s="10" t="s">
        <v>955</v>
      </c>
      <c r="U281" s="10" t="s">
        <v>956</v>
      </c>
      <c r="V281" s="2" t="s">
        <v>1148</v>
      </c>
      <c r="W281" s="2"/>
      <c r="X281" s="30">
        <f t="shared" si="9"/>
        <v>7218695674.6454353</v>
      </c>
      <c r="Y281" s="9">
        <f>IF( K281="s.i", "s.i", IF(ISBLANK(K281),"Actualizando información",IFERROR(K281 / VLOOKUP(A281,Deflactor!$G$3:$H$64,2,0),"Revisar error" )))</f>
        <v>7218695674.6454353</v>
      </c>
    </row>
    <row r="282" spans="1:25" x14ac:dyDescent="0.3">
      <c r="A282" s="2">
        <v>2009</v>
      </c>
      <c r="B282" s="2" t="s">
        <v>360</v>
      </c>
      <c r="C282" s="2" t="s">
        <v>7</v>
      </c>
      <c r="D282" s="2" t="s">
        <v>1320</v>
      </c>
      <c r="E282" s="2" t="s">
        <v>36</v>
      </c>
      <c r="F282" s="2" t="s">
        <v>37</v>
      </c>
      <c r="G282" s="2" t="s">
        <v>309</v>
      </c>
      <c r="H282" s="2"/>
      <c r="I282" s="2"/>
      <c r="J282" s="2"/>
      <c r="K282" s="27"/>
      <c r="L282" s="2"/>
      <c r="M282" s="2"/>
      <c r="N282" s="2"/>
      <c r="O282" s="2"/>
      <c r="P282" s="2"/>
      <c r="Q282" s="2"/>
      <c r="R282" s="2"/>
      <c r="S282" s="2"/>
      <c r="T282" s="2"/>
      <c r="U282" s="2"/>
      <c r="V282" s="2"/>
      <c r="W282" s="2"/>
      <c r="X282" s="30" t="str">
        <f t="shared" si="9"/>
        <v/>
      </c>
      <c r="Y282" s="9" t="str">
        <f>IF( K282="s.i", "s.i", IF(ISBLANK(K282),"Actualizando información",IFERROR(K282 / VLOOKUP(A282,Deflactor!$G$3:$H$64,2,0),"Revisar error" )))</f>
        <v>Actualizando información</v>
      </c>
    </row>
    <row r="283" spans="1:25" x14ac:dyDescent="0.3">
      <c r="A283" s="2">
        <v>2009</v>
      </c>
      <c r="B283" s="2" t="s">
        <v>361</v>
      </c>
      <c r="C283" s="2" t="s">
        <v>284</v>
      </c>
      <c r="D283" s="2" t="s">
        <v>1324</v>
      </c>
      <c r="E283" s="2" t="s">
        <v>36</v>
      </c>
      <c r="F283" s="2" t="s">
        <v>37</v>
      </c>
      <c r="G283" s="2" t="s">
        <v>95</v>
      </c>
      <c r="H283" s="2"/>
      <c r="I283" s="2"/>
      <c r="J283" s="2"/>
      <c r="K283" s="27"/>
      <c r="L283" s="2"/>
      <c r="M283" s="2"/>
      <c r="N283" s="2"/>
      <c r="O283" s="2"/>
      <c r="P283" s="2"/>
      <c r="Q283" s="2"/>
      <c r="R283" s="2"/>
      <c r="S283" s="2"/>
      <c r="T283" s="2"/>
      <c r="U283" s="2"/>
      <c r="V283" s="2"/>
      <c r="W283" s="2"/>
      <c r="X283" s="30" t="str">
        <f t="shared" si="9"/>
        <v/>
      </c>
      <c r="Y283" s="9" t="str">
        <f>IF( K283="s.i", "s.i", IF(ISBLANK(K283),"Actualizando información",IFERROR(K283 / VLOOKUP(A283,Deflactor!$G$3:$H$64,2,0),"Revisar error" )))</f>
        <v>Actualizando información</v>
      </c>
    </row>
    <row r="284" spans="1:25" x14ac:dyDescent="0.3">
      <c r="A284" s="2">
        <v>2009</v>
      </c>
      <c r="B284" s="2" t="s">
        <v>362</v>
      </c>
      <c r="C284" s="2" t="s">
        <v>155</v>
      </c>
      <c r="D284" s="2" t="s">
        <v>1323</v>
      </c>
      <c r="E284" s="2" t="s">
        <v>40</v>
      </c>
      <c r="F284" s="2" t="s">
        <v>41</v>
      </c>
      <c r="G284" s="2" t="s">
        <v>157</v>
      </c>
      <c r="H284" s="2"/>
      <c r="I284" s="2"/>
      <c r="J284" s="2"/>
      <c r="K284" s="27"/>
      <c r="L284" s="2"/>
      <c r="M284" s="2"/>
      <c r="N284" s="2"/>
      <c r="O284" s="2"/>
      <c r="P284" s="2"/>
      <c r="Q284" s="2"/>
      <c r="R284" s="2"/>
      <c r="S284" s="2"/>
      <c r="T284" s="2"/>
      <c r="U284" s="2"/>
      <c r="V284" s="2"/>
      <c r="W284" s="2"/>
      <c r="X284" s="30" t="str">
        <f t="shared" si="9"/>
        <v/>
      </c>
      <c r="Y284" s="9" t="str">
        <f>IF( K284="s.i", "s.i", IF(ISBLANK(K284),"Actualizando información",IFERROR(K284 / VLOOKUP(A284,Deflactor!$G$3:$H$64,2,0),"Revisar error" )))</f>
        <v>Actualizando información</v>
      </c>
    </row>
    <row r="285" spans="1:25" x14ac:dyDescent="0.3">
      <c r="A285" s="2">
        <v>2009</v>
      </c>
      <c r="B285" s="2" t="s">
        <v>363</v>
      </c>
      <c r="C285" s="2" t="s">
        <v>7</v>
      </c>
      <c r="D285" s="2" t="s">
        <v>1320</v>
      </c>
      <c r="E285" s="2" t="s">
        <v>71</v>
      </c>
      <c r="F285" s="2" t="s">
        <v>167</v>
      </c>
      <c r="G285" s="2" t="s">
        <v>330</v>
      </c>
      <c r="H285" s="2"/>
      <c r="I285" s="2"/>
      <c r="J285" s="2"/>
      <c r="K285" s="27"/>
      <c r="L285" s="2"/>
      <c r="M285" s="2"/>
      <c r="N285" s="2"/>
      <c r="O285" s="2"/>
      <c r="P285" s="2"/>
      <c r="Q285" s="2"/>
      <c r="R285" s="2"/>
      <c r="S285" s="2"/>
      <c r="T285" s="2"/>
      <c r="U285" s="2"/>
      <c r="V285" s="2"/>
      <c r="W285" s="2"/>
      <c r="X285" s="30" t="str">
        <f t="shared" si="9"/>
        <v/>
      </c>
      <c r="Y285" s="9" t="str">
        <f>IF( K285="s.i", "s.i", IF(ISBLANK(K285),"Actualizando información",IFERROR(K285 / VLOOKUP(A285,Deflactor!$G$3:$H$64,2,0),"Revisar error" )))</f>
        <v>Actualizando información</v>
      </c>
    </row>
    <row r="286" spans="1:25" x14ac:dyDescent="0.3">
      <c r="A286" s="2">
        <v>2009</v>
      </c>
      <c r="B286" s="2" t="s">
        <v>364</v>
      </c>
      <c r="C286" s="2" t="s">
        <v>7</v>
      </c>
      <c r="D286" s="2" t="s">
        <v>1320</v>
      </c>
      <c r="E286" s="2" t="s">
        <v>8</v>
      </c>
      <c r="F286" s="2" t="s">
        <v>265</v>
      </c>
      <c r="G286" s="2" t="s">
        <v>352</v>
      </c>
      <c r="H286" s="2"/>
      <c r="I286" s="2"/>
      <c r="J286" s="2"/>
      <c r="K286" s="27"/>
      <c r="L286" s="2"/>
      <c r="M286" s="2"/>
      <c r="N286" s="2"/>
      <c r="O286" s="2"/>
      <c r="P286" s="2"/>
      <c r="Q286" s="2"/>
      <c r="R286" s="2"/>
      <c r="S286" s="2"/>
      <c r="T286" s="2"/>
      <c r="U286" s="2"/>
      <c r="V286" s="2"/>
      <c r="W286" s="2"/>
      <c r="X286" s="30" t="str">
        <f t="shared" si="9"/>
        <v/>
      </c>
      <c r="Y286" s="9" t="str">
        <f>IF( K286="s.i", "s.i", IF(ISBLANK(K286),"Actualizando información",IFERROR(K286 / VLOOKUP(A286,Deflactor!$G$3:$H$64,2,0),"Revisar error" )))</f>
        <v>Actualizando información</v>
      </c>
    </row>
    <row r="287" spans="1:25" x14ac:dyDescent="0.3">
      <c r="A287" s="2">
        <v>2009</v>
      </c>
      <c r="B287" s="2" t="s">
        <v>365</v>
      </c>
      <c r="C287" s="2" t="s">
        <v>7</v>
      </c>
      <c r="D287" s="2" t="s">
        <v>1320</v>
      </c>
      <c r="E287" s="2" t="s">
        <v>8</v>
      </c>
      <c r="F287" s="2" t="s">
        <v>51</v>
      </c>
      <c r="G287" s="2" t="s">
        <v>311</v>
      </c>
      <c r="H287" s="2"/>
      <c r="I287" s="2"/>
      <c r="J287" s="2"/>
      <c r="K287" s="27"/>
      <c r="L287" s="2"/>
      <c r="M287" s="2"/>
      <c r="N287" s="2"/>
      <c r="O287" s="2"/>
      <c r="P287" s="2"/>
      <c r="Q287" s="2"/>
      <c r="R287" s="2"/>
      <c r="S287" s="2"/>
      <c r="T287" s="2"/>
      <c r="U287" s="2"/>
      <c r="V287" s="2"/>
      <c r="W287" s="2"/>
      <c r="X287" s="30" t="str">
        <f t="shared" si="9"/>
        <v/>
      </c>
      <c r="Y287" s="9" t="str">
        <f>IF( K287="s.i", "s.i", IF(ISBLANK(K287),"Actualizando información",IFERROR(K287 / VLOOKUP(A287,Deflactor!$G$3:$H$64,2,0),"Revisar error" )))</f>
        <v>Actualizando información</v>
      </c>
    </row>
    <row r="288" spans="1:25" x14ac:dyDescent="0.3">
      <c r="A288" s="2">
        <v>2009</v>
      </c>
      <c r="B288" s="2" t="s">
        <v>366</v>
      </c>
      <c r="C288" s="2" t="s">
        <v>7</v>
      </c>
      <c r="D288" s="2" t="s">
        <v>1320</v>
      </c>
      <c r="E288" s="2" t="s">
        <v>164</v>
      </c>
      <c r="F288" s="2" t="s">
        <v>165</v>
      </c>
      <c r="G288" s="2" t="s">
        <v>330</v>
      </c>
      <c r="H288" s="2"/>
      <c r="I288" s="2"/>
      <c r="J288" s="2"/>
      <c r="K288" s="27"/>
      <c r="L288" s="2"/>
      <c r="M288" s="2"/>
      <c r="N288" s="2"/>
      <c r="O288" s="2"/>
      <c r="P288" s="2"/>
      <c r="Q288" s="2"/>
      <c r="R288" s="2"/>
      <c r="S288" s="2"/>
      <c r="T288" s="2"/>
      <c r="U288" s="2"/>
      <c r="V288" s="2"/>
      <c r="W288" s="2"/>
      <c r="X288" s="30" t="str">
        <f t="shared" si="9"/>
        <v/>
      </c>
      <c r="Y288" s="9" t="str">
        <f>IF( K288="s.i", "s.i", IF(ISBLANK(K288),"Actualizando información",IFERROR(K288 / VLOOKUP(A288,Deflactor!$G$3:$H$64,2,0),"Revisar error" )))</f>
        <v>Actualizando información</v>
      </c>
    </row>
    <row r="289" spans="1:25" x14ac:dyDescent="0.3">
      <c r="A289" s="2">
        <v>2009</v>
      </c>
      <c r="B289" s="2" t="s">
        <v>367</v>
      </c>
      <c r="C289" s="2" t="s">
        <v>155</v>
      </c>
      <c r="D289" s="2" t="s">
        <v>1323</v>
      </c>
      <c r="E289" s="2" t="s">
        <v>159</v>
      </c>
      <c r="F289" s="2" t="s">
        <v>160</v>
      </c>
      <c r="G289" s="2" t="s">
        <v>157</v>
      </c>
      <c r="H289" s="2"/>
      <c r="I289" s="2"/>
      <c r="J289" s="2"/>
      <c r="K289" s="27"/>
      <c r="L289" s="2"/>
      <c r="M289" s="2"/>
      <c r="N289" s="2"/>
      <c r="O289" s="2"/>
      <c r="P289" s="2"/>
      <c r="Q289" s="2"/>
      <c r="R289" s="2"/>
      <c r="S289" s="2"/>
      <c r="T289" s="2"/>
      <c r="U289" s="2"/>
      <c r="V289" s="2"/>
      <c r="W289" s="2"/>
      <c r="X289" s="30" t="str">
        <f t="shared" si="9"/>
        <v/>
      </c>
      <c r="Y289" s="9" t="str">
        <f>IF( K289="s.i", "s.i", IF(ISBLANK(K289),"Actualizando información",IFERROR(K289 / VLOOKUP(A289,Deflactor!$G$3:$H$64,2,0),"Revisar error" )))</f>
        <v>Actualizando información</v>
      </c>
    </row>
    <row r="290" spans="1:25" x14ac:dyDescent="0.3">
      <c r="A290" s="2">
        <v>2009</v>
      </c>
      <c r="B290" s="2" t="s">
        <v>368</v>
      </c>
      <c r="C290" s="2" t="s">
        <v>155</v>
      </c>
      <c r="D290" s="2" t="s">
        <v>1323</v>
      </c>
      <c r="E290" s="2" t="s">
        <v>159</v>
      </c>
      <c r="F290" s="2" t="s">
        <v>369</v>
      </c>
      <c r="G290" s="2" t="s">
        <v>157</v>
      </c>
      <c r="H290" s="2"/>
      <c r="I290" s="2"/>
      <c r="J290" s="2"/>
      <c r="K290" s="27"/>
      <c r="L290" s="2"/>
      <c r="M290" s="2"/>
      <c r="N290" s="2"/>
      <c r="O290" s="2"/>
      <c r="P290" s="2"/>
      <c r="Q290" s="2"/>
      <c r="R290" s="2"/>
      <c r="S290" s="2"/>
      <c r="T290" s="2"/>
      <c r="U290" s="2"/>
      <c r="V290" s="2"/>
      <c r="W290" s="2"/>
      <c r="X290" s="30" t="str">
        <f t="shared" si="9"/>
        <v/>
      </c>
      <c r="Y290" s="9" t="str">
        <f>IF( K290="s.i", "s.i", IF(ISBLANK(K290),"Actualizando información",IFERROR(K290 / VLOOKUP(A290,Deflactor!$G$3:$H$64,2,0),"Revisar error" )))</f>
        <v>Actualizando información</v>
      </c>
    </row>
    <row r="291" spans="1:25" x14ac:dyDescent="0.3">
      <c r="A291" s="2">
        <v>2009</v>
      </c>
      <c r="B291" s="2" t="s">
        <v>370</v>
      </c>
      <c r="C291" s="2" t="s">
        <v>155</v>
      </c>
      <c r="D291" s="2" t="s">
        <v>1323</v>
      </c>
      <c r="E291" s="2" t="s">
        <v>159</v>
      </c>
      <c r="F291" s="2" t="s">
        <v>371</v>
      </c>
      <c r="G291" s="2" t="s">
        <v>157</v>
      </c>
      <c r="H291" s="2"/>
      <c r="I291" s="2"/>
      <c r="J291" s="2"/>
      <c r="K291" s="27"/>
      <c r="L291" s="2"/>
      <c r="M291" s="2"/>
      <c r="N291" s="2"/>
      <c r="O291" s="2"/>
      <c r="P291" s="2"/>
      <c r="Q291" s="2"/>
      <c r="R291" s="2"/>
      <c r="S291" s="2"/>
      <c r="T291" s="2"/>
      <c r="U291" s="2"/>
      <c r="V291" s="2"/>
      <c r="W291" s="2"/>
      <c r="X291" s="30" t="str">
        <f t="shared" si="9"/>
        <v/>
      </c>
      <c r="Y291" s="9" t="str">
        <f>IF( K291="s.i", "s.i", IF(ISBLANK(K291),"Actualizando información",IFERROR(K291 / VLOOKUP(A291,Deflactor!$G$3:$H$64,2,0),"Revisar error" )))</f>
        <v>Actualizando información</v>
      </c>
    </row>
    <row r="292" spans="1:25" x14ac:dyDescent="0.3">
      <c r="A292" s="2">
        <v>2009</v>
      </c>
      <c r="B292" s="2" t="s">
        <v>372</v>
      </c>
      <c r="C292" s="2" t="s">
        <v>7</v>
      </c>
      <c r="D292" s="2" t="s">
        <v>1320</v>
      </c>
      <c r="E292" s="2" t="s">
        <v>291</v>
      </c>
      <c r="F292" s="2" t="s">
        <v>292</v>
      </c>
      <c r="G292" s="2" t="s">
        <v>330</v>
      </c>
      <c r="H292" s="2"/>
      <c r="I292" s="2"/>
      <c r="J292" s="2"/>
      <c r="K292" s="27"/>
      <c r="L292" s="2"/>
      <c r="M292" s="2"/>
      <c r="N292" s="2"/>
      <c r="O292" s="2"/>
      <c r="P292" s="2"/>
      <c r="Q292" s="2"/>
      <c r="R292" s="2"/>
      <c r="S292" s="2"/>
      <c r="T292" s="2"/>
      <c r="U292" s="2"/>
      <c r="V292" s="2"/>
      <c r="W292" s="2"/>
      <c r="X292" s="30" t="str">
        <f t="shared" si="9"/>
        <v/>
      </c>
      <c r="Y292" s="9" t="str">
        <f>IF( K292="s.i", "s.i", IF(ISBLANK(K292),"Actualizando información",IFERROR(K292 / VLOOKUP(A292,Deflactor!$G$3:$H$64,2,0),"Revisar error" )))</f>
        <v>Actualizando información</v>
      </c>
    </row>
    <row r="293" spans="1:25" x14ac:dyDescent="0.3">
      <c r="A293" s="2">
        <v>2009</v>
      </c>
      <c r="B293" s="2" t="s">
        <v>373</v>
      </c>
      <c r="C293" s="2" t="s">
        <v>92</v>
      </c>
      <c r="D293" s="2" t="s">
        <v>1322</v>
      </c>
      <c r="E293" s="2" t="s">
        <v>25</v>
      </c>
      <c r="F293" s="2" t="s">
        <v>26</v>
      </c>
      <c r="G293" s="2" t="s">
        <v>95</v>
      </c>
      <c r="H293" s="2"/>
      <c r="I293" s="2"/>
      <c r="J293" s="2"/>
      <c r="K293" s="27"/>
      <c r="L293" s="2"/>
      <c r="M293" s="2"/>
      <c r="N293" s="2"/>
      <c r="O293" s="2"/>
      <c r="P293" s="2"/>
      <c r="Q293" s="2"/>
      <c r="R293" s="2"/>
      <c r="S293" s="2"/>
      <c r="T293" s="2"/>
      <c r="U293" s="2"/>
      <c r="V293" s="2"/>
      <c r="W293" s="2"/>
      <c r="X293" s="30" t="str">
        <f t="shared" si="9"/>
        <v/>
      </c>
      <c r="Y293" s="9" t="str">
        <f>IF( K293="s.i", "s.i", IF(ISBLANK(K293),"Actualizando información",IFERROR(K293 / VLOOKUP(A293,Deflactor!$G$3:$H$64,2,0),"Revisar error" )))</f>
        <v>Actualizando información</v>
      </c>
    </row>
    <row r="294" spans="1:25" x14ac:dyDescent="0.3">
      <c r="A294" s="2">
        <v>2009</v>
      </c>
      <c r="B294" s="2" t="s">
        <v>374</v>
      </c>
      <c r="C294" s="2" t="s">
        <v>92</v>
      </c>
      <c r="D294" s="2" t="s">
        <v>1322</v>
      </c>
      <c r="E294" s="2" t="s">
        <v>25</v>
      </c>
      <c r="F294" s="2" t="s">
        <v>26</v>
      </c>
      <c r="G294" s="2" t="s">
        <v>95</v>
      </c>
      <c r="H294" s="2"/>
      <c r="I294" s="2"/>
      <c r="J294" s="2"/>
      <c r="K294" s="27"/>
      <c r="L294" s="2"/>
      <c r="M294" s="2"/>
      <c r="N294" s="2"/>
      <c r="O294" s="2"/>
      <c r="P294" s="2"/>
      <c r="Q294" s="2"/>
      <c r="R294" s="2"/>
      <c r="S294" s="2"/>
      <c r="T294" s="2"/>
      <c r="U294" s="2"/>
      <c r="V294" s="2"/>
      <c r="W294" s="2"/>
      <c r="X294" s="30" t="str">
        <f t="shared" si="9"/>
        <v/>
      </c>
      <c r="Y294" s="9" t="str">
        <f>IF( K294="s.i", "s.i", IF(ISBLANK(K294),"Actualizando información",IFERROR(K294 / VLOOKUP(A294,Deflactor!$G$3:$H$64,2,0),"Revisar error" )))</f>
        <v>Actualizando información</v>
      </c>
    </row>
    <row r="295" spans="1:25" x14ac:dyDescent="0.3">
      <c r="A295" s="2">
        <v>2009</v>
      </c>
      <c r="B295" s="2" t="s">
        <v>375</v>
      </c>
      <c r="C295" s="2" t="s">
        <v>92</v>
      </c>
      <c r="D295" s="2" t="s">
        <v>1322</v>
      </c>
      <c r="E295" s="2" t="s">
        <v>25</v>
      </c>
      <c r="F295" s="2" t="s">
        <v>26</v>
      </c>
      <c r="G295" s="2" t="s">
        <v>194</v>
      </c>
      <c r="H295" s="2"/>
      <c r="I295" s="2"/>
      <c r="J295" s="2"/>
      <c r="K295" s="27"/>
      <c r="L295" s="2"/>
      <c r="M295" s="2"/>
      <c r="N295" s="2"/>
      <c r="O295" s="2"/>
      <c r="P295" s="2"/>
      <c r="Q295" s="2"/>
      <c r="R295" s="2"/>
      <c r="S295" s="2"/>
      <c r="T295" s="2"/>
      <c r="U295" s="2"/>
      <c r="V295" s="2"/>
      <c r="W295" s="2"/>
      <c r="X295" s="30" t="str">
        <f t="shared" si="9"/>
        <v/>
      </c>
      <c r="Y295" s="9" t="str">
        <f>IF( K295="s.i", "s.i", IF(ISBLANK(K295),"Actualizando información",IFERROR(K295 / VLOOKUP(A295,Deflactor!$G$3:$H$64,2,0),"Revisar error" )))</f>
        <v>Actualizando información</v>
      </c>
    </row>
    <row r="296" spans="1:25" x14ac:dyDescent="0.3">
      <c r="A296" s="2">
        <v>2009</v>
      </c>
      <c r="B296" s="2" t="s">
        <v>376</v>
      </c>
      <c r="C296" s="2" t="s">
        <v>92</v>
      </c>
      <c r="D296" s="2" t="s">
        <v>1322</v>
      </c>
      <c r="E296" s="2" t="s">
        <v>25</v>
      </c>
      <c r="F296" s="2" t="s">
        <v>26</v>
      </c>
      <c r="G296" s="2" t="s">
        <v>89</v>
      </c>
      <c r="H296" s="2"/>
      <c r="I296" s="2"/>
      <c r="J296" s="2"/>
      <c r="K296" s="27"/>
      <c r="L296" s="2"/>
      <c r="M296" s="2"/>
      <c r="N296" s="2"/>
      <c r="O296" s="2"/>
      <c r="P296" s="2"/>
      <c r="Q296" s="2"/>
      <c r="R296" s="2"/>
      <c r="S296" s="2"/>
      <c r="T296" s="2"/>
      <c r="U296" s="2"/>
      <c r="V296" s="2"/>
      <c r="W296" s="2"/>
      <c r="X296" s="30" t="str">
        <f t="shared" si="9"/>
        <v/>
      </c>
      <c r="Y296" s="9" t="str">
        <f>IF( K296="s.i", "s.i", IF(ISBLANK(K296),"Actualizando información",IFERROR(K296 / VLOOKUP(A296,Deflactor!$G$3:$H$64,2,0),"Revisar error" )))</f>
        <v>Actualizando información</v>
      </c>
    </row>
    <row r="297" spans="1:25" x14ac:dyDescent="0.3">
      <c r="A297" s="2">
        <v>2009</v>
      </c>
      <c r="B297" s="2" t="s">
        <v>377</v>
      </c>
      <c r="C297" s="2" t="s">
        <v>284</v>
      </c>
      <c r="D297" s="2" t="s">
        <v>1324</v>
      </c>
      <c r="E297" s="2" t="s">
        <v>64</v>
      </c>
      <c r="F297" s="2" t="s">
        <v>263</v>
      </c>
      <c r="G297" s="2" t="s">
        <v>157</v>
      </c>
      <c r="H297" s="2"/>
      <c r="I297" s="2"/>
      <c r="J297" s="2"/>
      <c r="K297" s="27"/>
      <c r="L297" s="2"/>
      <c r="M297" s="2"/>
      <c r="N297" s="2"/>
      <c r="O297" s="2"/>
      <c r="P297" s="2"/>
      <c r="Q297" s="2"/>
      <c r="R297" s="2"/>
      <c r="S297" s="2"/>
      <c r="T297" s="2"/>
      <c r="U297" s="2"/>
      <c r="V297" s="2"/>
      <c r="W297" s="2"/>
      <c r="X297" s="30" t="str">
        <f t="shared" si="9"/>
        <v/>
      </c>
      <c r="Y297" s="9" t="str">
        <f>IF( K297="s.i", "s.i", IF(ISBLANK(K297),"Actualizando información",IFERROR(K297 / VLOOKUP(A297,Deflactor!$G$3:$H$64,2,0),"Revisar error" )))</f>
        <v>Actualizando información</v>
      </c>
    </row>
    <row r="298" spans="1:25" x14ac:dyDescent="0.3">
      <c r="A298" s="2">
        <v>2009</v>
      </c>
      <c r="B298" s="2" t="s">
        <v>378</v>
      </c>
      <c r="C298" s="2" t="s">
        <v>284</v>
      </c>
      <c r="D298" s="2" t="s">
        <v>1324</v>
      </c>
      <c r="E298" s="2" t="s">
        <v>64</v>
      </c>
      <c r="F298" s="2" t="s">
        <v>263</v>
      </c>
      <c r="G298" s="2" t="s">
        <v>157</v>
      </c>
      <c r="H298" s="2"/>
      <c r="I298" s="2"/>
      <c r="J298" s="2"/>
      <c r="K298" s="27"/>
      <c r="L298" s="2"/>
      <c r="M298" s="2"/>
      <c r="N298" s="2"/>
      <c r="O298" s="2"/>
      <c r="P298" s="2"/>
      <c r="Q298" s="2"/>
      <c r="R298" s="2"/>
      <c r="S298" s="2"/>
      <c r="T298" s="2"/>
      <c r="U298" s="2"/>
      <c r="V298" s="2"/>
      <c r="W298" s="2"/>
      <c r="X298" s="30" t="str">
        <f t="shared" si="9"/>
        <v/>
      </c>
      <c r="Y298" s="9" t="str">
        <f>IF( K298="s.i", "s.i", IF(ISBLANK(K298),"Actualizando información",IFERROR(K298 / VLOOKUP(A298,Deflactor!$G$3:$H$64,2,0),"Revisar error" )))</f>
        <v>Actualizando información</v>
      </c>
    </row>
    <row r="299" spans="1:25" x14ac:dyDescent="0.3">
      <c r="A299" s="2">
        <v>2009</v>
      </c>
      <c r="B299" s="2" t="s">
        <v>379</v>
      </c>
      <c r="C299" s="2" t="s">
        <v>284</v>
      </c>
      <c r="D299" s="2" t="s">
        <v>1324</v>
      </c>
      <c r="E299" s="2" t="s">
        <v>64</v>
      </c>
      <c r="F299" s="2" t="s">
        <v>65</v>
      </c>
      <c r="G299" s="2" t="s">
        <v>30</v>
      </c>
      <c r="H299" s="2"/>
      <c r="I299" s="2"/>
      <c r="J299" s="2"/>
      <c r="K299" s="27"/>
      <c r="L299" s="2"/>
      <c r="M299" s="2"/>
      <c r="N299" s="2"/>
      <c r="O299" s="2"/>
      <c r="P299" s="2"/>
      <c r="Q299" s="2"/>
      <c r="R299" s="2"/>
      <c r="S299" s="2"/>
      <c r="T299" s="2"/>
      <c r="U299" s="2"/>
      <c r="V299" s="2" t="s">
        <v>379</v>
      </c>
      <c r="W299" s="2"/>
      <c r="X299" s="30" t="str">
        <f t="shared" si="9"/>
        <v/>
      </c>
      <c r="Y299" s="9" t="str">
        <f>IF( K299="s.i", "s.i", IF(ISBLANK(K299),"Actualizando información",IFERROR(K299 / VLOOKUP(A299,Deflactor!$G$3:$H$64,2,0),"Revisar error" )))</f>
        <v>Actualizando información</v>
      </c>
    </row>
    <row r="300" spans="1:25" x14ac:dyDescent="0.3">
      <c r="A300" s="2">
        <v>2009</v>
      </c>
      <c r="B300" s="2" t="s">
        <v>380</v>
      </c>
      <c r="C300" s="2" t="s">
        <v>7</v>
      </c>
      <c r="D300" s="2" t="s">
        <v>1320</v>
      </c>
      <c r="E300" s="2" t="s">
        <v>32</v>
      </c>
      <c r="F300" s="2" t="s">
        <v>33</v>
      </c>
      <c r="G300" s="2" t="s">
        <v>352</v>
      </c>
      <c r="H300" s="2"/>
      <c r="I300" s="2"/>
      <c r="J300" s="2"/>
      <c r="K300" s="27"/>
      <c r="L300" s="2"/>
      <c r="M300" s="2"/>
      <c r="N300" s="2"/>
      <c r="O300" s="2"/>
      <c r="P300" s="2"/>
      <c r="Q300" s="2"/>
      <c r="R300" s="2"/>
      <c r="S300" s="2"/>
      <c r="T300" s="2"/>
      <c r="U300" s="2"/>
      <c r="V300" s="2" t="s">
        <v>1314</v>
      </c>
      <c r="W300" s="2"/>
      <c r="X300" s="30" t="str">
        <f t="shared" si="9"/>
        <v/>
      </c>
      <c r="Y300" s="9" t="str">
        <f>IF( K300="s.i", "s.i", IF(ISBLANK(K300),"Actualizando información",IFERROR(K300 / VLOOKUP(A300,Deflactor!$G$3:$H$64,2,0),"Revisar error" )))</f>
        <v>Actualizando información</v>
      </c>
    </row>
    <row r="301" spans="1:25" x14ac:dyDescent="0.3">
      <c r="A301" s="2">
        <v>2009</v>
      </c>
      <c r="B301" s="2" t="s">
        <v>381</v>
      </c>
      <c r="C301" s="2" t="s">
        <v>7</v>
      </c>
      <c r="D301" s="2" t="s">
        <v>1320</v>
      </c>
      <c r="E301" s="2" t="s">
        <v>48</v>
      </c>
      <c r="F301" s="2" t="s">
        <v>88</v>
      </c>
      <c r="G301" s="2" t="s">
        <v>330</v>
      </c>
      <c r="H301" s="2"/>
      <c r="I301" s="2"/>
      <c r="J301" s="2"/>
      <c r="K301" s="27"/>
      <c r="L301" s="2"/>
      <c r="M301" s="2"/>
      <c r="N301" s="2"/>
      <c r="O301" s="2"/>
      <c r="P301" s="2"/>
      <c r="Q301" s="2"/>
      <c r="R301" s="2"/>
      <c r="S301" s="2"/>
      <c r="T301" s="2"/>
      <c r="U301" s="2"/>
      <c r="V301" s="2"/>
      <c r="W301" s="2"/>
      <c r="X301" s="30" t="str">
        <f t="shared" si="9"/>
        <v/>
      </c>
      <c r="Y301" s="9" t="str">
        <f>IF( K301="s.i", "s.i", IF(ISBLANK(K301),"Actualizando información",IFERROR(K301 / VLOOKUP(A301,Deflactor!$G$3:$H$64,2,0),"Revisar error" )))</f>
        <v>Actualizando información</v>
      </c>
    </row>
    <row r="302" spans="1:25" x14ac:dyDescent="0.3">
      <c r="A302" s="2">
        <v>2009</v>
      </c>
      <c r="B302" s="2" t="s">
        <v>382</v>
      </c>
      <c r="C302" s="2" t="s">
        <v>284</v>
      </c>
      <c r="D302" s="2" t="s">
        <v>1324</v>
      </c>
      <c r="E302" s="2" t="s">
        <v>291</v>
      </c>
      <c r="F302" s="2" t="s">
        <v>292</v>
      </c>
      <c r="G302" s="2" t="s">
        <v>95</v>
      </c>
      <c r="H302" s="2" t="s">
        <v>724</v>
      </c>
      <c r="I302" s="2">
        <v>2009</v>
      </c>
      <c r="J302" s="2"/>
      <c r="K302" s="27">
        <f xml:space="preserve"> 25388 * 1000000</f>
        <v>25388000000</v>
      </c>
      <c r="L302" s="2" t="s">
        <v>1655</v>
      </c>
      <c r="M302" s="2" t="s">
        <v>913</v>
      </c>
      <c r="N302" s="2" t="s">
        <v>914</v>
      </c>
      <c r="O302" s="2" t="s">
        <v>915</v>
      </c>
      <c r="P302" s="2" t="s">
        <v>916</v>
      </c>
      <c r="Q302" s="2" t="s">
        <v>917</v>
      </c>
      <c r="R302" s="2"/>
      <c r="S302" s="10" t="s">
        <v>918</v>
      </c>
      <c r="T302" s="10" t="s">
        <v>919</v>
      </c>
      <c r="U302" s="2"/>
      <c r="V302" s="2" t="s">
        <v>1146</v>
      </c>
      <c r="W302" s="2"/>
      <c r="X302" s="30">
        <f t="shared" si="9"/>
        <v>29417053898.539055</v>
      </c>
      <c r="Y302" s="9">
        <f>IF( K302="s.i", "s.i", IF(ISBLANK(K302),"Actualizando información",IFERROR(K302 / VLOOKUP(A302,Deflactor!$G$3:$H$64,2,0),"Revisar error" )))</f>
        <v>29417053898.539055</v>
      </c>
    </row>
    <row r="303" spans="1:25" x14ac:dyDescent="0.3">
      <c r="A303" s="2">
        <v>2009</v>
      </c>
      <c r="B303" s="2" t="s">
        <v>383</v>
      </c>
      <c r="C303" s="2" t="s">
        <v>92</v>
      </c>
      <c r="D303" s="2" t="s">
        <v>1322</v>
      </c>
      <c r="E303" s="2" t="s">
        <v>291</v>
      </c>
      <c r="F303" s="2" t="s">
        <v>176</v>
      </c>
      <c r="G303" s="2" t="s">
        <v>95</v>
      </c>
      <c r="H303" s="2"/>
      <c r="I303" s="2"/>
      <c r="J303" s="2"/>
      <c r="K303" s="27"/>
      <c r="L303" s="2"/>
      <c r="M303" s="2"/>
      <c r="N303" s="2"/>
      <c r="O303" s="2"/>
      <c r="P303" s="2"/>
      <c r="Q303" s="2"/>
      <c r="R303" s="2"/>
      <c r="S303" s="2"/>
      <c r="T303" s="2"/>
      <c r="U303" s="2"/>
      <c r="V303" s="2"/>
      <c r="W303" s="2"/>
      <c r="X303" s="30" t="str">
        <f t="shared" si="9"/>
        <v/>
      </c>
      <c r="Y303" s="9" t="str">
        <f>IF( K303="s.i", "s.i", IF(ISBLANK(K303),"Actualizando información",IFERROR(K303 / VLOOKUP(A303,Deflactor!$G$3:$H$64,2,0),"Revisar error" )))</f>
        <v>Actualizando información</v>
      </c>
    </row>
    <row r="304" spans="1:25" x14ac:dyDescent="0.3">
      <c r="A304" s="2">
        <v>2009</v>
      </c>
      <c r="B304" s="2" t="s">
        <v>384</v>
      </c>
      <c r="C304" s="2" t="s">
        <v>7</v>
      </c>
      <c r="D304" s="2" t="s">
        <v>1320</v>
      </c>
      <c r="E304" s="2" t="s">
        <v>291</v>
      </c>
      <c r="F304" s="2" t="s">
        <v>21</v>
      </c>
      <c r="G304" s="2" t="s">
        <v>311</v>
      </c>
      <c r="H304" s="2" t="s">
        <v>904</v>
      </c>
      <c r="I304" s="2">
        <v>1994</v>
      </c>
      <c r="J304" s="2">
        <v>2011</v>
      </c>
      <c r="K304" s="27">
        <f xml:space="preserve"> 4010 * 1000000</f>
        <v>4010000000</v>
      </c>
      <c r="L304" s="2" t="s">
        <v>862</v>
      </c>
      <c r="M304" s="2" t="s">
        <v>920</v>
      </c>
      <c r="N304" s="2" t="s">
        <v>921</v>
      </c>
      <c r="O304" s="2" t="s">
        <v>922</v>
      </c>
      <c r="P304" s="2" t="s">
        <v>923</v>
      </c>
      <c r="Q304" s="2" t="s">
        <v>866</v>
      </c>
      <c r="R304" s="2"/>
      <c r="S304" s="10" t="s">
        <v>924</v>
      </c>
      <c r="T304" s="10" t="s">
        <v>925</v>
      </c>
      <c r="U304" s="10" t="s">
        <v>926</v>
      </c>
      <c r="V304" s="2" t="s">
        <v>1145</v>
      </c>
      <c r="W304" s="2"/>
      <c r="X304" s="30">
        <f t="shared" si="9"/>
        <v>4646383572.2838192</v>
      </c>
      <c r="Y304" s="9">
        <f>IF( K304="s.i", "s.i", IF(ISBLANK(K304),"Actualizando información",IFERROR(K304 / VLOOKUP(A304,Deflactor!$G$3:$H$64,2,0),"Revisar error" )))</f>
        <v>4646383572.2838192</v>
      </c>
    </row>
    <row r="305" spans="1:25" x14ac:dyDescent="0.3">
      <c r="A305" s="2">
        <v>2009</v>
      </c>
      <c r="B305" s="2" t="s">
        <v>385</v>
      </c>
      <c r="C305" s="2" t="s">
        <v>7</v>
      </c>
      <c r="D305" s="2" t="s">
        <v>1320</v>
      </c>
      <c r="E305" s="2" t="s">
        <v>291</v>
      </c>
      <c r="F305" s="2" t="s">
        <v>21</v>
      </c>
      <c r="G305" s="2" t="s">
        <v>311</v>
      </c>
      <c r="H305" s="2" t="s">
        <v>904</v>
      </c>
      <c r="I305" s="2">
        <v>1994</v>
      </c>
      <c r="J305" s="2">
        <v>2011</v>
      </c>
      <c r="K305" s="27">
        <f xml:space="preserve"> 4010 * 1000000</f>
        <v>4010000000</v>
      </c>
      <c r="L305" s="2" t="s">
        <v>862</v>
      </c>
      <c r="M305" s="2" t="s">
        <v>920</v>
      </c>
      <c r="N305" s="2" t="s">
        <v>921</v>
      </c>
      <c r="O305" s="2" t="s">
        <v>922</v>
      </c>
      <c r="P305" s="2" t="s">
        <v>923</v>
      </c>
      <c r="Q305" s="2" t="s">
        <v>866</v>
      </c>
      <c r="R305" s="2"/>
      <c r="S305" s="10" t="s">
        <v>927</v>
      </c>
      <c r="T305" s="10" t="s">
        <v>928</v>
      </c>
      <c r="U305" s="10" t="s">
        <v>929</v>
      </c>
      <c r="V305" s="2" t="s">
        <v>1145</v>
      </c>
      <c r="W305" s="2"/>
      <c r="X305" s="30">
        <f t="shared" si="9"/>
        <v>4646383572.2838192</v>
      </c>
      <c r="Y305" s="9">
        <f>IF( K305="s.i", "s.i", IF(ISBLANK(K305),"Actualizando información",IFERROR(K305 / VLOOKUP(A305,Deflactor!$G$3:$H$64,2,0),"Revisar error" )))</f>
        <v>4646383572.2838192</v>
      </c>
    </row>
    <row r="306" spans="1:25" x14ac:dyDescent="0.3">
      <c r="A306" s="2">
        <v>2009</v>
      </c>
      <c r="B306" s="2" t="s">
        <v>386</v>
      </c>
      <c r="C306" s="2" t="s">
        <v>7</v>
      </c>
      <c r="D306" s="2" t="s">
        <v>1320</v>
      </c>
      <c r="E306" s="2" t="s">
        <v>291</v>
      </c>
      <c r="F306" s="2" t="s">
        <v>292</v>
      </c>
      <c r="G306" s="2" t="s">
        <v>352</v>
      </c>
      <c r="H306" s="2"/>
      <c r="I306" s="2"/>
      <c r="J306" s="2"/>
      <c r="K306" s="27"/>
      <c r="L306" s="2"/>
      <c r="M306" s="2"/>
      <c r="N306" s="2"/>
      <c r="O306" s="2"/>
      <c r="P306" s="2"/>
      <c r="Q306" s="2"/>
      <c r="R306" s="2"/>
      <c r="S306" s="2"/>
      <c r="T306" s="2"/>
      <c r="U306" s="2"/>
      <c r="V306" s="2"/>
      <c r="W306" s="2"/>
      <c r="X306" s="30" t="str">
        <f t="shared" si="9"/>
        <v/>
      </c>
      <c r="Y306" s="9" t="str">
        <f>IF( K306="s.i", "s.i", IF(ISBLANK(K306),"Actualizando información",IFERROR(K306 / VLOOKUP(A306,Deflactor!$G$3:$H$64,2,0),"Revisar error" )))</f>
        <v>Actualizando información</v>
      </c>
    </row>
    <row r="307" spans="1:25" x14ac:dyDescent="0.3">
      <c r="A307" s="2">
        <v>2009</v>
      </c>
      <c r="B307" s="2" t="s">
        <v>387</v>
      </c>
      <c r="C307" s="2" t="s">
        <v>7</v>
      </c>
      <c r="D307" s="2" t="s">
        <v>1320</v>
      </c>
      <c r="E307" s="2" t="s">
        <v>291</v>
      </c>
      <c r="F307" s="2" t="s">
        <v>292</v>
      </c>
      <c r="G307" s="2" t="s">
        <v>352</v>
      </c>
      <c r="H307" s="2"/>
      <c r="I307" s="2"/>
      <c r="J307" s="2"/>
      <c r="K307" s="27"/>
      <c r="L307" s="2"/>
      <c r="M307" s="2"/>
      <c r="N307" s="2"/>
      <c r="O307" s="2"/>
      <c r="P307" s="2"/>
      <c r="Q307" s="2"/>
      <c r="R307" s="2"/>
      <c r="S307" s="2"/>
      <c r="T307" s="2"/>
      <c r="U307" s="2"/>
      <c r="V307" s="2"/>
      <c r="W307" s="2"/>
      <c r="X307" s="30" t="str">
        <f t="shared" si="9"/>
        <v/>
      </c>
      <c r="Y307" s="9" t="str">
        <f>IF( K307="s.i", "s.i", IF(ISBLANK(K307),"Actualizando información",IFERROR(K307 / VLOOKUP(A307,Deflactor!$G$3:$H$64,2,0),"Revisar error" )))</f>
        <v>Actualizando información</v>
      </c>
    </row>
    <row r="308" spans="1:25" x14ac:dyDescent="0.3">
      <c r="A308" s="2">
        <v>2009</v>
      </c>
      <c r="B308" s="2" t="s">
        <v>388</v>
      </c>
      <c r="C308" s="2" t="s">
        <v>7</v>
      </c>
      <c r="D308" s="2" t="s">
        <v>1320</v>
      </c>
      <c r="E308" s="2" t="s">
        <v>291</v>
      </c>
      <c r="F308" s="2" t="s">
        <v>292</v>
      </c>
      <c r="G308" s="2" t="s">
        <v>352</v>
      </c>
      <c r="H308" s="2"/>
      <c r="I308" s="2"/>
      <c r="J308" s="2"/>
      <c r="K308" s="27"/>
      <c r="L308" s="2"/>
      <c r="M308" s="2"/>
      <c r="N308" s="2"/>
      <c r="O308" s="2"/>
      <c r="P308" s="2"/>
      <c r="Q308" s="2"/>
      <c r="R308" s="2"/>
      <c r="S308" s="2"/>
      <c r="T308" s="2"/>
      <c r="U308" s="2"/>
      <c r="V308" s="2"/>
      <c r="W308" s="2"/>
      <c r="X308" s="30" t="str">
        <f t="shared" si="9"/>
        <v/>
      </c>
      <c r="Y308" s="9" t="str">
        <f>IF( K308="s.i", "s.i", IF(ISBLANK(K308),"Actualizando información",IFERROR(K308 / VLOOKUP(A308,Deflactor!$G$3:$H$64,2,0),"Revisar error" )))</f>
        <v>Actualizando información</v>
      </c>
    </row>
    <row r="309" spans="1:25" x14ac:dyDescent="0.3">
      <c r="A309" s="2">
        <v>2009</v>
      </c>
      <c r="B309" s="2" t="s">
        <v>389</v>
      </c>
      <c r="C309" s="2" t="s">
        <v>7</v>
      </c>
      <c r="D309" s="2" t="s">
        <v>1320</v>
      </c>
      <c r="E309" s="2" t="s">
        <v>12</v>
      </c>
      <c r="F309" s="2" t="s">
        <v>58</v>
      </c>
      <c r="G309" s="2" t="s">
        <v>352</v>
      </c>
      <c r="H309" s="2"/>
      <c r="I309" s="2"/>
      <c r="J309" s="2"/>
      <c r="K309" s="27"/>
      <c r="L309" s="2"/>
      <c r="M309" s="2"/>
      <c r="N309" s="2"/>
      <c r="O309" s="2"/>
      <c r="P309" s="2"/>
      <c r="Q309" s="2"/>
      <c r="R309" s="2"/>
      <c r="S309" s="2"/>
      <c r="T309" s="2"/>
      <c r="U309" s="2"/>
      <c r="V309" s="2"/>
      <c r="W309" s="2"/>
      <c r="X309" s="30" t="str">
        <f t="shared" si="9"/>
        <v/>
      </c>
      <c r="Y309" s="9" t="str">
        <f>IF( K309="s.i", "s.i", IF(ISBLANK(K309),"Actualizando información",IFERROR(K309 / VLOOKUP(A309,Deflactor!$G$3:$H$64,2,0),"Revisar error" )))</f>
        <v>Actualizando información</v>
      </c>
    </row>
    <row r="310" spans="1:25" x14ac:dyDescent="0.3">
      <c r="A310" s="2">
        <v>2008</v>
      </c>
      <c r="B310" s="2" t="s">
        <v>50</v>
      </c>
      <c r="C310" s="2" t="s">
        <v>92</v>
      </c>
      <c r="D310" s="2" t="s">
        <v>1322</v>
      </c>
      <c r="E310" s="2" t="s">
        <v>8</v>
      </c>
      <c r="F310" s="2" t="s">
        <v>51</v>
      </c>
      <c r="G310" s="2" t="s">
        <v>311</v>
      </c>
      <c r="H310" s="2"/>
      <c r="I310" s="2"/>
      <c r="J310" s="2"/>
      <c r="K310" s="27"/>
      <c r="L310" s="2"/>
      <c r="M310" s="2"/>
      <c r="N310" s="2"/>
      <c r="O310" s="2"/>
      <c r="P310" s="2"/>
      <c r="Q310" s="2"/>
      <c r="R310" s="2"/>
      <c r="S310" s="2"/>
      <c r="T310" s="2"/>
      <c r="U310" s="2"/>
      <c r="V310" s="2" t="s">
        <v>1149</v>
      </c>
      <c r="W310" s="2"/>
      <c r="X310" s="30" t="str">
        <f t="shared" si="9"/>
        <v/>
      </c>
      <c r="Y310" s="9" t="str">
        <f>IF( K310="s.i", "s.i", IF(ISBLANK(K310),"Actualizando información",IFERROR(K310 / VLOOKUP(A310,Deflactor!$G$3:$H$64,2,0),"Revisar error" )))</f>
        <v>Actualizando información</v>
      </c>
    </row>
    <row r="311" spans="1:25" x14ac:dyDescent="0.3">
      <c r="A311" s="2">
        <v>2008</v>
      </c>
      <c r="B311" s="2" t="s">
        <v>390</v>
      </c>
      <c r="C311" s="2" t="s">
        <v>92</v>
      </c>
      <c r="D311" s="2" t="s">
        <v>1322</v>
      </c>
      <c r="E311" s="2" t="s">
        <v>8</v>
      </c>
      <c r="F311" s="2" t="s">
        <v>51</v>
      </c>
      <c r="G311" s="2" t="s">
        <v>311</v>
      </c>
      <c r="H311" s="2"/>
      <c r="I311" s="2"/>
      <c r="J311" s="2"/>
      <c r="K311" s="27"/>
      <c r="L311" s="2"/>
      <c r="M311" s="2"/>
      <c r="N311" s="2"/>
      <c r="O311" s="2"/>
      <c r="P311" s="2"/>
      <c r="Q311" s="2"/>
      <c r="R311" s="2"/>
      <c r="S311" s="2"/>
      <c r="T311" s="2"/>
      <c r="U311" s="2"/>
      <c r="V311" s="2"/>
      <c r="W311" s="2"/>
      <c r="X311" s="30" t="str">
        <f t="shared" si="9"/>
        <v/>
      </c>
      <c r="Y311" s="9" t="str">
        <f>IF( K311="s.i", "s.i", IF(ISBLANK(K311),"Actualizando información",IFERROR(K311 / VLOOKUP(A311,Deflactor!$G$3:$H$64,2,0),"Revisar error" )))</f>
        <v>Actualizando información</v>
      </c>
    </row>
    <row r="312" spans="1:25" x14ac:dyDescent="0.3">
      <c r="A312" s="2">
        <v>2008</v>
      </c>
      <c r="B312" s="2" t="s">
        <v>391</v>
      </c>
      <c r="C312" s="2" t="s">
        <v>7</v>
      </c>
      <c r="D312" s="2" t="s">
        <v>1320</v>
      </c>
      <c r="E312" s="2" t="s">
        <v>36</v>
      </c>
      <c r="F312" s="2" t="s">
        <v>68</v>
      </c>
      <c r="G312" s="2" t="s">
        <v>352</v>
      </c>
      <c r="H312" s="2"/>
      <c r="I312" s="2"/>
      <c r="J312" s="2"/>
      <c r="K312" s="27"/>
      <c r="L312" s="2"/>
      <c r="M312" s="2"/>
      <c r="N312" s="2"/>
      <c r="O312" s="2"/>
      <c r="P312" s="2"/>
      <c r="Q312" s="2"/>
      <c r="R312" s="2"/>
      <c r="S312" s="2"/>
      <c r="T312" s="2"/>
      <c r="U312" s="2"/>
      <c r="V312" s="2"/>
      <c r="W312" s="2"/>
      <c r="X312" s="30" t="str">
        <f t="shared" si="9"/>
        <v/>
      </c>
      <c r="Y312" s="9" t="str">
        <f>IF( K312="s.i", "s.i", IF(ISBLANK(K312),"Actualizando información",IFERROR(K312 / VLOOKUP(A312,Deflactor!$G$3:$H$64,2,0),"Revisar error" )))</f>
        <v>Actualizando información</v>
      </c>
    </row>
    <row r="313" spans="1:25" x14ac:dyDescent="0.3">
      <c r="A313" s="2">
        <v>2008</v>
      </c>
      <c r="B313" s="2" t="s">
        <v>392</v>
      </c>
      <c r="C313" s="2" t="s">
        <v>7</v>
      </c>
      <c r="D313" s="2" t="s">
        <v>1320</v>
      </c>
      <c r="E313" s="2" t="s">
        <v>12</v>
      </c>
      <c r="F313" s="2" t="s">
        <v>13</v>
      </c>
      <c r="G313" s="2" t="s">
        <v>330</v>
      </c>
      <c r="H313" s="2"/>
      <c r="I313" s="2"/>
      <c r="J313" s="2"/>
      <c r="K313" s="27"/>
      <c r="L313" s="2"/>
      <c r="M313" s="2"/>
      <c r="N313" s="2"/>
      <c r="O313" s="2"/>
      <c r="P313" s="2"/>
      <c r="Q313" s="2"/>
      <c r="R313" s="2"/>
      <c r="S313" s="2"/>
      <c r="T313" s="2"/>
      <c r="U313" s="2"/>
      <c r="V313" s="2"/>
      <c r="W313" s="2"/>
      <c r="X313" s="30" t="str">
        <f t="shared" si="9"/>
        <v/>
      </c>
      <c r="Y313" s="9" t="str">
        <f>IF( K313="s.i", "s.i", IF(ISBLANK(K313),"Actualizando información",IFERROR(K313 / VLOOKUP(A313,Deflactor!$G$3:$H$64,2,0),"Revisar error" )))</f>
        <v>Actualizando información</v>
      </c>
    </row>
    <row r="314" spans="1:25" x14ac:dyDescent="0.3">
      <c r="A314" s="2">
        <v>2008</v>
      </c>
      <c r="B314" s="2" t="s">
        <v>393</v>
      </c>
      <c r="C314" s="2" t="s">
        <v>7</v>
      </c>
      <c r="D314" s="2" t="s">
        <v>1320</v>
      </c>
      <c r="E314" s="2" t="s">
        <v>291</v>
      </c>
      <c r="F314" s="2" t="s">
        <v>176</v>
      </c>
      <c r="G314" s="2" t="s">
        <v>311</v>
      </c>
      <c r="H314" s="2"/>
      <c r="I314" s="2"/>
      <c r="J314" s="2"/>
      <c r="K314" s="27"/>
      <c r="L314" s="2"/>
      <c r="M314" s="2"/>
      <c r="N314" s="2"/>
      <c r="O314" s="2"/>
      <c r="P314" s="2"/>
      <c r="Q314" s="2"/>
      <c r="R314" s="2"/>
      <c r="S314" s="2"/>
      <c r="T314" s="2"/>
      <c r="U314" s="2"/>
      <c r="V314" s="2"/>
      <c r="W314" s="2"/>
      <c r="X314" s="30" t="str">
        <f t="shared" si="9"/>
        <v/>
      </c>
      <c r="Y314" s="9" t="str">
        <f>IF( K314="s.i", "s.i", IF(ISBLANK(K314),"Actualizando información",IFERROR(K314 / VLOOKUP(A314,Deflactor!$G$3:$H$64,2,0),"Revisar error" )))</f>
        <v>Actualizando información</v>
      </c>
    </row>
    <row r="315" spans="1:25" x14ac:dyDescent="0.3">
      <c r="A315" s="2">
        <v>2008</v>
      </c>
      <c r="B315" s="2" t="s">
        <v>394</v>
      </c>
      <c r="C315" s="2" t="s">
        <v>7</v>
      </c>
      <c r="D315" s="2" t="s">
        <v>1320</v>
      </c>
      <c r="E315" s="2" t="s">
        <v>291</v>
      </c>
      <c r="F315" s="2" t="s">
        <v>21</v>
      </c>
      <c r="G315" s="2" t="s">
        <v>330</v>
      </c>
      <c r="H315" s="2"/>
      <c r="I315" s="2"/>
      <c r="J315" s="2"/>
      <c r="K315" s="27"/>
      <c r="L315" s="2"/>
      <c r="M315" s="2"/>
      <c r="N315" s="2"/>
      <c r="O315" s="2"/>
      <c r="P315" s="2"/>
      <c r="Q315" s="2"/>
      <c r="R315" s="2"/>
      <c r="S315" s="2"/>
      <c r="T315" s="2"/>
      <c r="U315" s="2"/>
      <c r="V315" s="2"/>
      <c r="W315" s="2"/>
      <c r="X315" s="30" t="str">
        <f t="shared" si="9"/>
        <v/>
      </c>
      <c r="Y315" s="9" t="str">
        <f>IF( K315="s.i", "s.i", IF(ISBLANK(K315),"Actualizando información",IFERROR(K315 / VLOOKUP(A315,Deflactor!$G$3:$H$64,2,0),"Revisar error" )))</f>
        <v>Actualizando información</v>
      </c>
    </row>
    <row r="316" spans="1:25" x14ac:dyDescent="0.3">
      <c r="A316" s="2">
        <v>2008</v>
      </c>
      <c r="B316" s="2" t="s">
        <v>395</v>
      </c>
      <c r="C316" s="2" t="s">
        <v>7</v>
      </c>
      <c r="D316" s="2" t="s">
        <v>1320</v>
      </c>
      <c r="E316" s="2" t="s">
        <v>291</v>
      </c>
      <c r="F316" s="2" t="s">
        <v>396</v>
      </c>
      <c r="G316" s="2" t="s">
        <v>311</v>
      </c>
      <c r="H316" s="2"/>
      <c r="I316" s="2"/>
      <c r="J316" s="2"/>
      <c r="K316" s="27"/>
      <c r="L316" s="2"/>
      <c r="M316" s="2"/>
      <c r="N316" s="2"/>
      <c r="O316" s="2"/>
      <c r="P316" s="2"/>
      <c r="Q316" s="2"/>
      <c r="R316" s="2"/>
      <c r="S316" s="2"/>
      <c r="T316" s="2"/>
      <c r="U316" s="2"/>
      <c r="V316" s="2"/>
      <c r="W316" s="2"/>
      <c r="X316" s="30" t="str">
        <f t="shared" si="9"/>
        <v/>
      </c>
      <c r="Y316" s="9" t="str">
        <f>IF( K316="s.i", "s.i", IF(ISBLANK(K316),"Actualizando información",IFERROR(K316 / VLOOKUP(A316,Deflactor!$G$3:$H$64,2,0),"Revisar error" )))</f>
        <v>Actualizando información</v>
      </c>
    </row>
    <row r="317" spans="1:25" x14ac:dyDescent="0.3">
      <c r="A317" s="2">
        <v>2008</v>
      </c>
      <c r="B317" s="2" t="s">
        <v>397</v>
      </c>
      <c r="C317" s="2" t="s">
        <v>7</v>
      </c>
      <c r="D317" s="2" t="s">
        <v>1320</v>
      </c>
      <c r="E317" s="2" t="s">
        <v>398</v>
      </c>
      <c r="F317" s="2" t="s">
        <v>399</v>
      </c>
      <c r="G317" s="2" t="s">
        <v>400</v>
      </c>
      <c r="H317" s="2"/>
      <c r="I317" s="2"/>
      <c r="J317" s="2"/>
      <c r="K317" s="27"/>
      <c r="L317" s="2"/>
      <c r="M317" s="2"/>
      <c r="N317" s="2"/>
      <c r="O317" s="2"/>
      <c r="P317" s="2"/>
      <c r="Q317" s="2"/>
      <c r="R317" s="2"/>
      <c r="S317" s="2"/>
      <c r="T317" s="2"/>
      <c r="U317" s="2"/>
      <c r="V317" s="2"/>
      <c r="W317" s="2"/>
      <c r="X317" s="30" t="str">
        <f t="shared" si="9"/>
        <v/>
      </c>
      <c r="Y317" s="9" t="str">
        <f>IF( K317="s.i", "s.i", IF(ISBLANK(K317),"Actualizando información",IFERROR(K317 / VLOOKUP(A317,Deflactor!$G$3:$H$64,2,0),"Revisar error" )))</f>
        <v>Actualizando información</v>
      </c>
    </row>
    <row r="318" spans="1:25" x14ac:dyDescent="0.3">
      <c r="A318" s="2">
        <v>2008</v>
      </c>
      <c r="B318" s="2" t="s">
        <v>401</v>
      </c>
      <c r="C318" s="2" t="s">
        <v>7</v>
      </c>
      <c r="D318" s="2" t="s">
        <v>1320</v>
      </c>
      <c r="E318" s="2" t="s">
        <v>159</v>
      </c>
      <c r="F318" s="2" t="s">
        <v>402</v>
      </c>
      <c r="G318" s="2" t="s">
        <v>400</v>
      </c>
      <c r="H318" s="2"/>
      <c r="I318" s="2"/>
      <c r="J318" s="2"/>
      <c r="K318" s="27"/>
      <c r="L318" s="2"/>
      <c r="M318" s="2"/>
      <c r="N318" s="2"/>
      <c r="O318" s="2"/>
      <c r="P318" s="2"/>
      <c r="Q318" s="2"/>
      <c r="R318" s="2"/>
      <c r="S318" s="2"/>
      <c r="T318" s="2"/>
      <c r="U318" s="2"/>
      <c r="V318" s="2"/>
      <c r="W318" s="2"/>
      <c r="X318" s="30" t="str">
        <f t="shared" si="9"/>
        <v/>
      </c>
      <c r="Y318" s="9" t="str">
        <f>IF( K318="s.i", "s.i", IF(ISBLANK(K318),"Actualizando información",IFERROR(K318 / VLOOKUP(A318,Deflactor!$G$3:$H$64,2,0),"Revisar error" )))</f>
        <v>Actualizando información</v>
      </c>
    </row>
    <row r="319" spans="1:25" x14ac:dyDescent="0.3">
      <c r="A319" s="2">
        <v>2008</v>
      </c>
      <c r="B319" s="2" t="s">
        <v>403</v>
      </c>
      <c r="C319" s="2" t="s">
        <v>7</v>
      </c>
      <c r="D319" s="2" t="s">
        <v>1320</v>
      </c>
      <c r="E319" s="2" t="s">
        <v>12</v>
      </c>
      <c r="F319" s="2" t="s">
        <v>404</v>
      </c>
      <c r="G319" s="2" t="s">
        <v>330</v>
      </c>
      <c r="H319" s="2"/>
      <c r="I319" s="2"/>
      <c r="J319" s="2"/>
      <c r="K319" s="27"/>
      <c r="L319" s="2"/>
      <c r="M319" s="2"/>
      <c r="N319" s="2"/>
      <c r="O319" s="2"/>
      <c r="P319" s="2"/>
      <c r="Q319" s="2"/>
      <c r="R319" s="2"/>
      <c r="S319" s="2"/>
      <c r="T319" s="2"/>
      <c r="U319" s="2"/>
      <c r="V319" s="2"/>
      <c r="W319" s="2"/>
      <c r="X319" s="30" t="str">
        <f t="shared" si="9"/>
        <v/>
      </c>
      <c r="Y319" s="9" t="str">
        <f>IF( K319="s.i", "s.i", IF(ISBLANK(K319),"Actualizando información",IFERROR(K319 / VLOOKUP(A319,Deflactor!$G$3:$H$64,2,0),"Revisar error" )))</f>
        <v>Actualizando información</v>
      </c>
    </row>
    <row r="320" spans="1:25" x14ac:dyDescent="0.3">
      <c r="A320" s="2">
        <v>2008</v>
      </c>
      <c r="B320" s="2" t="s">
        <v>405</v>
      </c>
      <c r="C320" s="2" t="s">
        <v>7</v>
      </c>
      <c r="D320" s="2" t="s">
        <v>1320</v>
      </c>
      <c r="E320" s="2" t="s">
        <v>12</v>
      </c>
      <c r="F320" s="2" t="s">
        <v>406</v>
      </c>
      <c r="G320" s="2" t="s">
        <v>352</v>
      </c>
      <c r="H320" s="2"/>
      <c r="I320" s="2"/>
      <c r="J320" s="2"/>
      <c r="K320" s="27"/>
      <c r="L320" s="2"/>
      <c r="M320" s="2"/>
      <c r="N320" s="2"/>
      <c r="O320" s="2"/>
      <c r="P320" s="2"/>
      <c r="Q320" s="2"/>
      <c r="R320" s="2"/>
      <c r="S320" s="2"/>
      <c r="T320" s="2"/>
      <c r="U320" s="2"/>
      <c r="V320" s="2"/>
      <c r="W320" s="2"/>
      <c r="X320" s="30" t="str">
        <f t="shared" si="9"/>
        <v/>
      </c>
      <c r="Y320" s="9" t="str">
        <f>IF( K320="s.i", "s.i", IF(ISBLANK(K320),"Actualizando información",IFERROR(K320 / VLOOKUP(A320,Deflactor!$G$3:$H$64,2,0),"Revisar error" )))</f>
        <v>Actualizando información</v>
      </c>
    </row>
    <row r="321" spans="1:25" x14ac:dyDescent="0.3">
      <c r="A321" s="2">
        <v>2008</v>
      </c>
      <c r="B321" s="2" t="s">
        <v>407</v>
      </c>
      <c r="C321" s="2" t="s">
        <v>7</v>
      </c>
      <c r="D321" s="2" t="s">
        <v>1320</v>
      </c>
      <c r="E321" s="2" t="s">
        <v>45</v>
      </c>
      <c r="F321" s="2" t="s">
        <v>408</v>
      </c>
      <c r="G321" s="2" t="s">
        <v>352</v>
      </c>
      <c r="H321" s="2"/>
      <c r="I321" s="2"/>
      <c r="J321" s="2"/>
      <c r="K321" s="27"/>
      <c r="L321" s="2"/>
      <c r="M321" s="2"/>
      <c r="N321" s="2"/>
      <c r="O321" s="2"/>
      <c r="P321" s="2"/>
      <c r="Q321" s="2"/>
      <c r="R321" s="2"/>
      <c r="S321" s="2"/>
      <c r="T321" s="2"/>
      <c r="U321" s="2"/>
      <c r="V321" s="2"/>
      <c r="W321" s="2"/>
      <c r="X321" s="30" t="str">
        <f t="shared" si="9"/>
        <v/>
      </c>
      <c r="Y321" s="9" t="str">
        <f>IF( K321="s.i", "s.i", IF(ISBLANK(K321),"Actualizando información",IFERROR(K321 / VLOOKUP(A321,Deflactor!$G$3:$H$64,2,0),"Revisar error" )))</f>
        <v>Actualizando información</v>
      </c>
    </row>
    <row r="322" spans="1:25" x14ac:dyDescent="0.3">
      <c r="A322" s="2">
        <v>2008</v>
      </c>
      <c r="B322" s="2" t="s">
        <v>409</v>
      </c>
      <c r="C322" s="2" t="s">
        <v>155</v>
      </c>
      <c r="D322" s="2" t="s">
        <v>1323</v>
      </c>
      <c r="E322" s="2" t="s">
        <v>25</v>
      </c>
      <c r="F322" s="2" t="s">
        <v>410</v>
      </c>
      <c r="G322" s="2" t="s">
        <v>157</v>
      </c>
      <c r="H322" s="2"/>
      <c r="I322" s="2"/>
      <c r="J322" s="2"/>
      <c r="K322" s="27"/>
      <c r="L322" s="2"/>
      <c r="M322" s="2"/>
      <c r="N322" s="2"/>
      <c r="O322" s="2"/>
      <c r="P322" s="2"/>
      <c r="Q322" s="2"/>
      <c r="R322" s="2"/>
      <c r="S322" s="2"/>
      <c r="T322" s="2"/>
      <c r="U322" s="2"/>
      <c r="V322" s="2"/>
      <c r="W322" s="2"/>
      <c r="X322" s="30" t="str">
        <f t="shared" si="9"/>
        <v/>
      </c>
      <c r="Y322" s="9" t="str">
        <f>IF( K322="s.i", "s.i", IF(ISBLANK(K322),"Actualizando información",IFERROR(K322 / VLOOKUP(A322,Deflactor!$G$3:$H$64,2,0),"Revisar error" )))</f>
        <v>Actualizando información</v>
      </c>
    </row>
    <row r="323" spans="1:25" x14ac:dyDescent="0.3">
      <c r="A323" s="2">
        <v>2008</v>
      </c>
      <c r="B323" s="2" t="s">
        <v>411</v>
      </c>
      <c r="C323" s="2" t="s">
        <v>155</v>
      </c>
      <c r="D323" s="2" t="s">
        <v>1323</v>
      </c>
      <c r="E323" s="2" t="s">
        <v>25</v>
      </c>
      <c r="F323" s="2" t="s">
        <v>410</v>
      </c>
      <c r="G323" s="2" t="s">
        <v>157</v>
      </c>
      <c r="H323" s="2"/>
      <c r="I323" s="2"/>
      <c r="J323" s="2"/>
      <c r="K323" s="27"/>
      <c r="L323" s="2"/>
      <c r="M323" s="2"/>
      <c r="N323" s="2"/>
      <c r="O323" s="2"/>
      <c r="P323" s="2"/>
      <c r="Q323" s="2"/>
      <c r="R323" s="2"/>
      <c r="S323" s="2"/>
      <c r="T323" s="2"/>
      <c r="U323" s="2"/>
      <c r="V323" s="2"/>
      <c r="W323" s="2"/>
      <c r="X323" s="30" t="str">
        <f t="shared" si="9"/>
        <v/>
      </c>
      <c r="Y323" s="9" t="str">
        <f>IF( K323="s.i", "s.i", IF(ISBLANK(K323),"Actualizando información",IFERROR(K323 / VLOOKUP(A323,Deflactor!$G$3:$H$64,2,0),"Revisar error" )))</f>
        <v>Actualizando información</v>
      </c>
    </row>
    <row r="324" spans="1:25" x14ac:dyDescent="0.3">
      <c r="A324" s="2">
        <v>2008</v>
      </c>
      <c r="B324" s="2" t="s">
        <v>412</v>
      </c>
      <c r="C324" s="2" t="s">
        <v>155</v>
      </c>
      <c r="D324" s="2" t="s">
        <v>1323</v>
      </c>
      <c r="E324" s="2" t="s">
        <v>25</v>
      </c>
      <c r="F324" s="2" t="s">
        <v>153</v>
      </c>
      <c r="G324" s="2" t="s">
        <v>157</v>
      </c>
      <c r="H324" s="2"/>
      <c r="I324" s="2"/>
      <c r="J324" s="2"/>
      <c r="K324" s="27"/>
      <c r="L324" s="2"/>
      <c r="M324" s="2"/>
      <c r="N324" s="2"/>
      <c r="O324" s="2"/>
      <c r="P324" s="2"/>
      <c r="Q324" s="2"/>
      <c r="R324" s="2"/>
      <c r="S324" s="2"/>
      <c r="T324" s="2"/>
      <c r="U324" s="2"/>
      <c r="V324" s="2"/>
      <c r="W324" s="2"/>
      <c r="X324" s="30" t="str">
        <f t="shared" ref="X324:X387" si="11">+IF(ISNUMBER(Y324),Y324,"")</f>
        <v/>
      </c>
      <c r="Y324" s="9" t="str">
        <f>IF( K324="s.i", "s.i", IF(ISBLANK(K324),"Actualizando información",IFERROR(K324 / VLOOKUP(A324,Deflactor!$G$3:$H$64,2,0),"Revisar error" )))</f>
        <v>Actualizando información</v>
      </c>
    </row>
    <row r="325" spans="1:25" x14ac:dyDescent="0.3">
      <c r="A325" s="2">
        <v>2008</v>
      </c>
      <c r="B325" s="2" t="s">
        <v>413</v>
      </c>
      <c r="C325" s="2" t="s">
        <v>7</v>
      </c>
      <c r="D325" s="2" t="s">
        <v>1320</v>
      </c>
      <c r="E325" s="2" t="s">
        <v>36</v>
      </c>
      <c r="F325" s="2" t="s">
        <v>37</v>
      </c>
      <c r="G325" s="2" t="s">
        <v>330</v>
      </c>
      <c r="H325" s="2"/>
      <c r="I325" s="2"/>
      <c r="J325" s="2"/>
      <c r="K325" s="27"/>
      <c r="L325" s="2"/>
      <c r="M325" s="2"/>
      <c r="N325" s="2"/>
      <c r="O325" s="2"/>
      <c r="P325" s="2"/>
      <c r="Q325" s="2"/>
      <c r="R325" s="2"/>
      <c r="S325" s="2"/>
      <c r="T325" s="2"/>
      <c r="U325" s="2"/>
      <c r="V325" s="2"/>
      <c r="W325" s="2"/>
      <c r="X325" s="30" t="str">
        <f t="shared" si="11"/>
        <v/>
      </c>
      <c r="Y325" s="9" t="str">
        <f>IF( K325="s.i", "s.i", IF(ISBLANK(K325),"Actualizando información",IFERROR(K325 / VLOOKUP(A325,Deflactor!$G$3:$H$64,2,0),"Revisar error" )))</f>
        <v>Actualizando información</v>
      </c>
    </row>
    <row r="326" spans="1:25" x14ac:dyDescent="0.3">
      <c r="A326" s="2">
        <v>2008</v>
      </c>
      <c r="B326" s="2" t="s">
        <v>414</v>
      </c>
      <c r="C326" s="2" t="s">
        <v>92</v>
      </c>
      <c r="D326" s="2" t="s">
        <v>1322</v>
      </c>
      <c r="E326" s="2" t="s">
        <v>36</v>
      </c>
      <c r="F326" s="2" t="s">
        <v>37</v>
      </c>
      <c r="G326" s="2" t="s">
        <v>311</v>
      </c>
      <c r="H326" s="2"/>
      <c r="I326" s="2"/>
      <c r="J326" s="2"/>
      <c r="K326" s="27"/>
      <c r="L326" s="2"/>
      <c r="M326" s="2"/>
      <c r="N326" s="2"/>
      <c r="O326" s="2"/>
      <c r="P326" s="2"/>
      <c r="Q326" s="2"/>
      <c r="R326" s="2"/>
      <c r="S326" s="2"/>
      <c r="T326" s="2"/>
      <c r="U326" s="2"/>
      <c r="V326" s="2"/>
      <c r="W326" s="2"/>
      <c r="X326" s="30" t="str">
        <f t="shared" si="11"/>
        <v/>
      </c>
      <c r="Y326" s="9" t="str">
        <f>IF( K326="s.i", "s.i", IF(ISBLANK(K326),"Actualizando información",IFERROR(K326 / VLOOKUP(A326,Deflactor!$G$3:$H$64,2,0),"Revisar error" )))</f>
        <v>Actualizando información</v>
      </c>
    </row>
    <row r="327" spans="1:25" x14ac:dyDescent="0.3">
      <c r="A327" s="2">
        <v>2008</v>
      </c>
      <c r="B327" s="2" t="s">
        <v>415</v>
      </c>
      <c r="C327" s="2" t="s">
        <v>92</v>
      </c>
      <c r="D327" s="2" t="s">
        <v>1322</v>
      </c>
      <c r="E327" s="2" t="s">
        <v>36</v>
      </c>
      <c r="F327" s="2" t="s">
        <v>37</v>
      </c>
      <c r="G327" s="2" t="s">
        <v>311</v>
      </c>
      <c r="H327" s="2"/>
      <c r="I327" s="2"/>
      <c r="J327" s="2"/>
      <c r="K327" s="27"/>
      <c r="L327" s="2"/>
      <c r="M327" s="2"/>
      <c r="N327" s="2"/>
      <c r="O327" s="2"/>
      <c r="P327" s="2"/>
      <c r="Q327" s="2"/>
      <c r="R327" s="2"/>
      <c r="S327" s="2"/>
      <c r="T327" s="2"/>
      <c r="U327" s="2"/>
      <c r="V327" s="2"/>
      <c r="W327" s="2"/>
      <c r="X327" s="30" t="str">
        <f t="shared" si="11"/>
        <v/>
      </c>
      <c r="Y327" s="9" t="str">
        <f>IF( K327="s.i", "s.i", IF(ISBLANK(K327),"Actualizando información",IFERROR(K327 / VLOOKUP(A327,Deflactor!$G$3:$H$64,2,0),"Revisar error" )))</f>
        <v>Actualizando información</v>
      </c>
    </row>
    <row r="328" spans="1:25" x14ac:dyDescent="0.3">
      <c r="A328" s="2">
        <v>2008</v>
      </c>
      <c r="B328" s="2" t="s">
        <v>416</v>
      </c>
      <c r="C328" s="2" t="s">
        <v>92</v>
      </c>
      <c r="D328" s="2" t="s">
        <v>1322</v>
      </c>
      <c r="E328" s="2" t="s">
        <v>36</v>
      </c>
      <c r="F328" s="2" t="s">
        <v>37</v>
      </c>
      <c r="G328" s="2" t="s">
        <v>311</v>
      </c>
      <c r="H328" s="2"/>
      <c r="I328" s="2"/>
      <c r="J328" s="2"/>
      <c r="K328" s="27"/>
      <c r="L328" s="2"/>
      <c r="M328" s="2"/>
      <c r="N328" s="2"/>
      <c r="O328" s="2"/>
      <c r="P328" s="2"/>
      <c r="Q328" s="2"/>
      <c r="R328" s="2"/>
      <c r="S328" s="2"/>
      <c r="T328" s="2"/>
      <c r="U328" s="2"/>
      <c r="V328" s="2"/>
      <c r="W328" s="2"/>
      <c r="X328" s="30" t="str">
        <f t="shared" si="11"/>
        <v/>
      </c>
      <c r="Y328" s="9" t="str">
        <f>IF( K328="s.i", "s.i", IF(ISBLANK(K328),"Actualizando información",IFERROR(K328 / VLOOKUP(A328,Deflactor!$G$3:$H$64,2,0),"Revisar error" )))</f>
        <v>Actualizando información</v>
      </c>
    </row>
    <row r="329" spans="1:25" x14ac:dyDescent="0.3">
      <c r="A329" s="2">
        <v>2008</v>
      </c>
      <c r="B329" s="2" t="s">
        <v>417</v>
      </c>
      <c r="C329" s="2" t="s">
        <v>92</v>
      </c>
      <c r="D329" s="2" t="s">
        <v>1322</v>
      </c>
      <c r="E329" s="2" t="s">
        <v>36</v>
      </c>
      <c r="F329" s="2" t="s">
        <v>37</v>
      </c>
      <c r="G329" s="2" t="s">
        <v>311</v>
      </c>
      <c r="H329" s="2"/>
      <c r="I329" s="2"/>
      <c r="J329" s="2"/>
      <c r="K329" s="27"/>
      <c r="L329" s="2"/>
      <c r="M329" s="2"/>
      <c r="N329" s="2"/>
      <c r="O329" s="2"/>
      <c r="P329" s="2"/>
      <c r="Q329" s="2"/>
      <c r="R329" s="2"/>
      <c r="S329" s="2"/>
      <c r="T329" s="2"/>
      <c r="U329" s="2"/>
      <c r="V329" s="2"/>
      <c r="W329" s="2"/>
      <c r="X329" s="30" t="str">
        <f t="shared" si="11"/>
        <v/>
      </c>
      <c r="Y329" s="9" t="str">
        <f>IF( K329="s.i", "s.i", IF(ISBLANK(K329),"Actualizando información",IFERROR(K329 / VLOOKUP(A329,Deflactor!$G$3:$H$64,2,0),"Revisar error" )))</f>
        <v>Actualizando información</v>
      </c>
    </row>
    <row r="330" spans="1:25" x14ac:dyDescent="0.3">
      <c r="A330" s="2">
        <v>2008</v>
      </c>
      <c r="B330" s="2" t="s">
        <v>418</v>
      </c>
      <c r="C330" s="2" t="s">
        <v>92</v>
      </c>
      <c r="D330" s="2" t="s">
        <v>1322</v>
      </c>
      <c r="E330" s="2" t="s">
        <v>36</v>
      </c>
      <c r="F330" s="2" t="s">
        <v>37</v>
      </c>
      <c r="G330" s="2" t="s">
        <v>311</v>
      </c>
      <c r="H330" s="2"/>
      <c r="I330" s="2"/>
      <c r="J330" s="2"/>
      <c r="K330" s="27"/>
      <c r="L330" s="2"/>
      <c r="M330" s="2"/>
      <c r="N330" s="2"/>
      <c r="O330" s="2"/>
      <c r="P330" s="2"/>
      <c r="Q330" s="2"/>
      <c r="R330" s="2"/>
      <c r="S330" s="2"/>
      <c r="T330" s="2"/>
      <c r="U330" s="2"/>
      <c r="V330" s="2"/>
      <c r="W330" s="2"/>
      <c r="X330" s="30" t="str">
        <f t="shared" si="11"/>
        <v/>
      </c>
      <c r="Y330" s="9" t="str">
        <f>IF( K330="s.i", "s.i", IF(ISBLANK(K330),"Actualizando información",IFERROR(K330 / VLOOKUP(A330,Deflactor!$G$3:$H$64,2,0),"Revisar error" )))</f>
        <v>Actualizando información</v>
      </c>
    </row>
    <row r="331" spans="1:25" x14ac:dyDescent="0.3">
      <c r="A331" s="2">
        <v>2008</v>
      </c>
      <c r="B331" s="2" t="s">
        <v>419</v>
      </c>
      <c r="C331" s="2" t="s">
        <v>92</v>
      </c>
      <c r="D331" s="2" t="s">
        <v>1322</v>
      </c>
      <c r="E331" s="2" t="s">
        <v>36</v>
      </c>
      <c r="F331" s="2" t="s">
        <v>37</v>
      </c>
      <c r="G331" s="2" t="s">
        <v>311</v>
      </c>
      <c r="H331" s="2"/>
      <c r="I331" s="2"/>
      <c r="J331" s="2"/>
      <c r="K331" s="27"/>
      <c r="L331" s="2"/>
      <c r="M331" s="2"/>
      <c r="N331" s="2"/>
      <c r="O331" s="2"/>
      <c r="P331" s="2"/>
      <c r="Q331" s="2"/>
      <c r="R331" s="2"/>
      <c r="S331" s="2"/>
      <c r="T331" s="2"/>
      <c r="U331" s="2"/>
      <c r="V331" s="2"/>
      <c r="W331" s="2"/>
      <c r="X331" s="30" t="str">
        <f t="shared" si="11"/>
        <v/>
      </c>
      <c r="Y331" s="9" t="str">
        <f>IF( K331="s.i", "s.i", IF(ISBLANK(K331),"Actualizando información",IFERROR(K331 / VLOOKUP(A331,Deflactor!$G$3:$H$64,2,0),"Revisar error" )))</f>
        <v>Actualizando información</v>
      </c>
    </row>
    <row r="332" spans="1:25" x14ac:dyDescent="0.3">
      <c r="A332" s="2">
        <v>2008</v>
      </c>
      <c r="B332" s="2" t="s">
        <v>420</v>
      </c>
      <c r="C332" s="2" t="s">
        <v>7</v>
      </c>
      <c r="D332" s="2" t="s">
        <v>1320</v>
      </c>
      <c r="E332" s="2" t="s">
        <v>36</v>
      </c>
      <c r="F332" s="2" t="s">
        <v>81</v>
      </c>
      <c r="G332" s="2" t="s">
        <v>311</v>
      </c>
      <c r="H332" s="2"/>
      <c r="I332" s="2"/>
      <c r="J332" s="2"/>
      <c r="K332" s="27"/>
      <c r="L332" s="2"/>
      <c r="M332" s="2"/>
      <c r="N332" s="2"/>
      <c r="O332" s="2"/>
      <c r="P332" s="2"/>
      <c r="Q332" s="2"/>
      <c r="R332" s="2"/>
      <c r="S332" s="2"/>
      <c r="T332" s="2"/>
      <c r="U332" s="2"/>
      <c r="V332" s="2"/>
      <c r="W332" s="2"/>
      <c r="X332" s="30" t="str">
        <f t="shared" si="11"/>
        <v/>
      </c>
      <c r="Y332" s="9" t="str">
        <f>IF( K332="s.i", "s.i", IF(ISBLANK(K332),"Actualizando información",IFERROR(K332 / VLOOKUP(A332,Deflactor!$G$3:$H$64,2,0),"Revisar error" )))</f>
        <v>Actualizando información</v>
      </c>
    </row>
    <row r="333" spans="1:25" x14ac:dyDescent="0.3">
      <c r="A333" s="2">
        <v>2008</v>
      </c>
      <c r="B333" s="2" t="s">
        <v>421</v>
      </c>
      <c r="C333" s="2" t="s">
        <v>7</v>
      </c>
      <c r="D333" s="2" t="s">
        <v>1320</v>
      </c>
      <c r="E333" s="2" t="s">
        <v>40</v>
      </c>
      <c r="F333" s="2" t="s">
        <v>160</v>
      </c>
      <c r="G333" s="2" t="s">
        <v>330</v>
      </c>
      <c r="H333" s="2"/>
      <c r="I333" s="2"/>
      <c r="J333" s="2"/>
      <c r="K333" s="27"/>
      <c r="L333" s="2"/>
      <c r="M333" s="2"/>
      <c r="N333" s="2"/>
      <c r="O333" s="2"/>
      <c r="P333" s="2"/>
      <c r="Q333" s="2"/>
      <c r="R333" s="2"/>
      <c r="S333" s="2"/>
      <c r="T333" s="2"/>
      <c r="U333" s="2"/>
      <c r="V333" s="2"/>
      <c r="W333" s="2"/>
      <c r="X333" s="30" t="str">
        <f t="shared" si="11"/>
        <v/>
      </c>
      <c r="Y333" s="9" t="str">
        <f>IF( K333="s.i", "s.i", IF(ISBLANK(K333),"Actualizando información",IFERROR(K333 / VLOOKUP(A333,Deflactor!$G$3:$H$64,2,0),"Revisar error" )))</f>
        <v>Actualizando información</v>
      </c>
    </row>
    <row r="334" spans="1:25" x14ac:dyDescent="0.3">
      <c r="A334" s="2">
        <v>2008</v>
      </c>
      <c r="B334" s="2" t="s">
        <v>422</v>
      </c>
      <c r="C334" s="2" t="s">
        <v>155</v>
      </c>
      <c r="D334" s="2" t="s">
        <v>1323</v>
      </c>
      <c r="E334" s="2" t="s">
        <v>40</v>
      </c>
      <c r="F334" s="2" t="s">
        <v>162</v>
      </c>
      <c r="G334" s="2" t="s">
        <v>157</v>
      </c>
      <c r="H334" s="2"/>
      <c r="I334" s="2"/>
      <c r="J334" s="2"/>
      <c r="K334" s="27"/>
      <c r="L334" s="2"/>
      <c r="M334" s="2"/>
      <c r="N334" s="2"/>
      <c r="O334" s="2"/>
      <c r="P334" s="2"/>
      <c r="Q334" s="2"/>
      <c r="R334" s="2"/>
      <c r="S334" s="2"/>
      <c r="T334" s="2"/>
      <c r="U334" s="2"/>
      <c r="V334" s="2"/>
      <c r="W334" s="2"/>
      <c r="X334" s="30" t="str">
        <f t="shared" si="11"/>
        <v/>
      </c>
      <c r="Y334" s="9" t="str">
        <f>IF( K334="s.i", "s.i", IF(ISBLANK(K334),"Actualizando información",IFERROR(K334 / VLOOKUP(A334,Deflactor!$G$3:$H$64,2,0),"Revisar error" )))</f>
        <v>Actualizando información</v>
      </c>
    </row>
    <row r="335" spans="1:25" x14ac:dyDescent="0.3">
      <c r="A335" s="2">
        <v>2008</v>
      </c>
      <c r="B335" s="2" t="s">
        <v>423</v>
      </c>
      <c r="C335" s="2" t="s">
        <v>92</v>
      </c>
      <c r="D335" s="2" t="s">
        <v>1322</v>
      </c>
      <c r="E335" s="2" t="s">
        <v>64</v>
      </c>
      <c r="F335" s="2" t="s">
        <v>65</v>
      </c>
      <c r="G335" s="2" t="s">
        <v>330</v>
      </c>
      <c r="H335" s="2"/>
      <c r="I335" s="2"/>
      <c r="J335" s="2"/>
      <c r="K335" s="27"/>
      <c r="L335" s="2"/>
      <c r="M335" s="2"/>
      <c r="N335" s="2"/>
      <c r="O335" s="2"/>
      <c r="P335" s="2"/>
      <c r="Q335" s="2"/>
      <c r="R335" s="2"/>
      <c r="S335" s="2"/>
      <c r="T335" s="2"/>
      <c r="U335" s="2"/>
      <c r="V335" s="2"/>
      <c r="W335" s="2"/>
      <c r="X335" s="30" t="str">
        <f t="shared" si="11"/>
        <v/>
      </c>
      <c r="Y335" s="9" t="str">
        <f>IF( K335="s.i", "s.i", IF(ISBLANK(K335),"Actualizando información",IFERROR(K335 / VLOOKUP(A335,Deflactor!$G$3:$H$64,2,0),"Revisar error" )))</f>
        <v>Actualizando información</v>
      </c>
    </row>
    <row r="336" spans="1:25" x14ac:dyDescent="0.3">
      <c r="A336" s="2">
        <v>2008</v>
      </c>
      <c r="B336" s="2" t="s">
        <v>424</v>
      </c>
      <c r="C336" s="2" t="s">
        <v>155</v>
      </c>
      <c r="D336" s="2" t="s">
        <v>1323</v>
      </c>
      <c r="E336" s="2" t="s">
        <v>54</v>
      </c>
      <c r="F336" s="2" t="s">
        <v>237</v>
      </c>
      <c r="G336" s="2" t="s">
        <v>157</v>
      </c>
      <c r="H336" s="2"/>
      <c r="I336" s="2"/>
      <c r="J336" s="2"/>
      <c r="K336" s="27"/>
      <c r="L336" s="2"/>
      <c r="M336" s="2"/>
      <c r="N336" s="2"/>
      <c r="O336" s="2"/>
      <c r="P336" s="2"/>
      <c r="Q336" s="2"/>
      <c r="R336" s="2"/>
      <c r="S336" s="2"/>
      <c r="T336" s="2"/>
      <c r="U336" s="2"/>
      <c r="V336" s="2"/>
      <c r="W336" s="2"/>
      <c r="X336" s="30" t="str">
        <f t="shared" si="11"/>
        <v/>
      </c>
      <c r="Y336" s="9" t="str">
        <f>IF( K336="s.i", "s.i", IF(ISBLANK(K336),"Actualizando información",IFERROR(K336 / VLOOKUP(A336,Deflactor!$G$3:$H$64,2,0),"Revisar error" )))</f>
        <v>Actualizando información</v>
      </c>
    </row>
    <row r="337" spans="1:25" x14ac:dyDescent="0.3">
      <c r="A337" s="2">
        <v>2008</v>
      </c>
      <c r="B337" s="2" t="s">
        <v>425</v>
      </c>
      <c r="C337" s="2" t="s">
        <v>155</v>
      </c>
      <c r="D337" s="2" t="s">
        <v>1323</v>
      </c>
      <c r="E337" s="2" t="s">
        <v>32</v>
      </c>
      <c r="F337" s="2" t="s">
        <v>33</v>
      </c>
      <c r="G337" s="2" t="s">
        <v>157</v>
      </c>
      <c r="H337" s="2"/>
      <c r="I337" s="2"/>
      <c r="J337" s="2"/>
      <c r="K337" s="27"/>
      <c r="L337" s="2"/>
      <c r="M337" s="2"/>
      <c r="N337" s="2"/>
      <c r="O337" s="2"/>
      <c r="P337" s="2"/>
      <c r="Q337" s="2"/>
      <c r="R337" s="2"/>
      <c r="S337" s="2"/>
      <c r="T337" s="2"/>
      <c r="U337" s="2"/>
      <c r="V337" s="2"/>
      <c r="W337" s="2"/>
      <c r="X337" s="30" t="str">
        <f t="shared" si="11"/>
        <v/>
      </c>
      <c r="Y337" s="9" t="str">
        <f>IF( K337="s.i", "s.i", IF(ISBLANK(K337),"Actualizando información",IFERROR(K337 / VLOOKUP(A337,Deflactor!$G$3:$H$64,2,0),"Revisar error" )))</f>
        <v>Actualizando información</v>
      </c>
    </row>
    <row r="338" spans="1:25" x14ac:dyDescent="0.3">
      <c r="A338" s="2">
        <v>2008</v>
      </c>
      <c r="B338" s="2" t="s">
        <v>426</v>
      </c>
      <c r="C338" s="2" t="s">
        <v>155</v>
      </c>
      <c r="D338" s="2" t="s">
        <v>1323</v>
      </c>
      <c r="E338" s="2" t="s">
        <v>32</v>
      </c>
      <c r="F338" s="2" t="s">
        <v>33</v>
      </c>
      <c r="G338" s="2" t="s">
        <v>157</v>
      </c>
      <c r="H338" s="2"/>
      <c r="I338" s="2"/>
      <c r="J338" s="2"/>
      <c r="K338" s="27"/>
      <c r="L338" s="2"/>
      <c r="M338" s="2"/>
      <c r="N338" s="2"/>
      <c r="O338" s="2"/>
      <c r="P338" s="2"/>
      <c r="Q338" s="2"/>
      <c r="R338" s="2"/>
      <c r="S338" s="2"/>
      <c r="T338" s="2"/>
      <c r="U338" s="2"/>
      <c r="V338" s="2"/>
      <c r="W338" s="2"/>
      <c r="X338" s="30" t="str">
        <f t="shared" si="11"/>
        <v/>
      </c>
      <c r="Y338" s="9" t="str">
        <f>IF( K338="s.i", "s.i", IF(ISBLANK(K338),"Actualizando información",IFERROR(K338 / VLOOKUP(A338,Deflactor!$G$3:$H$64,2,0),"Revisar error" )))</f>
        <v>Actualizando información</v>
      </c>
    </row>
    <row r="339" spans="1:25" x14ac:dyDescent="0.3">
      <c r="A339" s="2">
        <v>2008</v>
      </c>
      <c r="B339" s="2" t="s">
        <v>427</v>
      </c>
      <c r="C339" s="2" t="s">
        <v>92</v>
      </c>
      <c r="D339" s="2" t="s">
        <v>1322</v>
      </c>
      <c r="E339" s="2" t="s">
        <v>291</v>
      </c>
      <c r="F339" s="2" t="s">
        <v>120</v>
      </c>
      <c r="G339" s="2" t="s">
        <v>309</v>
      </c>
      <c r="H339" s="2"/>
      <c r="I339" s="2"/>
      <c r="J339" s="2"/>
      <c r="K339" s="27"/>
      <c r="L339" s="2"/>
      <c r="M339" s="2"/>
      <c r="N339" s="2"/>
      <c r="O339" s="2"/>
      <c r="P339" s="2"/>
      <c r="Q339" s="2"/>
      <c r="R339" s="2"/>
      <c r="S339" s="2"/>
      <c r="T339" s="2"/>
      <c r="U339" s="2"/>
      <c r="V339" s="2"/>
      <c r="W339" s="2"/>
      <c r="X339" s="30" t="str">
        <f t="shared" si="11"/>
        <v/>
      </c>
      <c r="Y339" s="9" t="str">
        <f>IF( K339="s.i", "s.i", IF(ISBLANK(K339),"Actualizando información",IFERROR(K339 / VLOOKUP(A339,Deflactor!$G$3:$H$64,2,0),"Revisar error" )))</f>
        <v>Actualizando información</v>
      </c>
    </row>
    <row r="340" spans="1:25" x14ac:dyDescent="0.3">
      <c r="A340" s="2">
        <v>2008</v>
      </c>
      <c r="B340" s="2" t="s">
        <v>428</v>
      </c>
      <c r="C340" s="2" t="s">
        <v>7</v>
      </c>
      <c r="D340" s="2" t="s">
        <v>1320</v>
      </c>
      <c r="E340" s="2" t="s">
        <v>398</v>
      </c>
      <c r="F340" s="2" t="s">
        <v>399</v>
      </c>
      <c r="G340" s="2" t="s">
        <v>400</v>
      </c>
      <c r="H340" s="2"/>
      <c r="I340" s="2"/>
      <c r="J340" s="2"/>
      <c r="K340" s="27"/>
      <c r="L340" s="2"/>
      <c r="M340" s="2"/>
      <c r="N340" s="2"/>
      <c r="O340" s="2"/>
      <c r="P340" s="2"/>
      <c r="Q340" s="2"/>
      <c r="R340" s="2"/>
      <c r="S340" s="2"/>
      <c r="T340" s="2"/>
      <c r="U340" s="2"/>
      <c r="V340" s="2"/>
      <c r="W340" s="2"/>
      <c r="X340" s="30" t="str">
        <f t="shared" si="11"/>
        <v/>
      </c>
      <c r="Y340" s="9" t="str">
        <f>IF( K340="s.i", "s.i", IF(ISBLANK(K340),"Actualizando información",IFERROR(K340 / VLOOKUP(A340,Deflactor!$G$3:$H$64,2,0),"Revisar error" )))</f>
        <v>Actualizando información</v>
      </c>
    </row>
    <row r="341" spans="1:25" x14ac:dyDescent="0.3">
      <c r="A341" s="2">
        <v>2008</v>
      </c>
      <c r="B341" s="2" t="s">
        <v>429</v>
      </c>
      <c r="C341" s="2" t="s">
        <v>92</v>
      </c>
      <c r="D341" s="2" t="s">
        <v>1322</v>
      </c>
      <c r="E341" s="2" t="s">
        <v>291</v>
      </c>
      <c r="F341" s="2" t="s">
        <v>120</v>
      </c>
      <c r="G341" s="2" t="s">
        <v>311</v>
      </c>
      <c r="H341" s="2"/>
      <c r="I341" s="2"/>
      <c r="J341" s="2"/>
      <c r="K341" s="27"/>
      <c r="L341" s="2"/>
      <c r="M341" s="2"/>
      <c r="N341" s="2"/>
      <c r="O341" s="2"/>
      <c r="P341" s="2"/>
      <c r="Q341" s="2"/>
      <c r="R341" s="2"/>
      <c r="S341" s="2"/>
      <c r="T341" s="2"/>
      <c r="U341" s="2"/>
      <c r="V341" s="2"/>
      <c r="W341" s="2"/>
      <c r="X341" s="30" t="str">
        <f t="shared" si="11"/>
        <v/>
      </c>
      <c r="Y341" s="9" t="str">
        <f>IF( K341="s.i", "s.i", IF(ISBLANK(K341),"Actualizando información",IFERROR(K341 / VLOOKUP(A341,Deflactor!$G$3:$H$64,2,0),"Revisar error" )))</f>
        <v>Actualizando información</v>
      </c>
    </row>
    <row r="342" spans="1:25" x14ac:dyDescent="0.3">
      <c r="A342" s="2">
        <v>2008</v>
      </c>
      <c r="B342" s="2" t="s">
        <v>430</v>
      </c>
      <c r="C342" s="2" t="s">
        <v>92</v>
      </c>
      <c r="D342" s="2" t="s">
        <v>1322</v>
      </c>
      <c r="E342" s="2" t="s">
        <v>291</v>
      </c>
      <c r="F342" s="2" t="s">
        <v>120</v>
      </c>
      <c r="G342" s="2" t="s">
        <v>309</v>
      </c>
      <c r="H342" s="2"/>
      <c r="I342" s="2"/>
      <c r="J342" s="2"/>
      <c r="K342" s="27"/>
      <c r="L342" s="2"/>
      <c r="M342" s="2"/>
      <c r="N342" s="2"/>
      <c r="O342" s="2"/>
      <c r="P342" s="2"/>
      <c r="Q342" s="2"/>
      <c r="R342" s="2"/>
      <c r="S342" s="2"/>
      <c r="T342" s="2"/>
      <c r="U342" s="2"/>
      <c r="V342" s="2"/>
      <c r="W342" s="2"/>
      <c r="X342" s="30" t="str">
        <f t="shared" si="11"/>
        <v/>
      </c>
      <c r="Y342" s="9" t="str">
        <f>IF( K342="s.i", "s.i", IF(ISBLANK(K342),"Actualizando información",IFERROR(K342 / VLOOKUP(A342,Deflactor!$G$3:$H$64,2,0),"Revisar error" )))</f>
        <v>Actualizando información</v>
      </c>
    </row>
    <row r="343" spans="1:25" x14ac:dyDescent="0.3">
      <c r="A343" s="2">
        <v>2008</v>
      </c>
      <c r="B343" s="2" t="s">
        <v>431</v>
      </c>
      <c r="C343" s="2" t="s">
        <v>7</v>
      </c>
      <c r="D343" s="2" t="s">
        <v>1320</v>
      </c>
      <c r="E343" s="2" t="s">
        <v>32</v>
      </c>
      <c r="F343" s="2" t="s">
        <v>33</v>
      </c>
      <c r="G343" s="2" t="s">
        <v>330</v>
      </c>
      <c r="H343" s="2"/>
      <c r="I343" s="2"/>
      <c r="J343" s="2"/>
      <c r="K343" s="27"/>
      <c r="L343" s="2"/>
      <c r="M343" s="2"/>
      <c r="N343" s="2"/>
      <c r="O343" s="2"/>
      <c r="P343" s="2"/>
      <c r="Q343" s="2"/>
      <c r="R343" s="2"/>
      <c r="S343" s="2"/>
      <c r="T343" s="2"/>
      <c r="U343" s="2"/>
      <c r="V343" s="2"/>
      <c r="W343" s="2"/>
      <c r="X343" s="30" t="str">
        <f t="shared" si="11"/>
        <v/>
      </c>
      <c r="Y343" s="9" t="str">
        <f>IF( K343="s.i", "s.i", IF(ISBLANK(K343),"Actualizando información",IFERROR(K343 / VLOOKUP(A343,Deflactor!$G$3:$H$64,2,0),"Revisar error" )))</f>
        <v>Actualizando información</v>
      </c>
    </row>
    <row r="344" spans="1:25" x14ac:dyDescent="0.3">
      <c r="A344" s="2">
        <v>2008</v>
      </c>
      <c r="B344" s="2" t="s">
        <v>432</v>
      </c>
      <c r="C344" s="2" t="s">
        <v>7</v>
      </c>
      <c r="D344" s="2" t="s">
        <v>1320</v>
      </c>
      <c r="E344" s="2" t="s">
        <v>54</v>
      </c>
      <c r="F344" s="2" t="s">
        <v>244</v>
      </c>
      <c r="G344" s="2" t="s">
        <v>352</v>
      </c>
      <c r="H344" s="2"/>
      <c r="I344" s="2"/>
      <c r="J344" s="2"/>
      <c r="K344" s="27"/>
      <c r="L344" s="2"/>
      <c r="M344" s="2"/>
      <c r="N344" s="2"/>
      <c r="O344" s="2"/>
      <c r="P344" s="2"/>
      <c r="Q344" s="2"/>
      <c r="R344" s="2"/>
      <c r="S344" s="2"/>
      <c r="T344" s="2"/>
      <c r="U344" s="2"/>
      <c r="V344" s="2"/>
      <c r="W344" s="2"/>
      <c r="X344" s="30" t="str">
        <f t="shared" si="11"/>
        <v/>
      </c>
      <c r="Y344" s="9" t="str">
        <f>IF( K344="s.i", "s.i", IF(ISBLANK(K344),"Actualizando información",IFERROR(K344 / VLOOKUP(A344,Deflactor!$G$3:$H$64,2,0),"Revisar error" )))</f>
        <v>Actualizando información</v>
      </c>
    </row>
    <row r="345" spans="1:25" x14ac:dyDescent="0.3">
      <c r="A345" s="2">
        <v>2007</v>
      </c>
      <c r="B345" s="2" t="s">
        <v>433</v>
      </c>
      <c r="C345" s="2" t="s">
        <v>155</v>
      </c>
      <c r="D345" s="2" t="s">
        <v>1323</v>
      </c>
      <c r="E345" s="2" t="s">
        <v>64</v>
      </c>
      <c r="F345" s="2" t="s">
        <v>434</v>
      </c>
      <c r="G345" s="2" t="s">
        <v>157</v>
      </c>
      <c r="H345" s="2"/>
      <c r="I345" s="2"/>
      <c r="J345" s="2"/>
      <c r="K345" s="27"/>
      <c r="L345" s="2"/>
      <c r="M345" s="2"/>
      <c r="N345" s="2"/>
      <c r="O345" s="2"/>
      <c r="P345" s="2"/>
      <c r="Q345" s="2"/>
      <c r="R345" s="2"/>
      <c r="S345" s="2"/>
      <c r="T345" s="2"/>
      <c r="U345" s="2"/>
      <c r="V345" s="2"/>
      <c r="W345" s="2"/>
      <c r="X345" s="30" t="str">
        <f t="shared" si="11"/>
        <v/>
      </c>
      <c r="Y345" s="9" t="str">
        <f>IF( K345="s.i", "s.i", IF(ISBLANK(K345),"Actualizando información",IFERROR(K345 / VLOOKUP(A345,Deflactor!$G$3:$H$64,2,0),"Revisar error" )))</f>
        <v>Actualizando información</v>
      </c>
    </row>
    <row r="346" spans="1:25" x14ac:dyDescent="0.3">
      <c r="A346" s="2">
        <v>2007</v>
      </c>
      <c r="B346" s="2" t="s">
        <v>435</v>
      </c>
      <c r="C346" s="2" t="s">
        <v>92</v>
      </c>
      <c r="D346" s="2" t="s">
        <v>1322</v>
      </c>
      <c r="E346" s="2" t="s">
        <v>291</v>
      </c>
      <c r="F346" s="2" t="s">
        <v>120</v>
      </c>
      <c r="G346" s="2" t="s">
        <v>352</v>
      </c>
      <c r="H346" s="2"/>
      <c r="I346" s="2"/>
      <c r="J346" s="2"/>
      <c r="K346" s="27"/>
      <c r="L346" s="2"/>
      <c r="M346" s="2"/>
      <c r="N346" s="2"/>
      <c r="O346" s="2"/>
      <c r="P346" s="2"/>
      <c r="Q346" s="2"/>
      <c r="R346" s="2"/>
      <c r="S346" s="2"/>
      <c r="T346" s="2"/>
      <c r="U346" s="2"/>
      <c r="V346" s="2"/>
      <c r="W346" s="2"/>
      <c r="X346" s="30" t="str">
        <f t="shared" si="11"/>
        <v/>
      </c>
      <c r="Y346" s="9" t="str">
        <f>IF( K346="s.i", "s.i", IF(ISBLANK(K346),"Actualizando información",IFERROR(K346 / VLOOKUP(A346,Deflactor!$G$3:$H$64,2,0),"Revisar error" )))</f>
        <v>Actualizando información</v>
      </c>
    </row>
    <row r="347" spans="1:25" x14ac:dyDescent="0.3">
      <c r="A347" s="2">
        <v>2007</v>
      </c>
      <c r="B347" s="2" t="s">
        <v>436</v>
      </c>
      <c r="C347" s="2" t="s">
        <v>7</v>
      </c>
      <c r="D347" s="2" t="s">
        <v>1320</v>
      </c>
      <c r="E347" s="2" t="s">
        <v>291</v>
      </c>
      <c r="F347" s="2" t="s">
        <v>292</v>
      </c>
      <c r="G347" s="2" t="s">
        <v>330</v>
      </c>
      <c r="H347" s="2"/>
      <c r="I347" s="2"/>
      <c r="J347" s="2"/>
      <c r="K347" s="27"/>
      <c r="L347" s="2"/>
      <c r="M347" s="2"/>
      <c r="N347" s="2"/>
      <c r="O347" s="2"/>
      <c r="P347" s="2"/>
      <c r="Q347" s="2"/>
      <c r="R347" s="2"/>
      <c r="S347" s="2"/>
      <c r="T347" s="2"/>
      <c r="U347" s="2"/>
      <c r="V347" s="2"/>
      <c r="W347" s="2"/>
      <c r="X347" s="30" t="str">
        <f t="shared" si="11"/>
        <v/>
      </c>
      <c r="Y347" s="9" t="str">
        <f>IF( K347="s.i", "s.i", IF(ISBLANK(K347),"Actualizando información",IFERROR(K347 / VLOOKUP(A347,Deflactor!$G$3:$H$64,2,0),"Revisar error" )))</f>
        <v>Actualizando información</v>
      </c>
    </row>
    <row r="348" spans="1:25" x14ac:dyDescent="0.3">
      <c r="A348" s="2">
        <v>2007</v>
      </c>
      <c r="B348" s="2" t="s">
        <v>437</v>
      </c>
      <c r="C348" s="2" t="s">
        <v>7</v>
      </c>
      <c r="D348" s="2" t="s">
        <v>1320</v>
      </c>
      <c r="E348" s="2" t="s">
        <v>48</v>
      </c>
      <c r="F348" s="2" t="s">
        <v>88</v>
      </c>
      <c r="G348" s="2" t="s">
        <v>311</v>
      </c>
      <c r="H348" s="2"/>
      <c r="I348" s="2"/>
      <c r="J348" s="2"/>
      <c r="K348" s="27"/>
      <c r="L348" s="2"/>
      <c r="M348" s="2"/>
      <c r="N348" s="2"/>
      <c r="O348" s="2"/>
      <c r="P348" s="2"/>
      <c r="Q348" s="2"/>
      <c r="R348" s="2"/>
      <c r="S348" s="2"/>
      <c r="T348" s="2"/>
      <c r="U348" s="2"/>
      <c r="V348" s="2"/>
      <c r="W348" s="2"/>
      <c r="X348" s="30" t="str">
        <f t="shared" si="11"/>
        <v/>
      </c>
      <c r="Y348" s="9" t="str">
        <f>IF( K348="s.i", "s.i", IF(ISBLANK(K348),"Actualizando información",IFERROR(K348 / VLOOKUP(A348,Deflactor!$G$3:$H$64,2,0),"Revisar error" )))</f>
        <v>Actualizando información</v>
      </c>
    </row>
    <row r="349" spans="1:25" x14ac:dyDescent="0.3">
      <c r="A349" s="2">
        <v>2007</v>
      </c>
      <c r="B349" s="2" t="s">
        <v>438</v>
      </c>
      <c r="C349" s="2" t="s">
        <v>7</v>
      </c>
      <c r="D349" s="2" t="s">
        <v>1320</v>
      </c>
      <c r="E349" s="2" t="s">
        <v>48</v>
      </c>
      <c r="F349" s="2" t="s">
        <v>439</v>
      </c>
      <c r="G349" s="2" t="s">
        <v>311</v>
      </c>
      <c r="H349" s="2"/>
      <c r="I349" s="2"/>
      <c r="J349" s="2"/>
      <c r="K349" s="27"/>
      <c r="L349" s="2"/>
      <c r="M349" s="2"/>
      <c r="N349" s="2"/>
      <c r="O349" s="2"/>
      <c r="P349" s="2"/>
      <c r="Q349" s="2"/>
      <c r="R349" s="2"/>
      <c r="S349" s="2"/>
      <c r="T349" s="2"/>
      <c r="U349" s="2"/>
      <c r="V349" s="2"/>
      <c r="W349" s="2"/>
      <c r="X349" s="30" t="str">
        <f t="shared" si="11"/>
        <v/>
      </c>
      <c r="Y349" s="9" t="str">
        <f>IF( K349="s.i", "s.i", IF(ISBLANK(K349),"Actualizando información",IFERROR(K349 / VLOOKUP(A349,Deflactor!$G$3:$H$64,2,0),"Revisar error" )))</f>
        <v>Actualizando información</v>
      </c>
    </row>
    <row r="350" spans="1:25" x14ac:dyDescent="0.3">
      <c r="A350" s="2">
        <v>2007</v>
      </c>
      <c r="B350" s="2" t="s">
        <v>440</v>
      </c>
      <c r="C350" s="2" t="s">
        <v>7</v>
      </c>
      <c r="D350" s="2" t="s">
        <v>1320</v>
      </c>
      <c r="E350" s="2" t="s">
        <v>48</v>
      </c>
      <c r="F350" s="2" t="s">
        <v>88</v>
      </c>
      <c r="G350" s="2" t="s">
        <v>311</v>
      </c>
      <c r="H350" s="2"/>
      <c r="I350" s="2"/>
      <c r="J350" s="2"/>
      <c r="K350" s="27"/>
      <c r="L350" s="2"/>
      <c r="M350" s="2"/>
      <c r="N350" s="2"/>
      <c r="O350" s="2"/>
      <c r="P350" s="2"/>
      <c r="Q350" s="2"/>
      <c r="R350" s="2"/>
      <c r="S350" s="2"/>
      <c r="T350" s="2"/>
      <c r="U350" s="2"/>
      <c r="V350" s="2"/>
      <c r="W350" s="2"/>
      <c r="X350" s="30" t="str">
        <f t="shared" si="11"/>
        <v/>
      </c>
      <c r="Y350" s="9" t="str">
        <f>IF( K350="s.i", "s.i", IF(ISBLANK(K350),"Actualizando información",IFERROR(K350 / VLOOKUP(A350,Deflactor!$G$3:$H$64,2,0),"Revisar error" )))</f>
        <v>Actualizando información</v>
      </c>
    </row>
    <row r="351" spans="1:25" x14ac:dyDescent="0.3">
      <c r="A351" s="2">
        <v>2007</v>
      </c>
      <c r="B351" s="2" t="s">
        <v>441</v>
      </c>
      <c r="C351" s="2" t="s">
        <v>92</v>
      </c>
      <c r="D351" s="2" t="s">
        <v>1322</v>
      </c>
      <c r="E351" s="2" t="s">
        <v>291</v>
      </c>
      <c r="F351" s="2" t="s">
        <v>120</v>
      </c>
      <c r="G351" s="2" t="s">
        <v>352</v>
      </c>
      <c r="H351" s="2"/>
      <c r="I351" s="2"/>
      <c r="J351" s="2"/>
      <c r="K351" s="27"/>
      <c r="L351" s="2"/>
      <c r="M351" s="2"/>
      <c r="N351" s="2"/>
      <c r="O351" s="2"/>
      <c r="P351" s="2"/>
      <c r="Q351" s="2"/>
      <c r="R351" s="2"/>
      <c r="S351" s="2"/>
      <c r="T351" s="2"/>
      <c r="U351" s="2"/>
      <c r="V351" s="2"/>
      <c r="W351" s="2"/>
      <c r="X351" s="30" t="str">
        <f t="shared" si="11"/>
        <v/>
      </c>
      <c r="Y351" s="9" t="str">
        <f>IF( K351="s.i", "s.i", IF(ISBLANK(K351),"Actualizando información",IFERROR(K351 / VLOOKUP(A351,Deflactor!$G$3:$H$64,2,0),"Revisar error" )))</f>
        <v>Actualizando información</v>
      </c>
    </row>
    <row r="352" spans="1:25" x14ac:dyDescent="0.3">
      <c r="A352" s="2">
        <v>2007</v>
      </c>
      <c r="B352" s="2" t="s">
        <v>442</v>
      </c>
      <c r="C352" s="2" t="s">
        <v>7</v>
      </c>
      <c r="D352" s="2" t="s">
        <v>1320</v>
      </c>
      <c r="E352" s="2" t="s">
        <v>398</v>
      </c>
      <c r="F352" s="2" t="s">
        <v>443</v>
      </c>
      <c r="G352" s="2" t="s">
        <v>400</v>
      </c>
      <c r="H352" s="2"/>
      <c r="I352" s="2"/>
      <c r="J352" s="2"/>
      <c r="K352" s="27"/>
      <c r="L352" s="2"/>
      <c r="M352" s="2"/>
      <c r="N352" s="2"/>
      <c r="O352" s="2"/>
      <c r="P352" s="2"/>
      <c r="Q352" s="2"/>
      <c r="R352" s="2"/>
      <c r="S352" s="2"/>
      <c r="T352" s="2"/>
      <c r="U352" s="2"/>
      <c r="V352" s="2"/>
      <c r="W352" s="2"/>
      <c r="X352" s="30" t="str">
        <f t="shared" si="11"/>
        <v/>
      </c>
      <c r="Y352" s="9" t="str">
        <f>IF( K352="s.i", "s.i", IF(ISBLANK(K352),"Actualizando información",IFERROR(K352 / VLOOKUP(A352,Deflactor!$G$3:$H$64,2,0),"Revisar error" )))</f>
        <v>Actualizando información</v>
      </c>
    </row>
    <row r="353" spans="1:25" x14ac:dyDescent="0.3">
      <c r="A353" s="2">
        <v>2007</v>
      </c>
      <c r="B353" s="2" t="s">
        <v>444</v>
      </c>
      <c r="C353" s="2" t="s">
        <v>7</v>
      </c>
      <c r="D353" s="2" t="s">
        <v>1320</v>
      </c>
      <c r="E353" s="2" t="s">
        <v>445</v>
      </c>
      <c r="F353" s="2" t="s">
        <v>446</v>
      </c>
      <c r="G353" s="2" t="s">
        <v>330</v>
      </c>
      <c r="H353" s="2"/>
      <c r="I353" s="2"/>
      <c r="J353" s="2"/>
      <c r="K353" s="27"/>
      <c r="L353" s="2"/>
      <c r="M353" s="2"/>
      <c r="N353" s="2"/>
      <c r="O353" s="2"/>
      <c r="P353" s="2"/>
      <c r="Q353" s="2"/>
      <c r="R353" s="2"/>
      <c r="S353" s="2"/>
      <c r="T353" s="2"/>
      <c r="U353" s="2"/>
      <c r="V353" s="2"/>
      <c r="W353" s="2"/>
      <c r="X353" s="30" t="str">
        <f t="shared" si="11"/>
        <v/>
      </c>
      <c r="Y353" s="9" t="str">
        <f>IF( K353="s.i", "s.i", IF(ISBLANK(K353),"Actualizando información",IFERROR(K353 / VLOOKUP(A353,Deflactor!$G$3:$H$64,2,0),"Revisar error" )))</f>
        <v>Actualizando información</v>
      </c>
    </row>
    <row r="354" spans="1:25" x14ac:dyDescent="0.3">
      <c r="A354" s="2">
        <v>2007</v>
      </c>
      <c r="B354" s="2" t="s">
        <v>447</v>
      </c>
      <c r="C354" s="2" t="s">
        <v>7</v>
      </c>
      <c r="D354" s="2" t="s">
        <v>1320</v>
      </c>
      <c r="E354" s="2" t="s">
        <v>32</v>
      </c>
      <c r="F354" s="2" t="s">
        <v>33</v>
      </c>
      <c r="G354" s="2" t="s">
        <v>352</v>
      </c>
      <c r="H354" s="2"/>
      <c r="I354" s="2"/>
      <c r="J354" s="2"/>
      <c r="K354" s="27"/>
      <c r="L354" s="2"/>
      <c r="M354" s="2"/>
      <c r="N354" s="2"/>
      <c r="O354" s="2"/>
      <c r="P354" s="2"/>
      <c r="Q354" s="2"/>
      <c r="R354" s="2"/>
      <c r="S354" s="2"/>
      <c r="T354" s="2"/>
      <c r="U354" s="2"/>
      <c r="V354" s="2"/>
      <c r="W354" s="2"/>
      <c r="X354" s="30" t="str">
        <f t="shared" si="11"/>
        <v/>
      </c>
      <c r="Y354" s="9" t="str">
        <f>IF( K354="s.i", "s.i", IF(ISBLANK(K354),"Actualizando información",IFERROR(K354 / VLOOKUP(A354,Deflactor!$G$3:$H$64,2,0),"Revisar error" )))</f>
        <v>Actualizando información</v>
      </c>
    </row>
    <row r="355" spans="1:25" x14ac:dyDescent="0.3">
      <c r="A355" s="2">
        <v>2007</v>
      </c>
      <c r="B355" s="2" t="s">
        <v>448</v>
      </c>
      <c r="C355" s="2" t="s">
        <v>7</v>
      </c>
      <c r="D355" s="2" t="s">
        <v>1320</v>
      </c>
      <c r="E355" s="2" t="s">
        <v>8</v>
      </c>
      <c r="F355" s="2" t="s">
        <v>156</v>
      </c>
      <c r="G355" s="2" t="s">
        <v>352</v>
      </c>
      <c r="H355" s="2"/>
      <c r="I355" s="2"/>
      <c r="J355" s="2"/>
      <c r="K355" s="27"/>
      <c r="L355" s="2"/>
      <c r="M355" s="2"/>
      <c r="N355" s="2"/>
      <c r="O355" s="2"/>
      <c r="P355" s="2"/>
      <c r="Q355" s="2"/>
      <c r="R355" s="2"/>
      <c r="S355" s="2"/>
      <c r="T355" s="2"/>
      <c r="U355" s="2"/>
      <c r="V355" s="2"/>
      <c r="W355" s="2"/>
      <c r="X355" s="30" t="str">
        <f t="shared" si="11"/>
        <v/>
      </c>
      <c r="Y355" s="9" t="str">
        <f>IF( K355="s.i", "s.i", IF(ISBLANK(K355),"Actualizando información",IFERROR(K355 / VLOOKUP(A355,Deflactor!$G$3:$H$64,2,0),"Revisar error" )))</f>
        <v>Actualizando información</v>
      </c>
    </row>
    <row r="356" spans="1:25" x14ac:dyDescent="0.3">
      <c r="A356" s="2">
        <v>2007</v>
      </c>
      <c r="B356" s="2" t="s">
        <v>449</v>
      </c>
      <c r="C356" s="2" t="s">
        <v>92</v>
      </c>
      <c r="D356" s="2" t="s">
        <v>1322</v>
      </c>
      <c r="E356" s="2" t="s">
        <v>8</v>
      </c>
      <c r="F356" s="2" t="s">
        <v>51</v>
      </c>
      <c r="G356" s="2" t="s">
        <v>330</v>
      </c>
      <c r="H356" s="2"/>
      <c r="I356" s="2"/>
      <c r="J356" s="2"/>
      <c r="K356" s="27"/>
      <c r="L356" s="2"/>
      <c r="M356" s="2"/>
      <c r="N356" s="2"/>
      <c r="O356" s="2"/>
      <c r="P356" s="2"/>
      <c r="Q356" s="2"/>
      <c r="R356" s="2"/>
      <c r="S356" s="2"/>
      <c r="T356" s="2"/>
      <c r="U356" s="2"/>
      <c r="V356" s="2"/>
      <c r="W356" s="2"/>
      <c r="X356" s="30" t="str">
        <f t="shared" si="11"/>
        <v/>
      </c>
      <c r="Y356" s="9" t="str">
        <f>IF( K356="s.i", "s.i", IF(ISBLANK(K356),"Actualizando información",IFERROR(K356 / VLOOKUP(A356,Deflactor!$G$3:$H$64,2,0),"Revisar error" )))</f>
        <v>Actualizando información</v>
      </c>
    </row>
    <row r="357" spans="1:25" x14ac:dyDescent="0.3">
      <c r="A357" s="2">
        <v>2007</v>
      </c>
      <c r="B357" s="2" t="s">
        <v>450</v>
      </c>
      <c r="C357" s="2" t="s">
        <v>92</v>
      </c>
      <c r="D357" s="2" t="s">
        <v>1322</v>
      </c>
      <c r="E357" s="2" t="s">
        <v>8</v>
      </c>
      <c r="F357" s="2" t="s">
        <v>51</v>
      </c>
      <c r="G357" s="2" t="s">
        <v>311</v>
      </c>
      <c r="H357" s="2"/>
      <c r="I357" s="2"/>
      <c r="J357" s="2"/>
      <c r="K357" s="27"/>
      <c r="L357" s="2"/>
      <c r="M357" s="2"/>
      <c r="N357" s="2"/>
      <c r="O357" s="2"/>
      <c r="P357" s="2"/>
      <c r="Q357" s="2"/>
      <c r="R357" s="2"/>
      <c r="S357" s="2"/>
      <c r="T357" s="2"/>
      <c r="U357" s="2"/>
      <c r="V357" s="2"/>
      <c r="W357" s="2"/>
      <c r="X357" s="30" t="str">
        <f t="shared" si="11"/>
        <v/>
      </c>
      <c r="Y357" s="9" t="str">
        <f>IF( K357="s.i", "s.i", IF(ISBLANK(K357),"Actualizando información",IFERROR(K357 / VLOOKUP(A357,Deflactor!$G$3:$H$64,2,0),"Revisar error" )))</f>
        <v>Actualizando información</v>
      </c>
    </row>
    <row r="358" spans="1:25" x14ac:dyDescent="0.3">
      <c r="A358" s="2">
        <v>2007</v>
      </c>
      <c r="B358" s="2" t="s">
        <v>451</v>
      </c>
      <c r="C358" s="2" t="s">
        <v>92</v>
      </c>
      <c r="D358" s="2" t="s">
        <v>1322</v>
      </c>
      <c r="E358" s="2" t="s">
        <v>8</v>
      </c>
      <c r="F358" s="2" t="s">
        <v>51</v>
      </c>
      <c r="G358" s="2" t="s">
        <v>330</v>
      </c>
      <c r="H358" s="2"/>
      <c r="I358" s="2"/>
      <c r="J358" s="2"/>
      <c r="K358" s="27"/>
      <c r="L358" s="2"/>
      <c r="M358" s="2"/>
      <c r="N358" s="2"/>
      <c r="O358" s="2"/>
      <c r="P358" s="2"/>
      <c r="Q358" s="2"/>
      <c r="R358" s="2"/>
      <c r="S358" s="2"/>
      <c r="T358" s="2"/>
      <c r="U358" s="2"/>
      <c r="V358" s="2"/>
      <c r="W358" s="2"/>
      <c r="X358" s="30" t="str">
        <f t="shared" si="11"/>
        <v/>
      </c>
      <c r="Y358" s="9" t="str">
        <f>IF( K358="s.i", "s.i", IF(ISBLANK(K358),"Actualizando información",IFERROR(K358 / VLOOKUP(A358,Deflactor!$G$3:$H$64,2,0),"Revisar error" )))</f>
        <v>Actualizando información</v>
      </c>
    </row>
    <row r="359" spans="1:25" x14ac:dyDescent="0.3">
      <c r="A359" s="2">
        <v>2007</v>
      </c>
      <c r="B359" s="2" t="s">
        <v>452</v>
      </c>
      <c r="C359" s="2" t="s">
        <v>92</v>
      </c>
      <c r="D359" s="2" t="s">
        <v>1322</v>
      </c>
      <c r="E359" s="2" t="s">
        <v>8</v>
      </c>
      <c r="F359" s="2" t="s">
        <v>51</v>
      </c>
      <c r="G359" s="2" t="s">
        <v>309</v>
      </c>
      <c r="H359" s="2"/>
      <c r="I359" s="2"/>
      <c r="J359" s="2"/>
      <c r="K359" s="27"/>
      <c r="L359" s="2"/>
      <c r="M359" s="2"/>
      <c r="N359" s="2"/>
      <c r="O359" s="2"/>
      <c r="P359" s="2"/>
      <c r="Q359" s="2"/>
      <c r="R359" s="2"/>
      <c r="S359" s="2"/>
      <c r="T359" s="2"/>
      <c r="U359" s="2"/>
      <c r="V359" s="2"/>
      <c r="W359" s="2"/>
      <c r="X359" s="30" t="str">
        <f t="shared" si="11"/>
        <v/>
      </c>
      <c r="Y359" s="9" t="str">
        <f>IF( K359="s.i", "s.i", IF(ISBLANK(K359),"Actualizando información",IFERROR(K359 / VLOOKUP(A359,Deflactor!$G$3:$H$64,2,0),"Revisar error" )))</f>
        <v>Actualizando información</v>
      </c>
    </row>
    <row r="360" spans="1:25" x14ac:dyDescent="0.3">
      <c r="A360" s="2">
        <v>2007</v>
      </c>
      <c r="B360" s="2" t="s">
        <v>453</v>
      </c>
      <c r="C360" s="2" t="s">
        <v>7</v>
      </c>
      <c r="D360" s="2" t="s">
        <v>1320</v>
      </c>
      <c r="E360" s="2" t="s">
        <v>71</v>
      </c>
      <c r="F360" s="2" t="s">
        <v>167</v>
      </c>
      <c r="G360" s="2" t="s">
        <v>330</v>
      </c>
      <c r="H360" s="2"/>
      <c r="I360" s="2"/>
      <c r="J360" s="2"/>
      <c r="K360" s="27"/>
      <c r="L360" s="2"/>
      <c r="M360" s="2"/>
      <c r="N360" s="2"/>
      <c r="O360" s="2"/>
      <c r="P360" s="2"/>
      <c r="Q360" s="2"/>
      <c r="R360" s="2"/>
      <c r="S360" s="2"/>
      <c r="T360" s="2"/>
      <c r="U360" s="2"/>
      <c r="V360" s="2"/>
      <c r="W360" s="2"/>
      <c r="X360" s="30" t="str">
        <f t="shared" si="11"/>
        <v/>
      </c>
      <c r="Y360" s="9" t="str">
        <f>IF( K360="s.i", "s.i", IF(ISBLANK(K360),"Actualizando información",IFERROR(K360 / VLOOKUP(A360,Deflactor!$G$3:$H$64,2,0),"Revisar error" )))</f>
        <v>Actualizando información</v>
      </c>
    </row>
    <row r="361" spans="1:25" x14ac:dyDescent="0.3">
      <c r="A361" s="2">
        <v>2007</v>
      </c>
      <c r="B361" s="2" t="s">
        <v>454</v>
      </c>
      <c r="C361" s="2" t="s">
        <v>92</v>
      </c>
      <c r="D361" s="2" t="s">
        <v>1322</v>
      </c>
      <c r="E361" s="2" t="s">
        <v>25</v>
      </c>
      <c r="F361" s="2" t="s">
        <v>29</v>
      </c>
      <c r="G361" s="2" t="s">
        <v>311</v>
      </c>
      <c r="H361" s="2"/>
      <c r="I361" s="2"/>
      <c r="J361" s="2"/>
      <c r="K361" s="27"/>
      <c r="L361" s="2"/>
      <c r="M361" s="2"/>
      <c r="N361" s="2"/>
      <c r="O361" s="2"/>
      <c r="P361" s="2"/>
      <c r="Q361" s="2"/>
      <c r="R361" s="2"/>
      <c r="S361" s="2"/>
      <c r="T361" s="2"/>
      <c r="U361" s="2"/>
      <c r="V361" s="2"/>
      <c r="W361" s="2"/>
      <c r="X361" s="30" t="str">
        <f t="shared" si="11"/>
        <v/>
      </c>
      <c r="Y361" s="9" t="str">
        <f>IF( K361="s.i", "s.i", IF(ISBLANK(K361),"Actualizando información",IFERROR(K361 / VLOOKUP(A361,Deflactor!$G$3:$H$64,2,0),"Revisar error" )))</f>
        <v>Actualizando información</v>
      </c>
    </row>
    <row r="362" spans="1:25" x14ac:dyDescent="0.3">
      <c r="A362" s="2">
        <v>2007</v>
      </c>
      <c r="B362" s="2" t="s">
        <v>455</v>
      </c>
      <c r="C362" s="2" t="s">
        <v>92</v>
      </c>
      <c r="D362" s="2" t="s">
        <v>1322</v>
      </c>
      <c r="E362" s="2" t="s">
        <v>25</v>
      </c>
      <c r="F362" s="2" t="s">
        <v>29</v>
      </c>
      <c r="G362" s="2" t="s">
        <v>330</v>
      </c>
      <c r="H362" s="2"/>
      <c r="I362" s="2"/>
      <c r="J362" s="2"/>
      <c r="K362" s="27"/>
      <c r="L362" s="2"/>
      <c r="M362" s="2"/>
      <c r="N362" s="2"/>
      <c r="O362" s="2"/>
      <c r="P362" s="2"/>
      <c r="Q362" s="2"/>
      <c r="R362" s="2"/>
      <c r="S362" s="2"/>
      <c r="T362" s="2"/>
      <c r="U362" s="2"/>
      <c r="V362" s="2"/>
      <c r="W362" s="2"/>
      <c r="X362" s="30" t="str">
        <f t="shared" si="11"/>
        <v/>
      </c>
      <c r="Y362" s="9" t="str">
        <f>IF( K362="s.i", "s.i", IF(ISBLANK(K362),"Actualizando información",IFERROR(K362 / VLOOKUP(A362,Deflactor!$G$3:$H$64,2,0),"Revisar error" )))</f>
        <v>Actualizando información</v>
      </c>
    </row>
    <row r="363" spans="1:25" x14ac:dyDescent="0.3">
      <c r="A363" s="2">
        <v>2007</v>
      </c>
      <c r="B363" s="2" t="s">
        <v>456</v>
      </c>
      <c r="C363" s="2" t="s">
        <v>92</v>
      </c>
      <c r="D363" s="2" t="s">
        <v>1322</v>
      </c>
      <c r="E363" s="2" t="s">
        <v>216</v>
      </c>
      <c r="F363" s="2" t="s">
        <v>457</v>
      </c>
      <c r="G363" s="2" t="s">
        <v>352</v>
      </c>
      <c r="H363" s="2"/>
      <c r="I363" s="2"/>
      <c r="J363" s="2"/>
      <c r="K363" s="27"/>
      <c r="L363" s="2"/>
      <c r="M363" s="2"/>
      <c r="N363" s="2"/>
      <c r="O363" s="2"/>
      <c r="P363" s="2"/>
      <c r="Q363" s="2"/>
      <c r="R363" s="2"/>
      <c r="S363" s="2"/>
      <c r="T363" s="2"/>
      <c r="U363" s="2"/>
      <c r="V363" s="2"/>
      <c r="W363" s="2"/>
      <c r="X363" s="30" t="str">
        <f t="shared" si="11"/>
        <v/>
      </c>
      <c r="Y363" s="9" t="str">
        <f>IF( K363="s.i", "s.i", IF(ISBLANK(K363),"Actualizando información",IFERROR(K363 / VLOOKUP(A363,Deflactor!$G$3:$H$64,2,0),"Revisar error" )))</f>
        <v>Actualizando información</v>
      </c>
    </row>
    <row r="364" spans="1:25" x14ac:dyDescent="0.3">
      <c r="A364" s="2">
        <v>2007</v>
      </c>
      <c r="B364" s="2" t="s">
        <v>458</v>
      </c>
      <c r="C364" s="2" t="s">
        <v>92</v>
      </c>
      <c r="D364" s="2" t="s">
        <v>1322</v>
      </c>
      <c r="E364" s="2" t="s">
        <v>36</v>
      </c>
      <c r="F364" s="2" t="s">
        <v>37</v>
      </c>
      <c r="G364" s="2" t="s">
        <v>400</v>
      </c>
      <c r="H364" s="2"/>
      <c r="I364" s="2"/>
      <c r="J364" s="2"/>
      <c r="K364" s="27"/>
      <c r="L364" s="2"/>
      <c r="M364" s="2"/>
      <c r="N364" s="2"/>
      <c r="O364" s="2"/>
      <c r="P364" s="2"/>
      <c r="Q364" s="2"/>
      <c r="R364" s="2"/>
      <c r="S364" s="2"/>
      <c r="T364" s="2"/>
      <c r="U364" s="2"/>
      <c r="V364" s="2"/>
      <c r="W364" s="2"/>
      <c r="X364" s="30" t="str">
        <f t="shared" si="11"/>
        <v/>
      </c>
      <c r="Y364" s="9" t="str">
        <f>IF( K364="s.i", "s.i", IF(ISBLANK(K364),"Actualizando información",IFERROR(K364 / VLOOKUP(A364,Deflactor!$G$3:$H$64,2,0),"Revisar error" )))</f>
        <v>Actualizando información</v>
      </c>
    </row>
    <row r="365" spans="1:25" x14ac:dyDescent="0.3">
      <c r="A365" s="2">
        <v>2007</v>
      </c>
      <c r="B365" s="2" t="s">
        <v>459</v>
      </c>
      <c r="C365" s="2" t="s">
        <v>92</v>
      </c>
      <c r="D365" s="2" t="s">
        <v>1322</v>
      </c>
      <c r="E365" s="2" t="s">
        <v>36</v>
      </c>
      <c r="F365" s="2" t="s">
        <v>37</v>
      </c>
      <c r="G365" s="2" t="s">
        <v>400</v>
      </c>
      <c r="H365" s="2"/>
      <c r="I365" s="2"/>
      <c r="J365" s="2"/>
      <c r="K365" s="27"/>
      <c r="L365" s="2"/>
      <c r="M365" s="2"/>
      <c r="N365" s="2"/>
      <c r="O365" s="2"/>
      <c r="P365" s="2"/>
      <c r="Q365" s="2"/>
      <c r="R365" s="2"/>
      <c r="S365" s="2"/>
      <c r="T365" s="2"/>
      <c r="U365" s="2"/>
      <c r="V365" s="2"/>
      <c r="W365" s="2"/>
      <c r="X365" s="30" t="str">
        <f t="shared" si="11"/>
        <v/>
      </c>
      <c r="Y365" s="9" t="str">
        <f>IF( K365="s.i", "s.i", IF(ISBLANK(K365),"Actualizando información",IFERROR(K365 / VLOOKUP(A365,Deflactor!$G$3:$H$64,2,0),"Revisar error" )))</f>
        <v>Actualizando información</v>
      </c>
    </row>
    <row r="366" spans="1:25" x14ac:dyDescent="0.3">
      <c r="A366" s="2">
        <v>2007</v>
      </c>
      <c r="B366" s="2" t="s">
        <v>460</v>
      </c>
      <c r="C366" s="2" t="s">
        <v>155</v>
      </c>
      <c r="D366" s="2" t="s">
        <v>1323</v>
      </c>
      <c r="E366" s="2" t="s">
        <v>36</v>
      </c>
      <c r="F366" s="2" t="s">
        <v>37</v>
      </c>
      <c r="G366" s="2" t="s">
        <v>157</v>
      </c>
      <c r="H366" s="2"/>
      <c r="I366" s="2"/>
      <c r="J366" s="2"/>
      <c r="K366" s="27"/>
      <c r="L366" s="2"/>
      <c r="M366" s="2"/>
      <c r="N366" s="2"/>
      <c r="O366" s="2"/>
      <c r="P366" s="2"/>
      <c r="Q366" s="2"/>
      <c r="R366" s="2"/>
      <c r="S366" s="2"/>
      <c r="T366" s="2"/>
      <c r="U366" s="2"/>
      <c r="V366" s="2"/>
      <c r="W366" s="2"/>
      <c r="X366" s="30" t="str">
        <f t="shared" si="11"/>
        <v/>
      </c>
      <c r="Y366" s="9" t="str">
        <f>IF( K366="s.i", "s.i", IF(ISBLANK(K366),"Actualizando información",IFERROR(K366 / VLOOKUP(A366,Deflactor!$G$3:$H$64,2,0),"Revisar error" )))</f>
        <v>Actualizando información</v>
      </c>
    </row>
    <row r="367" spans="1:25" x14ac:dyDescent="0.3">
      <c r="A367" s="2">
        <v>2007</v>
      </c>
      <c r="B367" s="2" t="s">
        <v>461</v>
      </c>
      <c r="C367" s="2" t="s">
        <v>155</v>
      </c>
      <c r="D367" s="2" t="s">
        <v>1323</v>
      </c>
      <c r="E367" s="2" t="s">
        <v>36</v>
      </c>
      <c r="F367" s="2" t="s">
        <v>37</v>
      </c>
      <c r="G367" s="2" t="s">
        <v>157</v>
      </c>
      <c r="H367" s="2"/>
      <c r="I367" s="2"/>
      <c r="J367" s="2"/>
      <c r="K367" s="27"/>
      <c r="L367" s="2"/>
      <c r="M367" s="2"/>
      <c r="N367" s="2"/>
      <c r="O367" s="2"/>
      <c r="P367" s="2"/>
      <c r="Q367" s="2"/>
      <c r="R367" s="2"/>
      <c r="S367" s="2"/>
      <c r="T367" s="2"/>
      <c r="U367" s="2"/>
      <c r="V367" s="2"/>
      <c r="W367" s="2"/>
      <c r="X367" s="30" t="str">
        <f t="shared" si="11"/>
        <v/>
      </c>
      <c r="Y367" s="9" t="str">
        <f>IF( K367="s.i", "s.i", IF(ISBLANK(K367),"Actualizando información",IFERROR(K367 / VLOOKUP(A367,Deflactor!$G$3:$H$64,2,0),"Revisar error" )))</f>
        <v>Actualizando información</v>
      </c>
    </row>
    <row r="368" spans="1:25" x14ac:dyDescent="0.3">
      <c r="A368" s="2">
        <v>2007</v>
      </c>
      <c r="B368" s="2" t="s">
        <v>462</v>
      </c>
      <c r="C368" s="2" t="s">
        <v>7</v>
      </c>
      <c r="D368" s="2" t="s">
        <v>1320</v>
      </c>
      <c r="E368" s="2" t="s">
        <v>36</v>
      </c>
      <c r="F368" s="2" t="s">
        <v>37</v>
      </c>
      <c r="G368" s="2" t="s">
        <v>311</v>
      </c>
      <c r="H368" s="2"/>
      <c r="I368" s="2"/>
      <c r="J368" s="2"/>
      <c r="K368" s="27"/>
      <c r="L368" s="2"/>
      <c r="M368" s="2"/>
      <c r="N368" s="2"/>
      <c r="O368" s="2"/>
      <c r="P368" s="2"/>
      <c r="Q368" s="2"/>
      <c r="R368" s="2"/>
      <c r="S368" s="2"/>
      <c r="T368" s="2"/>
      <c r="U368" s="2"/>
      <c r="V368" s="2"/>
      <c r="W368" s="2"/>
      <c r="X368" s="30" t="str">
        <f t="shared" si="11"/>
        <v/>
      </c>
      <c r="Y368" s="9" t="str">
        <f>IF( K368="s.i", "s.i", IF(ISBLANK(K368),"Actualizando información",IFERROR(K368 / VLOOKUP(A368,Deflactor!$G$3:$H$64,2,0),"Revisar error" )))</f>
        <v>Actualizando información</v>
      </c>
    </row>
    <row r="369" spans="1:25" x14ac:dyDescent="0.3">
      <c r="A369" s="2">
        <v>2007</v>
      </c>
      <c r="B369" s="2" t="s">
        <v>463</v>
      </c>
      <c r="C369" s="2" t="s">
        <v>7</v>
      </c>
      <c r="D369" s="2" t="s">
        <v>1320</v>
      </c>
      <c r="E369" s="2" t="s">
        <v>36</v>
      </c>
      <c r="F369" s="2" t="s">
        <v>37</v>
      </c>
      <c r="G369" s="2" t="s">
        <v>311</v>
      </c>
      <c r="H369" s="2"/>
      <c r="I369" s="2"/>
      <c r="J369" s="2"/>
      <c r="K369" s="27"/>
      <c r="L369" s="2"/>
      <c r="M369" s="2"/>
      <c r="N369" s="2"/>
      <c r="O369" s="2"/>
      <c r="P369" s="2"/>
      <c r="Q369" s="2"/>
      <c r="R369" s="2"/>
      <c r="S369" s="2"/>
      <c r="T369" s="2"/>
      <c r="U369" s="2"/>
      <c r="V369" s="2"/>
      <c r="W369" s="2"/>
      <c r="X369" s="30" t="str">
        <f t="shared" si="11"/>
        <v/>
      </c>
      <c r="Y369" s="9" t="str">
        <f>IF( K369="s.i", "s.i", IF(ISBLANK(K369),"Actualizando información",IFERROR(K369 / VLOOKUP(A369,Deflactor!$G$3:$H$64,2,0),"Revisar error" )))</f>
        <v>Actualizando información</v>
      </c>
    </row>
    <row r="370" spans="1:25" x14ac:dyDescent="0.3">
      <c r="A370" s="2">
        <v>2007</v>
      </c>
      <c r="B370" s="2" t="s">
        <v>464</v>
      </c>
      <c r="C370" s="2" t="s">
        <v>155</v>
      </c>
      <c r="D370" s="2" t="s">
        <v>1323</v>
      </c>
      <c r="E370" s="2" t="s">
        <v>36</v>
      </c>
      <c r="F370" s="2" t="s">
        <v>98</v>
      </c>
      <c r="G370" s="2" t="s">
        <v>157</v>
      </c>
      <c r="H370" s="2"/>
      <c r="I370" s="2"/>
      <c r="J370" s="2"/>
      <c r="K370" s="27"/>
      <c r="L370" s="2"/>
      <c r="M370" s="2"/>
      <c r="N370" s="2"/>
      <c r="O370" s="2"/>
      <c r="P370" s="2"/>
      <c r="Q370" s="2"/>
      <c r="R370" s="2"/>
      <c r="S370" s="2"/>
      <c r="T370" s="2"/>
      <c r="U370" s="2"/>
      <c r="V370" s="2"/>
      <c r="W370" s="2"/>
      <c r="X370" s="30" t="str">
        <f t="shared" si="11"/>
        <v/>
      </c>
      <c r="Y370" s="9" t="str">
        <f>IF( K370="s.i", "s.i", IF(ISBLANK(K370),"Actualizando información",IFERROR(K370 / VLOOKUP(A370,Deflactor!$G$3:$H$64,2,0),"Revisar error" )))</f>
        <v>Actualizando información</v>
      </c>
    </row>
    <row r="371" spans="1:25" x14ac:dyDescent="0.3">
      <c r="A371" s="2">
        <v>2007</v>
      </c>
      <c r="B371" s="2" t="s">
        <v>465</v>
      </c>
      <c r="C371" s="2" t="s">
        <v>7</v>
      </c>
      <c r="D371" s="2" t="s">
        <v>1320</v>
      </c>
      <c r="E371" s="2" t="s">
        <v>40</v>
      </c>
      <c r="F371" s="2" t="s">
        <v>43</v>
      </c>
      <c r="G371" s="2" t="s">
        <v>311</v>
      </c>
      <c r="H371" s="2"/>
      <c r="I371" s="2"/>
      <c r="J371" s="2"/>
      <c r="K371" s="27"/>
      <c r="L371" s="2"/>
      <c r="M371" s="2"/>
      <c r="N371" s="2"/>
      <c r="O371" s="2"/>
      <c r="P371" s="2"/>
      <c r="Q371" s="2"/>
      <c r="R371" s="2"/>
      <c r="S371" s="2"/>
      <c r="T371" s="2"/>
      <c r="U371" s="2"/>
      <c r="V371" s="2"/>
      <c r="W371" s="2"/>
      <c r="X371" s="30" t="str">
        <f t="shared" si="11"/>
        <v/>
      </c>
      <c r="Y371" s="9" t="str">
        <f>IF( K371="s.i", "s.i", IF(ISBLANK(K371),"Actualizando información",IFERROR(K371 / VLOOKUP(A371,Deflactor!$G$3:$H$64,2,0),"Revisar error" )))</f>
        <v>Actualizando información</v>
      </c>
    </row>
    <row r="372" spans="1:25" x14ac:dyDescent="0.3">
      <c r="A372" s="2">
        <v>2007</v>
      </c>
      <c r="B372" s="2" t="s">
        <v>466</v>
      </c>
      <c r="C372" s="2" t="s">
        <v>7</v>
      </c>
      <c r="D372" s="2" t="s">
        <v>1320</v>
      </c>
      <c r="E372" s="2" t="s">
        <v>71</v>
      </c>
      <c r="F372" s="2" t="s">
        <v>167</v>
      </c>
      <c r="G372" s="2" t="s">
        <v>311</v>
      </c>
      <c r="H372" s="2"/>
      <c r="I372" s="2"/>
      <c r="J372" s="2"/>
      <c r="K372" s="27"/>
      <c r="L372" s="2"/>
      <c r="M372" s="2"/>
      <c r="N372" s="2"/>
      <c r="O372" s="2"/>
      <c r="P372" s="2"/>
      <c r="Q372" s="2"/>
      <c r="R372" s="2"/>
      <c r="S372" s="2"/>
      <c r="T372" s="2"/>
      <c r="U372" s="2"/>
      <c r="V372" s="2"/>
      <c r="W372" s="2"/>
      <c r="X372" s="30" t="str">
        <f t="shared" si="11"/>
        <v/>
      </c>
      <c r="Y372" s="9" t="str">
        <f>IF( K372="s.i", "s.i", IF(ISBLANK(K372),"Actualizando información",IFERROR(K372 / VLOOKUP(A372,Deflactor!$G$3:$H$64,2,0),"Revisar error" )))</f>
        <v>Actualizando información</v>
      </c>
    </row>
    <row r="373" spans="1:25" x14ac:dyDescent="0.3">
      <c r="A373" s="2">
        <v>2007</v>
      </c>
      <c r="B373" s="2" t="s">
        <v>467</v>
      </c>
      <c r="C373" s="2" t="s">
        <v>92</v>
      </c>
      <c r="D373" s="2" t="s">
        <v>1322</v>
      </c>
      <c r="E373" s="2" t="s">
        <v>8</v>
      </c>
      <c r="F373" s="2" t="s">
        <v>51</v>
      </c>
      <c r="G373" s="2" t="s">
        <v>311</v>
      </c>
      <c r="H373" s="2"/>
      <c r="I373" s="2"/>
      <c r="J373" s="2"/>
      <c r="K373" s="27"/>
      <c r="L373" s="2"/>
      <c r="M373" s="2"/>
      <c r="N373" s="2"/>
      <c r="O373" s="2"/>
      <c r="P373" s="2"/>
      <c r="Q373" s="2"/>
      <c r="R373" s="2"/>
      <c r="S373" s="2"/>
      <c r="T373" s="2"/>
      <c r="U373" s="2"/>
      <c r="V373" s="2"/>
      <c r="W373" s="2"/>
      <c r="X373" s="30" t="str">
        <f t="shared" si="11"/>
        <v/>
      </c>
      <c r="Y373" s="9" t="str">
        <f>IF( K373="s.i", "s.i", IF(ISBLANK(K373),"Actualizando información",IFERROR(K373 / VLOOKUP(A373,Deflactor!$G$3:$H$64,2,0),"Revisar error" )))</f>
        <v>Actualizando información</v>
      </c>
    </row>
    <row r="374" spans="1:25" x14ac:dyDescent="0.3">
      <c r="A374" s="2">
        <v>2007</v>
      </c>
      <c r="B374" s="2" t="s">
        <v>468</v>
      </c>
      <c r="C374" s="2" t="s">
        <v>92</v>
      </c>
      <c r="D374" s="2" t="s">
        <v>1322</v>
      </c>
      <c r="E374" s="2" t="s">
        <v>8</v>
      </c>
      <c r="F374" s="2" t="s">
        <v>51</v>
      </c>
      <c r="G374" s="2" t="s">
        <v>330</v>
      </c>
      <c r="H374" s="2"/>
      <c r="I374" s="2"/>
      <c r="J374" s="2"/>
      <c r="K374" s="27"/>
      <c r="L374" s="2"/>
      <c r="M374" s="2"/>
      <c r="N374" s="2"/>
      <c r="O374" s="2"/>
      <c r="P374" s="2"/>
      <c r="Q374" s="2"/>
      <c r="R374" s="2"/>
      <c r="S374" s="2"/>
      <c r="T374" s="2"/>
      <c r="U374" s="2"/>
      <c r="V374" s="2"/>
      <c r="W374" s="2"/>
      <c r="X374" s="30" t="str">
        <f t="shared" si="11"/>
        <v/>
      </c>
      <c r="Y374" s="9" t="str">
        <f>IF( K374="s.i", "s.i", IF(ISBLANK(K374),"Actualizando información",IFERROR(K374 / VLOOKUP(A374,Deflactor!$G$3:$H$64,2,0),"Revisar error" )))</f>
        <v>Actualizando información</v>
      </c>
    </row>
    <row r="375" spans="1:25" x14ac:dyDescent="0.3">
      <c r="A375" s="2">
        <v>2007</v>
      </c>
      <c r="B375" s="2" t="s">
        <v>469</v>
      </c>
      <c r="C375" s="2" t="s">
        <v>92</v>
      </c>
      <c r="D375" s="2" t="s">
        <v>1322</v>
      </c>
      <c r="E375" s="2" t="s">
        <v>64</v>
      </c>
      <c r="F375" s="2" t="s">
        <v>65</v>
      </c>
      <c r="G375" s="2" t="s">
        <v>400</v>
      </c>
      <c r="H375" s="2"/>
      <c r="I375" s="2"/>
      <c r="J375" s="2"/>
      <c r="K375" s="27"/>
      <c r="L375" s="2"/>
      <c r="M375" s="2"/>
      <c r="N375" s="2"/>
      <c r="O375" s="2"/>
      <c r="P375" s="2"/>
      <c r="Q375" s="2"/>
      <c r="R375" s="2"/>
      <c r="S375" s="2"/>
      <c r="T375" s="2"/>
      <c r="U375" s="2"/>
      <c r="V375" s="2"/>
      <c r="W375" s="2"/>
      <c r="X375" s="30" t="str">
        <f t="shared" si="11"/>
        <v/>
      </c>
      <c r="Y375" s="9" t="str">
        <f>IF( K375="s.i", "s.i", IF(ISBLANK(K375),"Actualizando información",IFERROR(K375 / VLOOKUP(A375,Deflactor!$G$3:$H$64,2,0),"Revisar error" )))</f>
        <v>Actualizando información</v>
      </c>
    </row>
    <row r="376" spans="1:25" x14ac:dyDescent="0.3">
      <c r="A376" s="2">
        <v>2007</v>
      </c>
      <c r="B376" s="2" t="s">
        <v>470</v>
      </c>
      <c r="C376" s="2" t="s">
        <v>7</v>
      </c>
      <c r="D376" s="2" t="s">
        <v>1320</v>
      </c>
      <c r="E376" s="2" t="s">
        <v>64</v>
      </c>
      <c r="F376" s="2" t="s">
        <v>65</v>
      </c>
      <c r="G376" s="2" t="s">
        <v>309</v>
      </c>
      <c r="H376" s="2"/>
      <c r="I376" s="2"/>
      <c r="J376" s="2"/>
      <c r="K376" s="27"/>
      <c r="L376" s="2"/>
      <c r="M376" s="2"/>
      <c r="N376" s="2"/>
      <c r="O376" s="2"/>
      <c r="P376" s="2"/>
      <c r="Q376" s="2"/>
      <c r="R376" s="2"/>
      <c r="S376" s="2"/>
      <c r="T376" s="2"/>
      <c r="U376" s="2"/>
      <c r="V376" s="2"/>
      <c r="W376" s="2"/>
      <c r="X376" s="30" t="str">
        <f t="shared" si="11"/>
        <v/>
      </c>
      <c r="Y376" s="9" t="str">
        <f>IF( K376="s.i", "s.i", IF(ISBLANK(K376),"Actualizando información",IFERROR(K376 / VLOOKUP(A376,Deflactor!$G$3:$H$64,2,0),"Revisar error" )))</f>
        <v>Actualizando información</v>
      </c>
    </row>
    <row r="377" spans="1:25" x14ac:dyDescent="0.3">
      <c r="A377" s="2">
        <v>2006</v>
      </c>
      <c r="B377" s="2" t="s">
        <v>471</v>
      </c>
      <c r="C377" s="2" t="s">
        <v>7</v>
      </c>
      <c r="D377" s="2" t="s">
        <v>1320</v>
      </c>
      <c r="E377" s="2" t="s">
        <v>12</v>
      </c>
      <c r="F377" s="2" t="s">
        <v>472</v>
      </c>
      <c r="G377" s="2" t="s">
        <v>330</v>
      </c>
      <c r="H377" s="2"/>
      <c r="I377" s="2"/>
      <c r="J377" s="2"/>
      <c r="K377" s="27"/>
      <c r="L377" s="2"/>
      <c r="M377" s="2"/>
      <c r="N377" s="2"/>
      <c r="O377" s="2"/>
      <c r="P377" s="2"/>
      <c r="Q377" s="2"/>
      <c r="R377" s="2"/>
      <c r="S377" s="2"/>
      <c r="T377" s="2"/>
      <c r="U377" s="2"/>
      <c r="V377" s="2"/>
      <c r="W377" s="2"/>
      <c r="X377" s="30" t="str">
        <f t="shared" si="11"/>
        <v/>
      </c>
      <c r="Y377" s="9" t="str">
        <f>IF( K377="s.i", "s.i", IF(ISBLANK(K377),"Actualizando información",IFERROR(K377 / VLOOKUP(A377,Deflactor!$G$3:$H$64,2,0),"Revisar error" )))</f>
        <v>Actualizando información</v>
      </c>
    </row>
    <row r="378" spans="1:25" x14ac:dyDescent="0.3">
      <c r="A378" s="2">
        <v>2006</v>
      </c>
      <c r="B378" s="2" t="s">
        <v>473</v>
      </c>
      <c r="C378" s="2" t="s">
        <v>7</v>
      </c>
      <c r="D378" s="2" t="s">
        <v>1320</v>
      </c>
      <c r="E378" s="2" t="s">
        <v>45</v>
      </c>
      <c r="F378" s="2" t="s">
        <v>184</v>
      </c>
      <c r="G378" s="2" t="s">
        <v>352</v>
      </c>
      <c r="H378" s="2"/>
      <c r="I378" s="2"/>
      <c r="J378" s="2"/>
      <c r="K378" s="27"/>
      <c r="L378" s="2"/>
      <c r="M378" s="2"/>
      <c r="N378" s="2"/>
      <c r="O378" s="2"/>
      <c r="P378" s="2"/>
      <c r="Q378" s="2"/>
      <c r="R378" s="2"/>
      <c r="S378" s="2"/>
      <c r="T378" s="2"/>
      <c r="U378" s="2"/>
      <c r="V378" s="2"/>
      <c r="W378" s="2"/>
      <c r="X378" s="30" t="str">
        <f t="shared" si="11"/>
        <v/>
      </c>
      <c r="Y378" s="9" t="str">
        <f>IF( K378="s.i", "s.i", IF(ISBLANK(K378),"Actualizando información",IFERROR(K378 / VLOOKUP(A378,Deflactor!$G$3:$H$64,2,0),"Revisar error" )))</f>
        <v>Actualizando información</v>
      </c>
    </row>
    <row r="379" spans="1:25" x14ac:dyDescent="0.3">
      <c r="A379" s="2">
        <v>2006</v>
      </c>
      <c r="B379" s="2" t="s">
        <v>474</v>
      </c>
      <c r="C379" s="2" t="s">
        <v>92</v>
      </c>
      <c r="D379" s="2" t="s">
        <v>1322</v>
      </c>
      <c r="E379" s="2" t="s">
        <v>45</v>
      </c>
      <c r="F379" s="2" t="s">
        <v>408</v>
      </c>
      <c r="G379" s="2" t="s">
        <v>311</v>
      </c>
      <c r="H379" s="2"/>
      <c r="I379" s="2"/>
      <c r="J379" s="2"/>
      <c r="K379" s="27"/>
      <c r="L379" s="2"/>
      <c r="M379" s="2"/>
      <c r="N379" s="2"/>
      <c r="O379" s="2"/>
      <c r="P379" s="2"/>
      <c r="Q379" s="2"/>
      <c r="R379" s="2"/>
      <c r="S379" s="2"/>
      <c r="T379" s="2"/>
      <c r="U379" s="2"/>
      <c r="V379" s="2"/>
      <c r="W379" s="2"/>
      <c r="X379" s="30" t="str">
        <f t="shared" si="11"/>
        <v/>
      </c>
      <c r="Y379" s="9" t="str">
        <f>IF( K379="s.i", "s.i", IF(ISBLANK(K379),"Actualizando información",IFERROR(K379 / VLOOKUP(A379,Deflactor!$G$3:$H$64,2,0),"Revisar error" )))</f>
        <v>Actualizando información</v>
      </c>
    </row>
    <row r="380" spans="1:25" x14ac:dyDescent="0.3">
      <c r="A380" s="2">
        <v>2006</v>
      </c>
      <c r="B380" s="2" t="s">
        <v>475</v>
      </c>
      <c r="C380" s="2" t="s">
        <v>7</v>
      </c>
      <c r="D380" s="2" t="s">
        <v>1320</v>
      </c>
      <c r="E380" s="2" t="s">
        <v>25</v>
      </c>
      <c r="F380" s="2" t="s">
        <v>26</v>
      </c>
      <c r="G380" s="2" t="s">
        <v>311</v>
      </c>
      <c r="H380" s="2"/>
      <c r="I380" s="2"/>
      <c r="J380" s="2"/>
      <c r="K380" s="27"/>
      <c r="L380" s="2"/>
      <c r="M380" s="2"/>
      <c r="N380" s="2"/>
      <c r="O380" s="2"/>
      <c r="P380" s="2"/>
      <c r="Q380" s="2"/>
      <c r="R380" s="2"/>
      <c r="S380" s="2"/>
      <c r="T380" s="2"/>
      <c r="U380" s="2"/>
      <c r="V380" s="2"/>
      <c r="W380" s="2"/>
      <c r="X380" s="30" t="str">
        <f t="shared" si="11"/>
        <v/>
      </c>
      <c r="Y380" s="9" t="str">
        <f>IF( K380="s.i", "s.i", IF(ISBLANK(K380),"Actualizando información",IFERROR(K380 / VLOOKUP(A380,Deflactor!$G$3:$H$64,2,0),"Revisar error" )))</f>
        <v>Actualizando información</v>
      </c>
    </row>
    <row r="381" spans="1:25" x14ac:dyDescent="0.3">
      <c r="A381" s="2">
        <v>2006</v>
      </c>
      <c r="B381" s="2" t="s">
        <v>476</v>
      </c>
      <c r="C381" s="2" t="s">
        <v>155</v>
      </c>
      <c r="D381" s="2" t="s">
        <v>1323</v>
      </c>
      <c r="E381" s="2" t="s">
        <v>216</v>
      </c>
      <c r="F381" s="2" t="s">
        <v>476</v>
      </c>
      <c r="G381" s="2" t="s">
        <v>157</v>
      </c>
      <c r="H381" s="2"/>
      <c r="I381" s="2"/>
      <c r="J381" s="2"/>
      <c r="K381" s="27"/>
      <c r="L381" s="2"/>
      <c r="M381" s="2"/>
      <c r="N381" s="2"/>
      <c r="O381" s="2"/>
      <c r="P381" s="2"/>
      <c r="Q381" s="2"/>
      <c r="R381" s="2"/>
      <c r="S381" s="2"/>
      <c r="T381" s="2"/>
      <c r="U381" s="2"/>
      <c r="V381" s="2"/>
      <c r="W381" s="2"/>
      <c r="X381" s="30" t="str">
        <f t="shared" si="11"/>
        <v/>
      </c>
      <c r="Y381" s="9" t="str">
        <f>IF( K381="s.i", "s.i", IF(ISBLANK(K381),"Actualizando información",IFERROR(K381 / VLOOKUP(A381,Deflactor!$G$3:$H$64,2,0),"Revisar error" )))</f>
        <v>Actualizando información</v>
      </c>
    </row>
    <row r="382" spans="1:25" x14ac:dyDescent="0.3">
      <c r="A382" s="2">
        <v>2006</v>
      </c>
      <c r="B382" s="2" t="s">
        <v>477</v>
      </c>
      <c r="C382" s="2" t="s">
        <v>92</v>
      </c>
      <c r="D382" s="2" t="s">
        <v>1322</v>
      </c>
      <c r="E382" s="2" t="s">
        <v>36</v>
      </c>
      <c r="F382" s="2" t="s">
        <v>94</v>
      </c>
      <c r="G382" s="2" t="s">
        <v>330</v>
      </c>
      <c r="H382" s="2"/>
      <c r="I382" s="2"/>
      <c r="J382" s="2"/>
      <c r="K382" s="27"/>
      <c r="L382" s="2"/>
      <c r="M382" s="2"/>
      <c r="N382" s="2"/>
      <c r="O382" s="2"/>
      <c r="P382" s="2"/>
      <c r="Q382" s="2"/>
      <c r="R382" s="2"/>
      <c r="S382" s="2"/>
      <c r="T382" s="2"/>
      <c r="U382" s="2"/>
      <c r="V382" s="2"/>
      <c r="W382" s="2"/>
      <c r="X382" s="30" t="str">
        <f t="shared" si="11"/>
        <v/>
      </c>
      <c r="Y382" s="9" t="str">
        <f>IF( K382="s.i", "s.i", IF(ISBLANK(K382),"Actualizando información",IFERROR(K382 / VLOOKUP(A382,Deflactor!$G$3:$H$64,2,0),"Revisar error" )))</f>
        <v>Actualizando información</v>
      </c>
    </row>
    <row r="383" spans="1:25" x14ac:dyDescent="0.3">
      <c r="A383" s="2">
        <v>2006</v>
      </c>
      <c r="B383" s="2" t="s">
        <v>478</v>
      </c>
      <c r="C383" s="2" t="s">
        <v>7</v>
      </c>
      <c r="D383" s="2" t="s">
        <v>1320</v>
      </c>
      <c r="E383" s="2" t="s">
        <v>36</v>
      </c>
      <c r="F383" s="2" t="s">
        <v>98</v>
      </c>
      <c r="G383" s="2" t="s">
        <v>330</v>
      </c>
      <c r="H383" s="2"/>
      <c r="I383" s="2"/>
      <c r="J383" s="2"/>
      <c r="K383" s="27"/>
      <c r="L383" s="2"/>
      <c r="M383" s="2"/>
      <c r="N383" s="2"/>
      <c r="O383" s="2"/>
      <c r="P383" s="2"/>
      <c r="Q383" s="2"/>
      <c r="R383" s="2"/>
      <c r="S383" s="2"/>
      <c r="T383" s="2"/>
      <c r="U383" s="2"/>
      <c r="V383" s="2"/>
      <c r="W383" s="2"/>
      <c r="X383" s="30" t="str">
        <f t="shared" si="11"/>
        <v/>
      </c>
      <c r="Y383" s="9" t="str">
        <f>IF( K383="s.i", "s.i", IF(ISBLANK(K383),"Actualizando información",IFERROR(K383 / VLOOKUP(A383,Deflactor!$G$3:$H$64,2,0),"Revisar error" )))</f>
        <v>Actualizando información</v>
      </c>
    </row>
    <row r="384" spans="1:25" x14ac:dyDescent="0.3">
      <c r="A384" s="2">
        <v>2006</v>
      </c>
      <c r="B384" s="2" t="s">
        <v>479</v>
      </c>
      <c r="C384" s="2" t="s">
        <v>92</v>
      </c>
      <c r="D384" s="2" t="s">
        <v>1322</v>
      </c>
      <c r="E384" s="2" t="s">
        <v>32</v>
      </c>
      <c r="F384" s="2" t="s">
        <v>33</v>
      </c>
      <c r="G384" s="2" t="s">
        <v>311</v>
      </c>
      <c r="H384" s="2"/>
      <c r="I384" s="2"/>
      <c r="J384" s="2"/>
      <c r="K384" s="27"/>
      <c r="L384" s="2"/>
      <c r="M384" s="2"/>
      <c r="N384" s="2"/>
      <c r="O384" s="2"/>
      <c r="P384" s="2"/>
      <c r="Q384" s="2"/>
      <c r="R384" s="2"/>
      <c r="S384" s="2"/>
      <c r="T384" s="2"/>
      <c r="U384" s="2"/>
      <c r="V384" s="2"/>
      <c r="W384" s="2"/>
      <c r="X384" s="30" t="str">
        <f t="shared" si="11"/>
        <v/>
      </c>
      <c r="Y384" s="9" t="str">
        <f>IF( K384="s.i", "s.i", IF(ISBLANK(K384),"Actualizando información",IFERROR(K384 / VLOOKUP(A384,Deflactor!$G$3:$H$64,2,0),"Revisar error" )))</f>
        <v>Actualizando información</v>
      </c>
    </row>
    <row r="385" spans="1:25" x14ac:dyDescent="0.3">
      <c r="A385" s="2">
        <v>2006</v>
      </c>
      <c r="B385" s="2" t="s">
        <v>480</v>
      </c>
      <c r="C385" s="2" t="s">
        <v>7</v>
      </c>
      <c r="D385" s="2" t="s">
        <v>1320</v>
      </c>
      <c r="E385" s="2" t="s">
        <v>32</v>
      </c>
      <c r="F385" s="2" t="s">
        <v>33</v>
      </c>
      <c r="G385" s="2" t="s">
        <v>352</v>
      </c>
      <c r="H385" s="2"/>
      <c r="I385" s="2"/>
      <c r="J385" s="2"/>
      <c r="K385" s="27"/>
      <c r="L385" s="2"/>
      <c r="M385" s="2"/>
      <c r="N385" s="2"/>
      <c r="O385" s="2"/>
      <c r="P385" s="2"/>
      <c r="Q385" s="2"/>
      <c r="R385" s="2"/>
      <c r="S385" s="2"/>
      <c r="T385" s="2"/>
      <c r="U385" s="2"/>
      <c r="V385" s="2" t="s">
        <v>1330</v>
      </c>
      <c r="W385" s="2"/>
      <c r="X385" s="30" t="str">
        <f t="shared" si="11"/>
        <v/>
      </c>
      <c r="Y385" s="9" t="str">
        <f>IF( K385="s.i", "s.i", IF(ISBLANK(K385),"Actualizando información",IFERROR(K385 / VLOOKUP(A385,Deflactor!$G$3:$H$64,2,0),"Revisar error" )))</f>
        <v>Actualizando información</v>
      </c>
    </row>
    <row r="386" spans="1:25" x14ac:dyDescent="0.3">
      <c r="A386" s="2">
        <v>2006</v>
      </c>
      <c r="B386" s="2" t="s">
        <v>209</v>
      </c>
      <c r="C386" s="2" t="s">
        <v>7</v>
      </c>
      <c r="D386" s="2" t="s">
        <v>1320</v>
      </c>
      <c r="E386" s="2" t="s">
        <v>48</v>
      </c>
      <c r="F386" s="2" t="s">
        <v>49</v>
      </c>
      <c r="G386" s="2" t="s">
        <v>352</v>
      </c>
      <c r="H386" s="2"/>
      <c r="I386" s="2"/>
      <c r="J386" s="2"/>
      <c r="K386" s="27"/>
      <c r="L386" s="2"/>
      <c r="M386" s="2"/>
      <c r="N386" s="2"/>
      <c r="O386" s="2"/>
      <c r="P386" s="2"/>
      <c r="Q386" s="2"/>
      <c r="R386" s="2"/>
      <c r="S386" s="2"/>
      <c r="T386" s="2"/>
      <c r="U386" s="2"/>
      <c r="V386" s="2"/>
      <c r="W386" s="2"/>
      <c r="X386" s="30" t="str">
        <f t="shared" si="11"/>
        <v/>
      </c>
      <c r="Y386" s="9" t="str">
        <f>IF( K386="s.i", "s.i", IF(ISBLANK(K386),"Actualizando información",IFERROR(K386 / VLOOKUP(A386,Deflactor!$G$3:$H$64,2,0),"Revisar error" )))</f>
        <v>Actualizando información</v>
      </c>
    </row>
    <row r="387" spans="1:25" x14ac:dyDescent="0.3">
      <c r="A387" s="2">
        <v>2006</v>
      </c>
      <c r="B387" s="2" t="s">
        <v>481</v>
      </c>
      <c r="C387" s="2" t="s">
        <v>92</v>
      </c>
      <c r="D387" s="2" t="s">
        <v>1322</v>
      </c>
      <c r="E387" s="2" t="s">
        <v>36</v>
      </c>
      <c r="F387" s="2" t="s">
        <v>37</v>
      </c>
      <c r="G387" s="2" t="s">
        <v>352</v>
      </c>
      <c r="H387" s="2"/>
      <c r="I387" s="2"/>
      <c r="J387" s="2"/>
      <c r="K387" s="27"/>
      <c r="L387" s="2"/>
      <c r="M387" s="2"/>
      <c r="N387" s="2"/>
      <c r="O387" s="2"/>
      <c r="P387" s="2"/>
      <c r="Q387" s="2"/>
      <c r="R387" s="2"/>
      <c r="S387" s="2"/>
      <c r="T387" s="2"/>
      <c r="U387" s="2"/>
      <c r="V387" s="2"/>
      <c r="W387" s="2"/>
      <c r="X387" s="30" t="str">
        <f t="shared" si="11"/>
        <v/>
      </c>
      <c r="Y387" s="9" t="str">
        <f>IF( K387="s.i", "s.i", IF(ISBLANK(K387),"Actualizando información",IFERROR(K387 / VLOOKUP(A387,Deflactor!$G$3:$H$64,2,0),"Revisar error" )))</f>
        <v>Actualizando información</v>
      </c>
    </row>
    <row r="388" spans="1:25" x14ac:dyDescent="0.3">
      <c r="A388" s="2">
        <v>2006</v>
      </c>
      <c r="B388" s="2" t="s">
        <v>251</v>
      </c>
      <c r="C388" s="2" t="s">
        <v>7</v>
      </c>
      <c r="D388" s="2" t="s">
        <v>1320</v>
      </c>
      <c r="E388" s="2" t="s">
        <v>398</v>
      </c>
      <c r="F388" s="2" t="s">
        <v>398</v>
      </c>
      <c r="G388" s="2" t="s">
        <v>311</v>
      </c>
      <c r="H388" s="2"/>
      <c r="I388" s="2"/>
      <c r="J388" s="2"/>
      <c r="K388" s="27"/>
      <c r="L388" s="2"/>
      <c r="M388" s="2"/>
      <c r="N388" s="2"/>
      <c r="O388" s="2"/>
      <c r="P388" s="2"/>
      <c r="Q388" s="2"/>
      <c r="R388" s="2"/>
      <c r="S388" s="2"/>
      <c r="T388" s="2"/>
      <c r="U388" s="2"/>
      <c r="V388" s="2" t="s">
        <v>251</v>
      </c>
      <c r="W388" s="2"/>
      <c r="X388" s="30" t="str">
        <f t="shared" ref="X388:X451" si="12">+IF(ISNUMBER(Y388),Y388,"")</f>
        <v/>
      </c>
      <c r="Y388" s="9" t="str">
        <f>IF( K388="s.i", "s.i", IF(ISBLANK(K388),"Actualizando información",IFERROR(K388 / VLOOKUP(A388,Deflactor!$G$3:$H$64,2,0),"Revisar error" )))</f>
        <v>Actualizando información</v>
      </c>
    </row>
    <row r="389" spans="1:25" x14ac:dyDescent="0.3">
      <c r="A389" s="2">
        <v>2006</v>
      </c>
      <c r="B389" s="2" t="s">
        <v>482</v>
      </c>
      <c r="C389" s="2" t="s">
        <v>7</v>
      </c>
      <c r="D389" s="2" t="s">
        <v>1320</v>
      </c>
      <c r="E389" s="2" t="s">
        <v>12</v>
      </c>
      <c r="F389" s="2" t="s">
        <v>483</v>
      </c>
      <c r="G389" s="2" t="s">
        <v>311</v>
      </c>
      <c r="H389" s="2"/>
      <c r="I389" s="2"/>
      <c r="J389" s="2"/>
      <c r="K389" s="27"/>
      <c r="L389" s="2"/>
      <c r="M389" s="2"/>
      <c r="N389" s="2"/>
      <c r="O389" s="2"/>
      <c r="P389" s="2"/>
      <c r="Q389" s="2"/>
      <c r="R389" s="2"/>
      <c r="S389" s="2"/>
      <c r="T389" s="2"/>
      <c r="U389" s="2"/>
      <c r="V389" s="2"/>
      <c r="W389" s="2"/>
      <c r="X389" s="30" t="str">
        <f t="shared" si="12"/>
        <v/>
      </c>
      <c r="Y389" s="9" t="str">
        <f>IF( K389="s.i", "s.i", IF(ISBLANK(K389),"Actualizando información",IFERROR(K389 / VLOOKUP(A389,Deflactor!$G$3:$H$64,2,0),"Revisar error" )))</f>
        <v>Actualizando información</v>
      </c>
    </row>
    <row r="390" spans="1:25" x14ac:dyDescent="0.3">
      <c r="A390" s="2">
        <v>2006</v>
      </c>
      <c r="B390" s="2" t="s">
        <v>484</v>
      </c>
      <c r="C390" s="2" t="s">
        <v>7</v>
      </c>
      <c r="D390" s="2" t="s">
        <v>1320</v>
      </c>
      <c r="E390" s="2" t="s">
        <v>36</v>
      </c>
      <c r="F390" s="2" t="s">
        <v>94</v>
      </c>
      <c r="G390" s="2" t="s">
        <v>352</v>
      </c>
      <c r="H390" s="2"/>
      <c r="I390" s="2"/>
      <c r="J390" s="2"/>
      <c r="K390" s="27"/>
      <c r="L390" s="2"/>
      <c r="M390" s="2"/>
      <c r="N390" s="2"/>
      <c r="O390" s="2"/>
      <c r="P390" s="2"/>
      <c r="Q390" s="2"/>
      <c r="R390" s="2"/>
      <c r="S390" s="2"/>
      <c r="T390" s="2"/>
      <c r="U390" s="2"/>
      <c r="V390" s="2"/>
      <c r="W390" s="2"/>
      <c r="X390" s="30" t="str">
        <f t="shared" si="12"/>
        <v/>
      </c>
      <c r="Y390" s="9" t="str">
        <f>IF( K390="s.i", "s.i", IF(ISBLANK(K390),"Actualizando información",IFERROR(K390 / VLOOKUP(A390,Deflactor!$G$3:$H$64,2,0),"Revisar error" )))</f>
        <v>Actualizando información</v>
      </c>
    </row>
    <row r="391" spans="1:25" x14ac:dyDescent="0.3">
      <c r="A391" s="2">
        <v>2006</v>
      </c>
      <c r="B391" s="2" t="s">
        <v>485</v>
      </c>
      <c r="C391" s="2" t="s">
        <v>155</v>
      </c>
      <c r="D391" s="2" t="s">
        <v>1323</v>
      </c>
      <c r="E391" s="2" t="s">
        <v>71</v>
      </c>
      <c r="F391" s="2" t="s">
        <v>167</v>
      </c>
      <c r="G391" s="2" t="s">
        <v>157</v>
      </c>
      <c r="H391" s="2"/>
      <c r="I391" s="2"/>
      <c r="J391" s="2"/>
      <c r="K391" s="27"/>
      <c r="L391" s="2"/>
      <c r="M391" s="2"/>
      <c r="N391" s="2"/>
      <c r="O391" s="2"/>
      <c r="P391" s="2"/>
      <c r="Q391" s="2"/>
      <c r="R391" s="2"/>
      <c r="S391" s="2"/>
      <c r="T391" s="2"/>
      <c r="U391" s="2"/>
      <c r="V391" s="2"/>
      <c r="W391" s="2"/>
      <c r="X391" s="30" t="str">
        <f t="shared" si="12"/>
        <v/>
      </c>
      <c r="Y391" s="9" t="str">
        <f>IF( K391="s.i", "s.i", IF(ISBLANK(K391),"Actualizando información",IFERROR(K391 / VLOOKUP(A391,Deflactor!$G$3:$H$64,2,0),"Revisar error" )))</f>
        <v>Actualizando información</v>
      </c>
    </row>
    <row r="392" spans="1:25" x14ac:dyDescent="0.3">
      <c r="A392" s="2">
        <v>2006</v>
      </c>
      <c r="B392" s="2" t="s">
        <v>264</v>
      </c>
      <c r="C392" s="2" t="s">
        <v>7</v>
      </c>
      <c r="D392" s="2" t="s">
        <v>1320</v>
      </c>
      <c r="E392" s="2" t="s">
        <v>8</v>
      </c>
      <c r="F392" s="2" t="s">
        <v>265</v>
      </c>
      <c r="G392" s="2" t="s">
        <v>330</v>
      </c>
      <c r="H392" s="2"/>
      <c r="I392" s="2"/>
      <c r="J392" s="2"/>
      <c r="K392" s="27"/>
      <c r="L392" s="2"/>
      <c r="M392" s="2"/>
      <c r="N392" s="2"/>
      <c r="O392" s="2"/>
      <c r="P392" s="2"/>
      <c r="Q392" s="2"/>
      <c r="R392" s="2"/>
      <c r="S392" s="2"/>
      <c r="T392" s="2"/>
      <c r="U392" s="2"/>
      <c r="V392" s="2"/>
      <c r="W392" s="2"/>
      <c r="X392" s="30" t="str">
        <f t="shared" si="12"/>
        <v/>
      </c>
      <c r="Y392" s="9" t="str">
        <f>IF( K392="s.i", "s.i", IF(ISBLANK(K392),"Actualizando información",IFERROR(K392 / VLOOKUP(A392,Deflactor!$G$3:$H$64,2,0),"Revisar error" )))</f>
        <v>Actualizando información</v>
      </c>
    </row>
    <row r="393" spans="1:25" x14ac:dyDescent="0.3">
      <c r="A393" s="2">
        <v>2006</v>
      </c>
      <c r="B393" s="2" t="s">
        <v>486</v>
      </c>
      <c r="C393" s="2" t="s">
        <v>7</v>
      </c>
      <c r="D393" s="2" t="s">
        <v>1320</v>
      </c>
      <c r="E393" s="2" t="s">
        <v>8</v>
      </c>
      <c r="F393" s="2" t="s">
        <v>9</v>
      </c>
      <c r="G393" s="2" t="s">
        <v>330</v>
      </c>
      <c r="H393" s="2"/>
      <c r="I393" s="2"/>
      <c r="J393" s="2"/>
      <c r="K393" s="27"/>
      <c r="L393" s="2"/>
      <c r="M393" s="2"/>
      <c r="N393" s="2"/>
      <c r="O393" s="2"/>
      <c r="P393" s="2"/>
      <c r="Q393" s="2"/>
      <c r="R393" s="2"/>
      <c r="S393" s="2"/>
      <c r="T393" s="2"/>
      <c r="U393" s="2"/>
      <c r="V393" s="2"/>
      <c r="W393" s="2"/>
      <c r="X393" s="30" t="str">
        <f t="shared" si="12"/>
        <v/>
      </c>
      <c r="Y393" s="9" t="str">
        <f>IF( K393="s.i", "s.i", IF(ISBLANK(K393),"Actualizando información",IFERROR(K393 / VLOOKUP(A393,Deflactor!$G$3:$H$64,2,0),"Revisar error" )))</f>
        <v>Actualizando información</v>
      </c>
    </row>
    <row r="394" spans="1:25" x14ac:dyDescent="0.3">
      <c r="A394" s="2">
        <v>2006</v>
      </c>
      <c r="B394" s="2" t="s">
        <v>487</v>
      </c>
      <c r="C394" s="2" t="s">
        <v>7</v>
      </c>
      <c r="D394" s="2" t="s">
        <v>1320</v>
      </c>
      <c r="E394" s="2" t="s">
        <v>159</v>
      </c>
      <c r="F394" s="2" t="s">
        <v>160</v>
      </c>
      <c r="G394" s="2" t="s">
        <v>330</v>
      </c>
      <c r="H394" s="2"/>
      <c r="I394" s="2"/>
      <c r="J394" s="2"/>
      <c r="K394" s="27"/>
      <c r="L394" s="2"/>
      <c r="M394" s="2"/>
      <c r="N394" s="2"/>
      <c r="O394" s="2"/>
      <c r="P394" s="2"/>
      <c r="Q394" s="2"/>
      <c r="R394" s="2"/>
      <c r="S394" s="2"/>
      <c r="T394" s="2"/>
      <c r="U394" s="2"/>
      <c r="V394" s="2"/>
      <c r="W394" s="2"/>
      <c r="X394" s="30" t="str">
        <f t="shared" si="12"/>
        <v/>
      </c>
      <c r="Y394" s="9" t="str">
        <f>IF( K394="s.i", "s.i", IF(ISBLANK(K394),"Actualizando información",IFERROR(K394 / VLOOKUP(A394,Deflactor!$G$3:$H$64,2,0),"Revisar error" )))</f>
        <v>Actualizando información</v>
      </c>
    </row>
    <row r="395" spans="1:25" x14ac:dyDescent="0.3">
      <c r="A395" s="2">
        <v>2006</v>
      </c>
      <c r="B395" s="2" t="s">
        <v>488</v>
      </c>
      <c r="C395" s="2" t="s">
        <v>92</v>
      </c>
      <c r="D395" s="2" t="s">
        <v>1322</v>
      </c>
      <c r="E395" s="2" t="s">
        <v>291</v>
      </c>
      <c r="F395" s="2" t="s">
        <v>292</v>
      </c>
      <c r="G395" s="2" t="s">
        <v>311</v>
      </c>
      <c r="H395" s="2"/>
      <c r="I395" s="2"/>
      <c r="J395" s="2"/>
      <c r="K395" s="27"/>
      <c r="L395" s="2"/>
      <c r="M395" s="2"/>
      <c r="N395" s="2"/>
      <c r="O395" s="2"/>
      <c r="P395" s="2"/>
      <c r="Q395" s="2"/>
      <c r="R395" s="2"/>
      <c r="S395" s="2"/>
      <c r="T395" s="2"/>
      <c r="U395" s="2"/>
      <c r="V395" s="2"/>
      <c r="W395" s="2"/>
      <c r="X395" s="30" t="str">
        <f t="shared" si="12"/>
        <v/>
      </c>
      <c r="Y395" s="9" t="str">
        <f>IF( K395="s.i", "s.i", IF(ISBLANK(K395),"Actualizando información",IFERROR(K395 / VLOOKUP(A395,Deflactor!$G$3:$H$64,2,0),"Revisar error" )))</f>
        <v>Actualizando información</v>
      </c>
    </row>
    <row r="396" spans="1:25" x14ac:dyDescent="0.3">
      <c r="A396" s="2">
        <v>2006</v>
      </c>
      <c r="B396" s="2" t="s">
        <v>489</v>
      </c>
      <c r="C396" s="2" t="s">
        <v>92</v>
      </c>
      <c r="D396" s="2" t="s">
        <v>1322</v>
      </c>
      <c r="E396" s="2" t="s">
        <v>291</v>
      </c>
      <c r="F396" s="2" t="s">
        <v>292</v>
      </c>
      <c r="G396" s="2" t="s">
        <v>311</v>
      </c>
      <c r="H396" s="2"/>
      <c r="I396" s="2"/>
      <c r="J396" s="2"/>
      <c r="K396" s="27"/>
      <c r="L396" s="2"/>
      <c r="M396" s="2"/>
      <c r="N396" s="2"/>
      <c r="O396" s="2"/>
      <c r="P396" s="2"/>
      <c r="Q396" s="2"/>
      <c r="R396" s="2"/>
      <c r="S396" s="2"/>
      <c r="T396" s="2"/>
      <c r="U396" s="2"/>
      <c r="V396" s="2"/>
      <c r="W396" s="2"/>
      <c r="X396" s="30" t="str">
        <f t="shared" si="12"/>
        <v/>
      </c>
      <c r="Y396" s="9" t="str">
        <f>IF( K396="s.i", "s.i", IF(ISBLANK(K396),"Actualizando información",IFERROR(K396 / VLOOKUP(A396,Deflactor!$G$3:$H$64,2,0),"Revisar error" )))</f>
        <v>Actualizando información</v>
      </c>
    </row>
    <row r="397" spans="1:25" x14ac:dyDescent="0.3">
      <c r="A397" s="2">
        <v>2006</v>
      </c>
      <c r="B397" s="2" t="s">
        <v>490</v>
      </c>
      <c r="C397" s="2" t="s">
        <v>7</v>
      </c>
      <c r="D397" s="2" t="s">
        <v>1320</v>
      </c>
      <c r="E397" s="2" t="s">
        <v>291</v>
      </c>
      <c r="F397" s="2" t="s">
        <v>292</v>
      </c>
      <c r="G397" s="2" t="s">
        <v>400</v>
      </c>
      <c r="H397" s="2"/>
      <c r="I397" s="2"/>
      <c r="J397" s="2"/>
      <c r="K397" s="27"/>
      <c r="L397" s="2"/>
      <c r="M397" s="2"/>
      <c r="N397" s="2"/>
      <c r="O397" s="2"/>
      <c r="P397" s="2"/>
      <c r="Q397" s="2"/>
      <c r="R397" s="2"/>
      <c r="S397" s="2"/>
      <c r="T397" s="2"/>
      <c r="U397" s="2"/>
      <c r="V397" s="2"/>
      <c r="W397" s="2"/>
      <c r="X397" s="30" t="str">
        <f t="shared" si="12"/>
        <v/>
      </c>
      <c r="Y397" s="9" t="str">
        <f>IF( K397="s.i", "s.i", IF(ISBLANK(K397),"Actualizando información",IFERROR(K397 / VLOOKUP(A397,Deflactor!$G$3:$H$64,2,0),"Revisar error" )))</f>
        <v>Actualizando información</v>
      </c>
    </row>
    <row r="398" spans="1:25" x14ac:dyDescent="0.3">
      <c r="A398" s="2">
        <v>2005</v>
      </c>
      <c r="B398" s="2" t="s">
        <v>491</v>
      </c>
      <c r="C398" s="2" t="s">
        <v>92</v>
      </c>
      <c r="D398" s="2" t="s">
        <v>1322</v>
      </c>
      <c r="E398" s="2" t="s">
        <v>291</v>
      </c>
      <c r="F398" s="2" t="s">
        <v>292</v>
      </c>
      <c r="G398" s="2" t="s">
        <v>352</v>
      </c>
      <c r="H398" s="2"/>
      <c r="I398" s="2"/>
      <c r="J398" s="2"/>
      <c r="K398" s="27"/>
      <c r="L398" s="2"/>
      <c r="M398" s="2"/>
      <c r="N398" s="2"/>
      <c r="O398" s="2"/>
      <c r="P398" s="2"/>
      <c r="Q398" s="2"/>
      <c r="R398" s="2"/>
      <c r="S398" s="2"/>
      <c r="T398" s="2"/>
      <c r="U398" s="2"/>
      <c r="V398" s="2" t="s">
        <v>99</v>
      </c>
      <c r="W398" s="2"/>
      <c r="X398" s="30" t="str">
        <f t="shared" si="12"/>
        <v/>
      </c>
      <c r="Y398" s="9" t="str">
        <f>IF( K398="s.i", "s.i", IF(ISBLANK(K398),"Actualizando información",IFERROR(K398 / VLOOKUP(A398,Deflactor!$G$3:$H$64,2,0),"Revisar error" )))</f>
        <v>Actualizando información</v>
      </c>
    </row>
    <row r="399" spans="1:25" x14ac:dyDescent="0.3">
      <c r="A399" s="2">
        <v>2005</v>
      </c>
      <c r="B399" s="2" t="s">
        <v>492</v>
      </c>
      <c r="C399" s="2" t="s">
        <v>7</v>
      </c>
      <c r="D399" s="2" t="s">
        <v>1320</v>
      </c>
      <c r="E399" s="2" t="s">
        <v>12</v>
      </c>
      <c r="F399" s="2" t="s">
        <v>13</v>
      </c>
      <c r="G399" s="2" t="s">
        <v>309</v>
      </c>
      <c r="H399" s="2"/>
      <c r="I399" s="2"/>
      <c r="J399" s="2"/>
      <c r="K399" s="27"/>
      <c r="L399" s="2"/>
      <c r="M399" s="2"/>
      <c r="N399" s="2"/>
      <c r="O399" s="2"/>
      <c r="P399" s="2"/>
      <c r="Q399" s="2"/>
      <c r="R399" s="2"/>
      <c r="S399" s="2"/>
      <c r="T399" s="2"/>
      <c r="U399" s="2"/>
      <c r="V399" s="2"/>
      <c r="W399" s="2"/>
      <c r="X399" s="30" t="str">
        <f t="shared" si="12"/>
        <v/>
      </c>
      <c r="Y399" s="9" t="str">
        <f>IF( K399="s.i", "s.i", IF(ISBLANK(K399),"Actualizando información",IFERROR(K399 / VLOOKUP(A399,Deflactor!$G$3:$H$64,2,0),"Revisar error" )))</f>
        <v>Actualizando información</v>
      </c>
    </row>
    <row r="400" spans="1:25" x14ac:dyDescent="0.3">
      <c r="A400" s="2">
        <v>2005</v>
      </c>
      <c r="B400" s="2" t="s">
        <v>493</v>
      </c>
      <c r="C400" s="2" t="s">
        <v>7</v>
      </c>
      <c r="D400" s="2" t="s">
        <v>1320</v>
      </c>
      <c r="E400" s="2" t="s">
        <v>398</v>
      </c>
      <c r="F400" s="2" t="s">
        <v>399</v>
      </c>
      <c r="G400" s="2" t="s">
        <v>311</v>
      </c>
      <c r="H400" s="2"/>
      <c r="I400" s="2"/>
      <c r="J400" s="2"/>
      <c r="K400" s="27"/>
      <c r="L400" s="2"/>
      <c r="M400" s="2"/>
      <c r="N400" s="2"/>
      <c r="O400" s="2"/>
      <c r="P400" s="2"/>
      <c r="Q400" s="2"/>
      <c r="R400" s="2"/>
      <c r="S400" s="2"/>
      <c r="T400" s="2"/>
      <c r="U400" s="2"/>
      <c r="V400" s="2"/>
      <c r="W400" s="2"/>
      <c r="X400" s="30" t="str">
        <f t="shared" si="12"/>
        <v/>
      </c>
      <c r="Y400" s="9" t="str">
        <f>IF( K400="s.i", "s.i", IF(ISBLANK(K400),"Actualizando información",IFERROR(K400 / VLOOKUP(A400,Deflactor!$G$3:$H$64,2,0),"Revisar error" )))</f>
        <v>Actualizando información</v>
      </c>
    </row>
    <row r="401" spans="1:25" x14ac:dyDescent="0.3">
      <c r="A401" s="2">
        <v>2005</v>
      </c>
      <c r="B401" s="2" t="s">
        <v>494</v>
      </c>
      <c r="C401" s="2" t="s">
        <v>7</v>
      </c>
      <c r="D401" s="2" t="s">
        <v>1320</v>
      </c>
      <c r="E401" s="2" t="s">
        <v>12</v>
      </c>
      <c r="F401" s="2" t="s">
        <v>13</v>
      </c>
      <c r="G401" s="2" t="s">
        <v>330</v>
      </c>
      <c r="H401" s="2"/>
      <c r="I401" s="2"/>
      <c r="J401" s="2"/>
      <c r="K401" s="27"/>
      <c r="L401" s="2"/>
      <c r="M401" s="2"/>
      <c r="N401" s="2"/>
      <c r="O401" s="2"/>
      <c r="P401" s="2"/>
      <c r="Q401" s="2"/>
      <c r="R401" s="2"/>
      <c r="S401" s="2"/>
      <c r="T401" s="2"/>
      <c r="U401" s="2"/>
      <c r="V401" s="2"/>
      <c r="W401" s="2"/>
      <c r="X401" s="30" t="str">
        <f t="shared" si="12"/>
        <v/>
      </c>
      <c r="Y401" s="9" t="str">
        <f>IF( K401="s.i", "s.i", IF(ISBLANK(K401),"Actualizando información",IFERROR(K401 / VLOOKUP(A401,Deflactor!$G$3:$H$64,2,0),"Revisar error" )))</f>
        <v>Actualizando información</v>
      </c>
    </row>
    <row r="402" spans="1:25" x14ac:dyDescent="0.3">
      <c r="A402" s="2">
        <v>2005</v>
      </c>
      <c r="B402" s="2" t="s">
        <v>495</v>
      </c>
      <c r="C402" s="2" t="s">
        <v>7</v>
      </c>
      <c r="D402" s="2" t="s">
        <v>1320</v>
      </c>
      <c r="E402" s="2" t="s">
        <v>25</v>
      </c>
      <c r="F402" s="2" t="s">
        <v>496</v>
      </c>
      <c r="G402" s="2" t="s">
        <v>400</v>
      </c>
      <c r="H402" s="2"/>
      <c r="I402" s="2"/>
      <c r="J402" s="2"/>
      <c r="K402" s="27"/>
      <c r="L402" s="2"/>
      <c r="M402" s="2"/>
      <c r="N402" s="2"/>
      <c r="O402" s="2"/>
      <c r="P402" s="2"/>
      <c r="Q402" s="2"/>
      <c r="R402" s="2"/>
      <c r="S402" s="2"/>
      <c r="T402" s="2"/>
      <c r="U402" s="2"/>
      <c r="V402" s="2"/>
      <c r="W402" s="2"/>
      <c r="X402" s="30" t="str">
        <f t="shared" si="12"/>
        <v/>
      </c>
      <c r="Y402" s="9" t="str">
        <f>IF( K402="s.i", "s.i", IF(ISBLANK(K402),"Actualizando información",IFERROR(K402 / VLOOKUP(A402,Deflactor!$G$3:$H$64,2,0),"Revisar error" )))</f>
        <v>Actualizando información</v>
      </c>
    </row>
    <row r="403" spans="1:25" x14ac:dyDescent="0.3">
      <c r="A403" s="2">
        <v>2005</v>
      </c>
      <c r="B403" s="2" t="s">
        <v>497</v>
      </c>
      <c r="C403" s="2" t="s">
        <v>7</v>
      </c>
      <c r="D403" s="2" t="s">
        <v>1320</v>
      </c>
      <c r="E403" s="2" t="s">
        <v>25</v>
      </c>
      <c r="F403" s="2" t="s">
        <v>498</v>
      </c>
      <c r="G403" s="2" t="s">
        <v>330</v>
      </c>
      <c r="H403" s="2"/>
      <c r="I403" s="2"/>
      <c r="J403" s="2"/>
      <c r="K403" s="27"/>
      <c r="L403" s="2"/>
      <c r="M403" s="2"/>
      <c r="N403" s="2"/>
      <c r="O403" s="2"/>
      <c r="P403" s="2"/>
      <c r="Q403" s="2"/>
      <c r="R403" s="2"/>
      <c r="S403" s="2"/>
      <c r="T403" s="2"/>
      <c r="U403" s="2"/>
      <c r="V403" s="2"/>
      <c r="W403" s="2"/>
      <c r="X403" s="30" t="str">
        <f t="shared" si="12"/>
        <v/>
      </c>
      <c r="Y403" s="9" t="str">
        <f>IF( K403="s.i", "s.i", IF(ISBLANK(K403),"Actualizando información",IFERROR(K403 / VLOOKUP(A403,Deflactor!$G$3:$H$64,2,0),"Revisar error" )))</f>
        <v>Actualizando información</v>
      </c>
    </row>
    <row r="404" spans="1:25" x14ac:dyDescent="0.3">
      <c r="A404" s="2">
        <v>2005</v>
      </c>
      <c r="B404" s="2" t="s">
        <v>499</v>
      </c>
      <c r="C404" s="2" t="s">
        <v>7</v>
      </c>
      <c r="D404" s="2" t="s">
        <v>1320</v>
      </c>
      <c r="E404" s="2" t="s">
        <v>25</v>
      </c>
      <c r="F404" s="2" t="s">
        <v>26</v>
      </c>
      <c r="G404" s="2" t="s">
        <v>330</v>
      </c>
      <c r="H404" s="2"/>
      <c r="I404" s="2"/>
      <c r="J404" s="2"/>
      <c r="K404" s="27"/>
      <c r="L404" s="2"/>
      <c r="M404" s="2"/>
      <c r="N404" s="2"/>
      <c r="O404" s="2"/>
      <c r="P404" s="2"/>
      <c r="Q404" s="2"/>
      <c r="R404" s="2"/>
      <c r="S404" s="2"/>
      <c r="T404" s="2"/>
      <c r="U404" s="2"/>
      <c r="V404" s="2"/>
      <c r="W404" s="2" t="s">
        <v>1220</v>
      </c>
      <c r="X404" s="30" t="str">
        <f t="shared" si="12"/>
        <v/>
      </c>
      <c r="Y404" s="9" t="str">
        <f>IF( K404="s.i", "s.i", IF(ISBLANK(K404),"Actualizando información",IFERROR(K404 / VLOOKUP(A404,Deflactor!$G$3:$H$64,2,0),"Revisar error" )))</f>
        <v>Actualizando información</v>
      </c>
    </row>
    <row r="405" spans="1:25" x14ac:dyDescent="0.3">
      <c r="A405" s="2">
        <v>2005</v>
      </c>
      <c r="B405" s="2" t="s">
        <v>500</v>
      </c>
      <c r="C405" s="2" t="s">
        <v>7</v>
      </c>
      <c r="D405" s="2" t="s">
        <v>1320</v>
      </c>
      <c r="E405" s="2" t="s">
        <v>25</v>
      </c>
      <c r="F405" s="2" t="s">
        <v>151</v>
      </c>
      <c r="G405" s="2" t="s">
        <v>311</v>
      </c>
      <c r="H405" s="2"/>
      <c r="I405" s="2"/>
      <c r="J405" s="2"/>
      <c r="K405" s="27"/>
      <c r="L405" s="2"/>
      <c r="M405" s="2"/>
      <c r="N405" s="2"/>
      <c r="O405" s="2"/>
      <c r="P405" s="2"/>
      <c r="Q405" s="2"/>
      <c r="R405" s="2"/>
      <c r="S405" s="2"/>
      <c r="T405" s="2"/>
      <c r="U405" s="2"/>
      <c r="V405" s="2"/>
      <c r="W405" s="2"/>
      <c r="X405" s="30" t="str">
        <f t="shared" si="12"/>
        <v/>
      </c>
      <c r="Y405" s="9" t="str">
        <f>IF( K405="s.i", "s.i", IF(ISBLANK(K405),"Actualizando información",IFERROR(K405 / VLOOKUP(A405,Deflactor!$G$3:$H$64,2,0),"Revisar error" )))</f>
        <v>Actualizando información</v>
      </c>
    </row>
    <row r="406" spans="1:25" x14ac:dyDescent="0.3">
      <c r="A406" s="2">
        <v>2005</v>
      </c>
      <c r="B406" s="2" t="s">
        <v>501</v>
      </c>
      <c r="C406" s="2" t="s">
        <v>92</v>
      </c>
      <c r="D406" s="2" t="s">
        <v>1322</v>
      </c>
      <c r="E406" s="2" t="s">
        <v>36</v>
      </c>
      <c r="F406" s="2" t="s">
        <v>81</v>
      </c>
      <c r="G406" s="2" t="s">
        <v>311</v>
      </c>
      <c r="H406" s="2"/>
      <c r="I406" s="2"/>
      <c r="J406" s="2"/>
      <c r="K406" s="27"/>
      <c r="L406" s="2"/>
      <c r="M406" s="2"/>
      <c r="N406" s="2"/>
      <c r="O406" s="2"/>
      <c r="P406" s="2"/>
      <c r="Q406" s="2"/>
      <c r="R406" s="2"/>
      <c r="S406" s="2"/>
      <c r="T406" s="2"/>
      <c r="U406" s="2"/>
      <c r="V406" s="2"/>
      <c r="W406" s="2"/>
      <c r="X406" s="30" t="str">
        <f t="shared" si="12"/>
        <v/>
      </c>
      <c r="Y406" s="9" t="str">
        <f>IF( K406="s.i", "s.i", IF(ISBLANK(K406),"Actualizando información",IFERROR(K406 / VLOOKUP(A406,Deflactor!$G$3:$H$64,2,0),"Revisar error" )))</f>
        <v>Actualizando información</v>
      </c>
    </row>
    <row r="407" spans="1:25" x14ac:dyDescent="0.3">
      <c r="A407" s="2">
        <v>2005</v>
      </c>
      <c r="B407" s="2" t="s">
        <v>502</v>
      </c>
      <c r="C407" s="2" t="s">
        <v>92</v>
      </c>
      <c r="D407" s="2" t="s">
        <v>1322</v>
      </c>
      <c r="E407" s="2" t="s">
        <v>36</v>
      </c>
      <c r="F407" s="2" t="s">
        <v>81</v>
      </c>
      <c r="G407" s="2" t="s">
        <v>330</v>
      </c>
      <c r="H407" s="2"/>
      <c r="I407" s="2"/>
      <c r="J407" s="2"/>
      <c r="K407" s="27"/>
      <c r="L407" s="2"/>
      <c r="M407" s="2"/>
      <c r="N407" s="2"/>
      <c r="O407" s="2"/>
      <c r="P407" s="2"/>
      <c r="Q407" s="2"/>
      <c r="R407" s="2"/>
      <c r="S407" s="2"/>
      <c r="T407" s="2"/>
      <c r="U407" s="2"/>
      <c r="V407" s="2"/>
      <c r="W407" s="2"/>
      <c r="X407" s="30" t="str">
        <f t="shared" si="12"/>
        <v/>
      </c>
      <c r="Y407" s="9" t="str">
        <f>IF( K407="s.i", "s.i", IF(ISBLANK(K407),"Actualizando información",IFERROR(K407 / VLOOKUP(A407,Deflactor!$G$3:$H$64,2,0),"Revisar error" )))</f>
        <v>Actualizando información</v>
      </c>
    </row>
    <row r="408" spans="1:25" x14ac:dyDescent="0.3">
      <c r="A408" s="2">
        <v>2005</v>
      </c>
      <c r="B408" s="2" t="s">
        <v>503</v>
      </c>
      <c r="C408" s="2" t="s">
        <v>7</v>
      </c>
      <c r="D408" s="2" t="s">
        <v>1320</v>
      </c>
      <c r="E408" s="2" t="s">
        <v>40</v>
      </c>
      <c r="F408" s="2" t="s">
        <v>41</v>
      </c>
      <c r="G408" s="2" t="s">
        <v>352</v>
      </c>
      <c r="H408" s="2"/>
      <c r="I408" s="2"/>
      <c r="J408" s="2"/>
      <c r="K408" s="27"/>
      <c r="L408" s="2"/>
      <c r="M408" s="2"/>
      <c r="N408" s="2"/>
      <c r="O408" s="2"/>
      <c r="P408" s="2"/>
      <c r="Q408" s="2"/>
      <c r="R408" s="2"/>
      <c r="S408" s="2"/>
      <c r="T408" s="2"/>
      <c r="U408" s="2"/>
      <c r="V408" s="2"/>
      <c r="W408" s="2"/>
      <c r="X408" s="30" t="str">
        <f t="shared" si="12"/>
        <v/>
      </c>
      <c r="Y408" s="9" t="str">
        <f>IF( K408="s.i", "s.i", IF(ISBLANK(K408),"Actualizando información",IFERROR(K408 / VLOOKUP(A408,Deflactor!$G$3:$H$64,2,0),"Revisar error" )))</f>
        <v>Actualizando información</v>
      </c>
    </row>
    <row r="409" spans="1:25" x14ac:dyDescent="0.3">
      <c r="A409" s="2">
        <v>2005</v>
      </c>
      <c r="B409" s="2" t="s">
        <v>504</v>
      </c>
      <c r="C409" s="2" t="s">
        <v>7</v>
      </c>
      <c r="D409" s="2" t="s">
        <v>1320</v>
      </c>
      <c r="E409" s="2" t="s">
        <v>40</v>
      </c>
      <c r="F409" s="2" t="s">
        <v>41</v>
      </c>
      <c r="G409" s="2" t="s">
        <v>330</v>
      </c>
      <c r="H409" s="2"/>
      <c r="I409" s="2"/>
      <c r="J409" s="2"/>
      <c r="K409" s="27"/>
      <c r="L409" s="2"/>
      <c r="M409" s="2"/>
      <c r="N409" s="2"/>
      <c r="O409" s="2"/>
      <c r="P409" s="2"/>
      <c r="Q409" s="2"/>
      <c r="R409" s="2"/>
      <c r="S409" s="2"/>
      <c r="T409" s="2"/>
      <c r="U409" s="2"/>
      <c r="V409" s="2"/>
      <c r="W409" s="2"/>
      <c r="X409" s="30" t="str">
        <f t="shared" si="12"/>
        <v/>
      </c>
      <c r="Y409" s="9" t="str">
        <f>IF( K409="s.i", "s.i", IF(ISBLANK(K409),"Actualizando información",IFERROR(K409 / VLOOKUP(A409,Deflactor!$G$3:$H$64,2,0),"Revisar error" )))</f>
        <v>Actualizando información</v>
      </c>
    </row>
    <row r="410" spans="1:25" x14ac:dyDescent="0.3">
      <c r="A410" s="2">
        <v>2005</v>
      </c>
      <c r="B410" s="2" t="s">
        <v>505</v>
      </c>
      <c r="C410" s="2" t="s">
        <v>7</v>
      </c>
      <c r="D410" s="2" t="s">
        <v>1320</v>
      </c>
      <c r="E410" s="2" t="s">
        <v>12</v>
      </c>
      <c r="F410" s="2" t="s">
        <v>506</v>
      </c>
      <c r="G410" s="2" t="s">
        <v>309</v>
      </c>
      <c r="H410" s="2"/>
      <c r="I410" s="2"/>
      <c r="J410" s="2"/>
      <c r="K410" s="27"/>
      <c r="L410" s="2"/>
      <c r="M410" s="2"/>
      <c r="N410" s="2"/>
      <c r="O410" s="2"/>
      <c r="P410" s="2"/>
      <c r="Q410" s="2"/>
      <c r="R410" s="2"/>
      <c r="S410" s="2"/>
      <c r="T410" s="2"/>
      <c r="U410" s="2"/>
      <c r="V410" s="2"/>
      <c r="W410" s="2"/>
      <c r="X410" s="30" t="str">
        <f t="shared" si="12"/>
        <v/>
      </c>
      <c r="Y410" s="9" t="str">
        <f>IF( K410="s.i", "s.i", IF(ISBLANK(K410),"Actualizando información",IFERROR(K410 / VLOOKUP(A410,Deflactor!$G$3:$H$64,2,0),"Revisar error" )))</f>
        <v>Actualizando información</v>
      </c>
    </row>
    <row r="411" spans="1:25" x14ac:dyDescent="0.3">
      <c r="A411" s="2">
        <v>2005</v>
      </c>
      <c r="B411" s="2" t="s">
        <v>507</v>
      </c>
      <c r="C411" s="2" t="s">
        <v>7</v>
      </c>
      <c r="D411" s="2" t="s">
        <v>1320</v>
      </c>
      <c r="E411" s="2" t="s">
        <v>40</v>
      </c>
      <c r="F411" s="2" t="s">
        <v>41</v>
      </c>
      <c r="G411" s="2" t="s">
        <v>311</v>
      </c>
      <c r="H411" s="2"/>
      <c r="I411" s="2"/>
      <c r="J411" s="2"/>
      <c r="K411" s="27"/>
      <c r="L411" s="2"/>
      <c r="M411" s="2"/>
      <c r="N411" s="2"/>
      <c r="O411" s="2"/>
      <c r="P411" s="2"/>
      <c r="Q411" s="2"/>
      <c r="R411" s="2"/>
      <c r="S411" s="2"/>
      <c r="T411" s="2"/>
      <c r="U411" s="2"/>
      <c r="V411" s="2"/>
      <c r="W411" s="2"/>
      <c r="X411" s="30" t="str">
        <f t="shared" si="12"/>
        <v/>
      </c>
      <c r="Y411" s="9" t="str">
        <f>IF( K411="s.i", "s.i", IF(ISBLANK(K411),"Actualizando información",IFERROR(K411 / VLOOKUP(A411,Deflactor!$G$3:$H$64,2,0),"Revisar error" )))</f>
        <v>Actualizando información</v>
      </c>
    </row>
    <row r="412" spans="1:25" x14ac:dyDescent="0.3">
      <c r="A412" s="2">
        <v>2005</v>
      </c>
      <c r="B412" s="2" t="s">
        <v>508</v>
      </c>
      <c r="C412" s="2" t="s">
        <v>155</v>
      </c>
      <c r="D412" s="2" t="s">
        <v>1323</v>
      </c>
      <c r="E412" s="2" t="s">
        <v>8</v>
      </c>
      <c r="F412" s="2" t="s">
        <v>265</v>
      </c>
      <c r="G412" s="2" t="s">
        <v>157</v>
      </c>
      <c r="H412" s="2"/>
      <c r="I412" s="2"/>
      <c r="J412" s="2"/>
      <c r="K412" s="27"/>
      <c r="L412" s="2"/>
      <c r="M412" s="2"/>
      <c r="N412" s="2"/>
      <c r="O412" s="2"/>
      <c r="P412" s="2"/>
      <c r="Q412" s="2"/>
      <c r="R412" s="2"/>
      <c r="S412" s="2"/>
      <c r="T412" s="2"/>
      <c r="U412" s="2"/>
      <c r="V412" s="2"/>
      <c r="W412" s="2"/>
      <c r="X412" s="30" t="str">
        <f t="shared" si="12"/>
        <v/>
      </c>
      <c r="Y412" s="9" t="str">
        <f>IF( K412="s.i", "s.i", IF(ISBLANK(K412),"Actualizando información",IFERROR(K412 / VLOOKUP(A412,Deflactor!$G$3:$H$64,2,0),"Revisar error" )))</f>
        <v>Actualizando información</v>
      </c>
    </row>
    <row r="413" spans="1:25" x14ac:dyDescent="0.3">
      <c r="A413" s="2">
        <v>2005</v>
      </c>
      <c r="B413" s="2" t="s">
        <v>509</v>
      </c>
      <c r="C413" s="2" t="s">
        <v>7</v>
      </c>
      <c r="D413" s="2" t="s">
        <v>1320</v>
      </c>
      <c r="E413" s="2" t="s">
        <v>8</v>
      </c>
      <c r="F413" s="2" t="s">
        <v>214</v>
      </c>
      <c r="G413" s="2" t="s">
        <v>330</v>
      </c>
      <c r="H413" s="2"/>
      <c r="I413" s="2"/>
      <c r="J413" s="2"/>
      <c r="K413" s="27"/>
      <c r="L413" s="2"/>
      <c r="M413" s="2"/>
      <c r="N413" s="2"/>
      <c r="O413" s="2"/>
      <c r="P413" s="2"/>
      <c r="Q413" s="2"/>
      <c r="R413" s="2"/>
      <c r="S413" s="2"/>
      <c r="T413" s="2"/>
      <c r="U413" s="2"/>
      <c r="V413" s="2"/>
      <c r="W413" s="2"/>
      <c r="X413" s="30" t="str">
        <f t="shared" si="12"/>
        <v/>
      </c>
      <c r="Y413" s="9" t="str">
        <f>IF( K413="s.i", "s.i", IF(ISBLANK(K413),"Actualizando información",IFERROR(K413 / VLOOKUP(A413,Deflactor!$G$3:$H$64,2,0),"Revisar error" )))</f>
        <v>Actualizando información</v>
      </c>
    </row>
    <row r="414" spans="1:25" x14ac:dyDescent="0.3">
      <c r="A414" s="2">
        <v>2005</v>
      </c>
      <c r="B414" s="2" t="s">
        <v>253</v>
      </c>
      <c r="C414" s="2" t="s">
        <v>7</v>
      </c>
      <c r="D414" s="2" t="s">
        <v>1320</v>
      </c>
      <c r="E414" s="2" t="s">
        <v>8</v>
      </c>
      <c r="F414" s="2" t="s">
        <v>51</v>
      </c>
      <c r="G414" s="2" t="s">
        <v>330</v>
      </c>
      <c r="H414" s="2"/>
      <c r="I414" s="2"/>
      <c r="J414" s="2"/>
      <c r="K414" s="27"/>
      <c r="L414" s="2"/>
      <c r="M414" s="2"/>
      <c r="N414" s="2"/>
      <c r="O414" s="2"/>
      <c r="P414" s="2"/>
      <c r="Q414" s="2"/>
      <c r="R414" s="2"/>
      <c r="S414" s="2"/>
      <c r="T414" s="2"/>
      <c r="U414" s="2"/>
      <c r="V414" s="2" t="s">
        <v>253</v>
      </c>
      <c r="W414" s="2"/>
      <c r="X414" s="30" t="str">
        <f t="shared" si="12"/>
        <v/>
      </c>
      <c r="Y414" s="9" t="str">
        <f>IF( K414="s.i", "s.i", IF(ISBLANK(K414),"Actualizando información",IFERROR(K414 / VLOOKUP(A414,Deflactor!$G$3:$H$64,2,0),"Revisar error" )))</f>
        <v>Actualizando información</v>
      </c>
    </row>
    <row r="415" spans="1:25" x14ac:dyDescent="0.3">
      <c r="A415" s="2">
        <v>2005</v>
      </c>
      <c r="B415" s="2" t="s">
        <v>510</v>
      </c>
      <c r="C415" s="2" t="s">
        <v>92</v>
      </c>
      <c r="D415" s="2" t="s">
        <v>1322</v>
      </c>
      <c r="E415" s="2" t="s">
        <v>8</v>
      </c>
      <c r="F415" s="2" t="s">
        <v>214</v>
      </c>
      <c r="G415" s="2" t="s">
        <v>311</v>
      </c>
      <c r="H415" s="2"/>
      <c r="I415" s="2"/>
      <c r="J415" s="2"/>
      <c r="K415" s="27"/>
      <c r="L415" s="2"/>
      <c r="M415" s="2"/>
      <c r="N415" s="2"/>
      <c r="O415" s="2"/>
      <c r="P415" s="2"/>
      <c r="Q415" s="2"/>
      <c r="R415" s="2"/>
      <c r="S415" s="2"/>
      <c r="T415" s="2"/>
      <c r="U415" s="2"/>
      <c r="V415" s="2"/>
      <c r="W415" s="2"/>
      <c r="X415" s="30" t="str">
        <f t="shared" si="12"/>
        <v/>
      </c>
      <c r="Y415" s="9" t="str">
        <f>IF( K415="s.i", "s.i", IF(ISBLANK(K415),"Actualizando información",IFERROR(K415 / VLOOKUP(A415,Deflactor!$G$3:$H$64,2,0),"Revisar error" )))</f>
        <v>Actualizando información</v>
      </c>
    </row>
    <row r="416" spans="1:25" x14ac:dyDescent="0.3">
      <c r="A416" s="2">
        <v>2005</v>
      </c>
      <c r="B416" s="2" t="s">
        <v>511</v>
      </c>
      <c r="C416" s="2" t="s">
        <v>7</v>
      </c>
      <c r="D416" s="2" t="s">
        <v>1320</v>
      </c>
      <c r="E416" s="2" t="s">
        <v>216</v>
      </c>
      <c r="F416" s="2" t="s">
        <v>476</v>
      </c>
      <c r="G416" s="2" t="s">
        <v>311</v>
      </c>
      <c r="H416" s="2"/>
      <c r="I416" s="2"/>
      <c r="J416" s="2"/>
      <c r="K416" s="27"/>
      <c r="L416" s="2"/>
      <c r="M416" s="2"/>
      <c r="N416" s="2"/>
      <c r="O416" s="2"/>
      <c r="P416" s="2"/>
      <c r="Q416" s="2"/>
      <c r="R416" s="2"/>
      <c r="S416" s="2"/>
      <c r="T416" s="2"/>
      <c r="U416" s="2"/>
      <c r="V416" s="2"/>
      <c r="W416" s="2"/>
      <c r="X416" s="30" t="str">
        <f t="shared" si="12"/>
        <v/>
      </c>
      <c r="Y416" s="9" t="str">
        <f>IF( K416="s.i", "s.i", IF(ISBLANK(K416),"Actualizando información",IFERROR(K416 / VLOOKUP(A416,Deflactor!$G$3:$H$64,2,0),"Revisar error" )))</f>
        <v>Actualizando información</v>
      </c>
    </row>
    <row r="417" spans="1:25" x14ac:dyDescent="0.3">
      <c r="A417" s="2">
        <v>2005</v>
      </c>
      <c r="B417" s="2" t="s">
        <v>512</v>
      </c>
      <c r="C417" s="2" t="s">
        <v>92</v>
      </c>
      <c r="D417" s="2" t="s">
        <v>1322</v>
      </c>
      <c r="E417" s="2" t="s">
        <v>36</v>
      </c>
      <c r="F417" s="2" t="s">
        <v>37</v>
      </c>
      <c r="G417" s="2" t="s">
        <v>330</v>
      </c>
      <c r="H417" s="2"/>
      <c r="I417" s="2"/>
      <c r="J417" s="2"/>
      <c r="K417" s="27"/>
      <c r="L417" s="2"/>
      <c r="M417" s="2"/>
      <c r="N417" s="2"/>
      <c r="O417" s="2"/>
      <c r="P417" s="2"/>
      <c r="Q417" s="2"/>
      <c r="R417" s="2"/>
      <c r="S417" s="2"/>
      <c r="T417" s="2"/>
      <c r="U417" s="2"/>
      <c r="V417" s="2"/>
      <c r="W417" s="2"/>
      <c r="X417" s="30" t="str">
        <f t="shared" si="12"/>
        <v/>
      </c>
      <c r="Y417" s="9" t="str">
        <f>IF( K417="s.i", "s.i", IF(ISBLANK(K417),"Actualizando información",IFERROR(K417 / VLOOKUP(A417,Deflactor!$G$3:$H$64,2,0),"Revisar error" )))</f>
        <v>Actualizando información</v>
      </c>
    </row>
    <row r="418" spans="1:25" x14ac:dyDescent="0.3">
      <c r="A418" s="2">
        <v>2005</v>
      </c>
      <c r="B418" s="2" t="s">
        <v>513</v>
      </c>
      <c r="C418" s="2" t="s">
        <v>7</v>
      </c>
      <c r="D418" s="2" t="s">
        <v>1320</v>
      </c>
      <c r="E418" s="2" t="s">
        <v>36</v>
      </c>
      <c r="F418" s="2" t="s">
        <v>130</v>
      </c>
      <c r="G418" s="2" t="s">
        <v>352</v>
      </c>
      <c r="H418" s="2"/>
      <c r="I418" s="2"/>
      <c r="J418" s="2"/>
      <c r="K418" s="27"/>
      <c r="L418" s="2"/>
      <c r="M418" s="2"/>
      <c r="N418" s="2"/>
      <c r="O418" s="2"/>
      <c r="P418" s="2"/>
      <c r="Q418" s="2"/>
      <c r="R418" s="2"/>
      <c r="S418" s="2"/>
      <c r="T418" s="2"/>
      <c r="U418" s="2"/>
      <c r="V418" s="2"/>
      <c r="W418" s="2"/>
      <c r="X418" s="30" t="str">
        <f t="shared" si="12"/>
        <v/>
      </c>
      <c r="Y418" s="9" t="str">
        <f>IF( K418="s.i", "s.i", IF(ISBLANK(K418),"Actualizando información",IFERROR(K418 / VLOOKUP(A418,Deflactor!$G$3:$H$64,2,0),"Revisar error" )))</f>
        <v>Actualizando información</v>
      </c>
    </row>
    <row r="419" spans="1:25" x14ac:dyDescent="0.3">
      <c r="A419" s="2">
        <v>2005</v>
      </c>
      <c r="B419" s="2" t="s">
        <v>514</v>
      </c>
      <c r="C419" s="2" t="s">
        <v>92</v>
      </c>
      <c r="D419" s="2" t="s">
        <v>1322</v>
      </c>
      <c r="E419" s="2" t="s">
        <v>36</v>
      </c>
      <c r="F419" s="2" t="s">
        <v>81</v>
      </c>
      <c r="G419" s="2" t="s">
        <v>330</v>
      </c>
      <c r="H419" s="2"/>
      <c r="I419" s="2"/>
      <c r="J419" s="2"/>
      <c r="K419" s="27"/>
      <c r="L419" s="2"/>
      <c r="M419" s="2"/>
      <c r="N419" s="2"/>
      <c r="O419" s="2"/>
      <c r="P419" s="2"/>
      <c r="Q419" s="2"/>
      <c r="R419" s="2"/>
      <c r="S419" s="2"/>
      <c r="T419" s="2"/>
      <c r="U419" s="2"/>
      <c r="V419" s="2"/>
      <c r="W419" s="2"/>
      <c r="X419" s="30" t="str">
        <f t="shared" si="12"/>
        <v/>
      </c>
      <c r="Y419" s="9" t="str">
        <f>IF( K419="s.i", "s.i", IF(ISBLANK(K419),"Actualizando información",IFERROR(K419 / VLOOKUP(A419,Deflactor!$G$3:$H$64,2,0),"Revisar error" )))</f>
        <v>Actualizando información</v>
      </c>
    </row>
    <row r="420" spans="1:25" x14ac:dyDescent="0.3">
      <c r="A420" s="2">
        <v>2005</v>
      </c>
      <c r="B420" s="2" t="s">
        <v>515</v>
      </c>
      <c r="C420" s="2" t="s">
        <v>7</v>
      </c>
      <c r="D420" s="2" t="s">
        <v>1320</v>
      </c>
      <c r="E420" s="2" t="s">
        <v>71</v>
      </c>
      <c r="F420" s="2" t="s">
        <v>167</v>
      </c>
      <c r="G420" s="2" t="s">
        <v>352</v>
      </c>
      <c r="H420" s="2"/>
      <c r="I420" s="2"/>
      <c r="J420" s="2"/>
      <c r="K420" s="27"/>
      <c r="L420" s="2"/>
      <c r="M420" s="2"/>
      <c r="N420" s="2"/>
      <c r="O420" s="2"/>
      <c r="P420" s="2"/>
      <c r="Q420" s="2"/>
      <c r="R420" s="2"/>
      <c r="S420" s="2"/>
      <c r="T420" s="2"/>
      <c r="U420" s="2"/>
      <c r="V420" s="2"/>
      <c r="W420" s="2"/>
      <c r="X420" s="30" t="str">
        <f t="shared" si="12"/>
        <v/>
      </c>
      <c r="Y420" s="9" t="str">
        <f>IF( K420="s.i", "s.i", IF(ISBLANK(K420),"Actualizando información",IFERROR(K420 / VLOOKUP(A420,Deflactor!$G$3:$H$64,2,0),"Revisar error" )))</f>
        <v>Actualizando información</v>
      </c>
    </row>
    <row r="421" spans="1:25" x14ac:dyDescent="0.3">
      <c r="A421" s="2">
        <v>2004</v>
      </c>
      <c r="B421" s="2" t="s">
        <v>516</v>
      </c>
      <c r="C421" s="2" t="s">
        <v>7</v>
      </c>
      <c r="D421" s="2" t="s">
        <v>1320</v>
      </c>
      <c r="E421" s="2" t="s">
        <v>25</v>
      </c>
      <c r="F421" s="2" t="s">
        <v>410</v>
      </c>
      <c r="G421" s="2" t="s">
        <v>330</v>
      </c>
      <c r="H421" s="2"/>
      <c r="I421" s="2"/>
      <c r="J421" s="2"/>
      <c r="K421" s="27"/>
      <c r="L421" s="2"/>
      <c r="M421" s="2"/>
      <c r="N421" s="2"/>
      <c r="O421" s="2"/>
      <c r="P421" s="2"/>
      <c r="Q421" s="2"/>
      <c r="R421" s="2"/>
      <c r="S421" s="2"/>
      <c r="T421" s="2"/>
      <c r="U421" s="2"/>
      <c r="V421" s="2"/>
      <c r="W421" s="2"/>
      <c r="X421" s="30" t="str">
        <f t="shared" si="12"/>
        <v/>
      </c>
      <c r="Y421" s="9" t="str">
        <f>IF( K421="s.i", "s.i", IF(ISBLANK(K421),"Actualizando información",IFERROR(K421 / VLOOKUP(A421,Deflactor!$G$3:$H$64,2,0),"Revisar error" )))</f>
        <v>Actualizando información</v>
      </c>
    </row>
    <row r="422" spans="1:25" x14ac:dyDescent="0.3">
      <c r="A422" s="2">
        <v>2004</v>
      </c>
      <c r="B422" s="2" t="s">
        <v>517</v>
      </c>
      <c r="C422" s="2" t="s">
        <v>7</v>
      </c>
      <c r="D422" s="2" t="s">
        <v>1320</v>
      </c>
      <c r="E422" s="2" t="s">
        <v>45</v>
      </c>
      <c r="F422" s="2" t="s">
        <v>518</v>
      </c>
      <c r="G422" s="2" t="s">
        <v>330</v>
      </c>
      <c r="H422" s="2"/>
      <c r="I422" s="2"/>
      <c r="J422" s="2"/>
      <c r="K422" s="27"/>
      <c r="L422" s="2"/>
      <c r="M422" s="2"/>
      <c r="N422" s="2"/>
      <c r="O422" s="2"/>
      <c r="P422" s="2"/>
      <c r="Q422" s="2"/>
      <c r="R422" s="2"/>
      <c r="S422" s="2"/>
      <c r="T422" s="2"/>
      <c r="U422" s="2"/>
      <c r="V422" s="2"/>
      <c r="W422" s="2"/>
      <c r="X422" s="30" t="str">
        <f t="shared" si="12"/>
        <v/>
      </c>
      <c r="Y422" s="9" t="str">
        <f>IF( K422="s.i", "s.i", IF(ISBLANK(K422),"Actualizando información",IFERROR(K422 / VLOOKUP(A422,Deflactor!$G$3:$H$64,2,0),"Revisar error" )))</f>
        <v>Actualizando información</v>
      </c>
    </row>
    <row r="423" spans="1:25" x14ac:dyDescent="0.3">
      <c r="A423" s="2">
        <v>2004</v>
      </c>
      <c r="B423" s="2" t="s">
        <v>519</v>
      </c>
      <c r="C423" s="2" t="s">
        <v>7</v>
      </c>
      <c r="D423" s="2" t="s">
        <v>1320</v>
      </c>
      <c r="E423" s="2" t="s">
        <v>45</v>
      </c>
      <c r="F423" s="2" t="s">
        <v>520</v>
      </c>
      <c r="G423" s="2" t="s">
        <v>400</v>
      </c>
      <c r="H423" s="2"/>
      <c r="I423" s="2"/>
      <c r="J423" s="2"/>
      <c r="K423" s="27"/>
      <c r="L423" s="2"/>
      <c r="M423" s="2"/>
      <c r="N423" s="2"/>
      <c r="O423" s="2"/>
      <c r="P423" s="2"/>
      <c r="Q423" s="2"/>
      <c r="R423" s="2"/>
      <c r="S423" s="2"/>
      <c r="T423" s="2"/>
      <c r="U423" s="2"/>
      <c r="V423" s="2"/>
      <c r="W423" s="2"/>
      <c r="X423" s="30" t="str">
        <f t="shared" si="12"/>
        <v/>
      </c>
      <c r="Y423" s="9" t="str">
        <f>IF( K423="s.i", "s.i", IF(ISBLANK(K423),"Actualizando información",IFERROR(K423 / VLOOKUP(A423,Deflactor!$G$3:$H$64,2,0),"Revisar error" )))</f>
        <v>Actualizando información</v>
      </c>
    </row>
    <row r="424" spans="1:25" x14ac:dyDescent="0.3">
      <c r="A424" s="2">
        <v>2004</v>
      </c>
      <c r="B424" s="2" t="s">
        <v>521</v>
      </c>
      <c r="C424" s="2" t="s">
        <v>7</v>
      </c>
      <c r="D424" s="2" t="s">
        <v>1320</v>
      </c>
      <c r="E424" s="2" t="s">
        <v>25</v>
      </c>
      <c r="F424" s="2" t="s">
        <v>26</v>
      </c>
      <c r="G424" s="2" t="s">
        <v>311</v>
      </c>
      <c r="H424" s="2"/>
      <c r="I424" s="2"/>
      <c r="J424" s="2"/>
      <c r="K424" s="27"/>
      <c r="L424" s="2"/>
      <c r="M424" s="2"/>
      <c r="N424" s="2"/>
      <c r="O424" s="2"/>
      <c r="P424" s="2"/>
      <c r="Q424" s="2"/>
      <c r="R424" s="2"/>
      <c r="S424" s="2"/>
      <c r="T424" s="2"/>
      <c r="U424" s="2"/>
      <c r="V424" s="2"/>
      <c r="W424" s="2"/>
      <c r="X424" s="30" t="str">
        <f t="shared" si="12"/>
        <v/>
      </c>
      <c r="Y424" s="9" t="str">
        <f>IF( K424="s.i", "s.i", IF(ISBLANK(K424),"Actualizando información",IFERROR(K424 / VLOOKUP(A424,Deflactor!$G$3:$H$64,2,0),"Revisar error" )))</f>
        <v>Actualizando información</v>
      </c>
    </row>
    <row r="425" spans="1:25" x14ac:dyDescent="0.3">
      <c r="A425" s="2">
        <v>2004</v>
      </c>
      <c r="B425" s="2" t="s">
        <v>522</v>
      </c>
      <c r="C425" s="2" t="s">
        <v>7</v>
      </c>
      <c r="D425" s="2" t="s">
        <v>1320</v>
      </c>
      <c r="E425" s="2" t="s">
        <v>36</v>
      </c>
      <c r="F425" s="2" t="s">
        <v>37</v>
      </c>
      <c r="G425" s="2" t="s">
        <v>330</v>
      </c>
      <c r="H425" s="2"/>
      <c r="I425" s="2"/>
      <c r="J425" s="2"/>
      <c r="K425" s="27"/>
      <c r="L425" s="2"/>
      <c r="M425" s="2"/>
      <c r="N425" s="2"/>
      <c r="O425" s="2"/>
      <c r="P425" s="2"/>
      <c r="Q425" s="2"/>
      <c r="R425" s="2"/>
      <c r="S425" s="2"/>
      <c r="T425" s="2"/>
      <c r="U425" s="2"/>
      <c r="V425" s="2"/>
      <c r="W425" s="2"/>
      <c r="X425" s="30" t="str">
        <f t="shared" si="12"/>
        <v/>
      </c>
      <c r="Y425" s="9" t="str">
        <f>IF( K425="s.i", "s.i", IF(ISBLANK(K425),"Actualizando información",IFERROR(K425 / VLOOKUP(A425,Deflactor!$G$3:$H$64,2,0),"Revisar error" )))</f>
        <v>Actualizando información</v>
      </c>
    </row>
    <row r="426" spans="1:25" x14ac:dyDescent="0.3">
      <c r="A426" s="2">
        <v>2004</v>
      </c>
      <c r="B426" s="2" t="s">
        <v>523</v>
      </c>
      <c r="C426" s="2" t="s">
        <v>7</v>
      </c>
      <c r="D426" s="2" t="s">
        <v>1320</v>
      </c>
      <c r="E426" s="2" t="s">
        <v>36</v>
      </c>
      <c r="F426" s="2" t="s">
        <v>81</v>
      </c>
      <c r="G426" s="2" t="s">
        <v>352</v>
      </c>
      <c r="H426" s="2"/>
      <c r="I426" s="2"/>
      <c r="J426" s="2"/>
      <c r="K426" s="27"/>
      <c r="L426" s="2"/>
      <c r="M426" s="2"/>
      <c r="N426" s="2"/>
      <c r="O426" s="2"/>
      <c r="P426" s="2"/>
      <c r="Q426" s="2"/>
      <c r="R426" s="2"/>
      <c r="S426" s="2"/>
      <c r="T426" s="2"/>
      <c r="U426" s="2"/>
      <c r="V426" s="2"/>
      <c r="W426" s="2"/>
      <c r="X426" s="30" t="str">
        <f t="shared" si="12"/>
        <v/>
      </c>
      <c r="Y426" s="9" t="str">
        <f>IF( K426="s.i", "s.i", IF(ISBLANK(K426),"Actualizando información",IFERROR(K426 / VLOOKUP(A426,Deflactor!$G$3:$H$64,2,0),"Revisar error" )))</f>
        <v>Actualizando información</v>
      </c>
    </row>
    <row r="427" spans="1:25" x14ac:dyDescent="0.3">
      <c r="A427" s="2">
        <v>2004</v>
      </c>
      <c r="B427" s="2" t="s">
        <v>524</v>
      </c>
      <c r="C427" s="2" t="s">
        <v>7</v>
      </c>
      <c r="D427" s="2" t="s">
        <v>1320</v>
      </c>
      <c r="E427" s="2" t="s">
        <v>445</v>
      </c>
      <c r="F427" s="2" t="s">
        <v>525</v>
      </c>
      <c r="G427" s="2" t="s">
        <v>330</v>
      </c>
      <c r="H427" s="2"/>
      <c r="I427" s="2"/>
      <c r="J427" s="2"/>
      <c r="K427" s="27"/>
      <c r="L427" s="2"/>
      <c r="M427" s="2"/>
      <c r="N427" s="2"/>
      <c r="O427" s="2"/>
      <c r="P427" s="2"/>
      <c r="Q427" s="2"/>
      <c r="R427" s="2"/>
      <c r="S427" s="2"/>
      <c r="T427" s="2"/>
      <c r="U427" s="2"/>
      <c r="V427" s="2"/>
      <c r="W427" s="2"/>
      <c r="X427" s="30" t="str">
        <f t="shared" si="12"/>
        <v/>
      </c>
      <c r="Y427" s="9" t="str">
        <f>IF( K427="s.i", "s.i", IF(ISBLANK(K427),"Actualizando información",IFERROR(K427 / VLOOKUP(A427,Deflactor!$G$3:$H$64,2,0),"Revisar error" )))</f>
        <v>Actualizando información</v>
      </c>
    </row>
    <row r="428" spans="1:25" x14ac:dyDescent="0.3">
      <c r="A428" s="2">
        <v>2004</v>
      </c>
      <c r="B428" s="2" t="s">
        <v>526</v>
      </c>
      <c r="C428" s="2" t="s">
        <v>7</v>
      </c>
      <c r="D428" s="2" t="s">
        <v>1320</v>
      </c>
      <c r="E428" s="2" t="s">
        <v>291</v>
      </c>
      <c r="F428" s="2" t="s">
        <v>21</v>
      </c>
      <c r="G428" s="2" t="s">
        <v>311</v>
      </c>
      <c r="H428" s="2"/>
      <c r="I428" s="2"/>
      <c r="J428" s="2"/>
      <c r="K428" s="27"/>
      <c r="L428" s="2"/>
      <c r="M428" s="2"/>
      <c r="N428" s="2"/>
      <c r="O428" s="2"/>
      <c r="P428" s="2"/>
      <c r="Q428" s="2"/>
      <c r="R428" s="2"/>
      <c r="S428" s="2"/>
      <c r="T428" s="2"/>
      <c r="U428" s="2"/>
      <c r="V428" s="2"/>
      <c r="W428" s="2"/>
      <c r="X428" s="30" t="str">
        <f t="shared" si="12"/>
        <v/>
      </c>
      <c r="Y428" s="9" t="str">
        <f>IF( K428="s.i", "s.i", IF(ISBLANK(K428),"Actualizando información",IFERROR(K428 / VLOOKUP(A428,Deflactor!$G$3:$H$64,2,0),"Revisar error" )))</f>
        <v>Actualizando información</v>
      </c>
    </row>
    <row r="429" spans="1:25" x14ac:dyDescent="0.3">
      <c r="A429" s="2">
        <v>2004</v>
      </c>
      <c r="B429" s="2" t="s">
        <v>527</v>
      </c>
      <c r="C429" s="2" t="s">
        <v>7</v>
      </c>
      <c r="D429" s="2" t="s">
        <v>1320</v>
      </c>
      <c r="E429" s="2" t="s">
        <v>71</v>
      </c>
      <c r="F429" s="2" t="s">
        <v>167</v>
      </c>
      <c r="G429" s="2" t="s">
        <v>311</v>
      </c>
      <c r="H429" s="2"/>
      <c r="I429" s="2"/>
      <c r="J429" s="2"/>
      <c r="K429" s="27"/>
      <c r="L429" s="2"/>
      <c r="M429" s="2"/>
      <c r="N429" s="2"/>
      <c r="O429" s="2"/>
      <c r="P429" s="2"/>
      <c r="Q429" s="2"/>
      <c r="R429" s="2"/>
      <c r="S429" s="2"/>
      <c r="T429" s="2"/>
      <c r="U429" s="2"/>
      <c r="V429" s="2"/>
      <c r="W429" s="2"/>
      <c r="X429" s="30" t="str">
        <f t="shared" si="12"/>
        <v/>
      </c>
      <c r="Y429" s="9" t="str">
        <f>IF( K429="s.i", "s.i", IF(ISBLANK(K429),"Actualizando información",IFERROR(K429 / VLOOKUP(A429,Deflactor!$G$3:$H$64,2,0),"Revisar error" )))</f>
        <v>Actualizando información</v>
      </c>
    </row>
    <row r="430" spans="1:25" x14ac:dyDescent="0.3">
      <c r="A430" s="2">
        <v>2004</v>
      </c>
      <c r="B430" s="2" t="s">
        <v>528</v>
      </c>
      <c r="C430" s="2" t="s">
        <v>92</v>
      </c>
      <c r="D430" s="2" t="s">
        <v>1322</v>
      </c>
      <c r="E430" s="2" t="s">
        <v>64</v>
      </c>
      <c r="F430" s="2" t="s">
        <v>128</v>
      </c>
      <c r="G430" s="2" t="s">
        <v>311</v>
      </c>
      <c r="H430" s="2"/>
      <c r="I430" s="2"/>
      <c r="J430" s="2"/>
      <c r="K430" s="27"/>
      <c r="L430" s="2"/>
      <c r="M430" s="2"/>
      <c r="N430" s="2"/>
      <c r="O430" s="2"/>
      <c r="P430" s="2"/>
      <c r="Q430" s="2"/>
      <c r="R430" s="2"/>
      <c r="S430" s="2"/>
      <c r="T430" s="2"/>
      <c r="U430" s="2"/>
      <c r="V430" s="2"/>
      <c r="W430" s="2"/>
      <c r="X430" s="30" t="str">
        <f t="shared" si="12"/>
        <v/>
      </c>
      <c r="Y430" s="9" t="str">
        <f>IF( K430="s.i", "s.i", IF(ISBLANK(K430),"Actualizando información",IFERROR(K430 / VLOOKUP(A430,Deflactor!$G$3:$H$64,2,0),"Revisar error" )))</f>
        <v>Actualizando información</v>
      </c>
    </row>
    <row r="431" spans="1:25" x14ac:dyDescent="0.3">
      <c r="A431" s="2">
        <v>2004</v>
      </c>
      <c r="B431" s="2" t="s">
        <v>529</v>
      </c>
      <c r="C431" s="2" t="s">
        <v>92</v>
      </c>
      <c r="D431" s="2" t="s">
        <v>1322</v>
      </c>
      <c r="E431" s="2" t="s">
        <v>12</v>
      </c>
      <c r="F431" s="2" t="s">
        <v>13</v>
      </c>
      <c r="G431" s="2" t="s">
        <v>311</v>
      </c>
      <c r="H431" s="2"/>
      <c r="I431" s="2"/>
      <c r="J431" s="2"/>
      <c r="K431" s="27"/>
      <c r="L431" s="2"/>
      <c r="M431" s="2"/>
      <c r="N431" s="2"/>
      <c r="O431" s="2"/>
      <c r="P431" s="2"/>
      <c r="Q431" s="2"/>
      <c r="R431" s="2"/>
      <c r="S431" s="2"/>
      <c r="T431" s="2"/>
      <c r="U431" s="2"/>
      <c r="V431" s="2"/>
      <c r="W431" s="2"/>
      <c r="X431" s="30" t="str">
        <f t="shared" si="12"/>
        <v/>
      </c>
      <c r="Y431" s="9" t="str">
        <f>IF( K431="s.i", "s.i", IF(ISBLANK(K431),"Actualizando información",IFERROR(K431 / VLOOKUP(A431,Deflactor!$G$3:$H$64,2,0),"Revisar error" )))</f>
        <v>Actualizando información</v>
      </c>
    </row>
    <row r="432" spans="1:25" x14ac:dyDescent="0.3">
      <c r="A432" s="2">
        <v>2004</v>
      </c>
      <c r="B432" s="2" t="s">
        <v>530</v>
      </c>
      <c r="C432" s="2" t="s">
        <v>92</v>
      </c>
      <c r="D432" s="2" t="s">
        <v>1322</v>
      </c>
      <c r="E432" s="2" t="s">
        <v>20</v>
      </c>
      <c r="F432" s="2" t="s">
        <v>120</v>
      </c>
      <c r="G432" s="2" t="s">
        <v>330</v>
      </c>
      <c r="H432" s="2"/>
      <c r="I432" s="2"/>
      <c r="J432" s="2"/>
      <c r="K432" s="27"/>
      <c r="L432" s="2"/>
      <c r="M432" s="2"/>
      <c r="N432" s="2"/>
      <c r="O432" s="2"/>
      <c r="P432" s="2"/>
      <c r="Q432" s="2"/>
      <c r="R432" s="2"/>
      <c r="S432" s="2"/>
      <c r="T432" s="2"/>
      <c r="U432" s="2"/>
      <c r="V432" s="2"/>
      <c r="W432" s="2"/>
      <c r="X432" s="30" t="str">
        <f t="shared" si="12"/>
        <v/>
      </c>
      <c r="Y432" s="9" t="str">
        <f>IF( K432="s.i", "s.i", IF(ISBLANK(K432),"Actualizando información",IFERROR(K432 / VLOOKUP(A432,Deflactor!$G$3:$H$64,2,0),"Revisar error" )))</f>
        <v>Actualizando información</v>
      </c>
    </row>
    <row r="433" spans="1:25" x14ac:dyDescent="0.3">
      <c r="A433" s="2">
        <v>2004</v>
      </c>
      <c r="B433" s="2" t="s">
        <v>531</v>
      </c>
      <c r="C433" s="2" t="s">
        <v>92</v>
      </c>
      <c r="D433" s="2" t="s">
        <v>1322</v>
      </c>
      <c r="E433" s="2" t="s">
        <v>12</v>
      </c>
      <c r="F433" s="2" t="s">
        <v>61</v>
      </c>
      <c r="G433" s="2" t="s">
        <v>311</v>
      </c>
      <c r="H433" s="2"/>
      <c r="I433" s="2"/>
      <c r="J433" s="2"/>
      <c r="K433" s="27"/>
      <c r="L433" s="2"/>
      <c r="M433" s="2"/>
      <c r="N433" s="2"/>
      <c r="O433" s="2"/>
      <c r="P433" s="2"/>
      <c r="Q433" s="2"/>
      <c r="R433" s="2"/>
      <c r="S433" s="2"/>
      <c r="T433" s="2"/>
      <c r="U433" s="2"/>
      <c r="V433" s="2"/>
      <c r="W433" s="2"/>
      <c r="X433" s="30" t="str">
        <f t="shared" si="12"/>
        <v/>
      </c>
      <c r="Y433" s="9" t="str">
        <f>IF( K433="s.i", "s.i", IF(ISBLANK(K433),"Actualizando información",IFERROR(K433 / VLOOKUP(A433,Deflactor!$G$3:$H$64,2,0),"Revisar error" )))</f>
        <v>Actualizando información</v>
      </c>
    </row>
    <row r="434" spans="1:25" x14ac:dyDescent="0.3">
      <c r="A434" s="2">
        <v>2004</v>
      </c>
      <c r="B434" s="2" t="s">
        <v>532</v>
      </c>
      <c r="C434" s="2" t="s">
        <v>92</v>
      </c>
      <c r="D434" s="2" t="s">
        <v>1322</v>
      </c>
      <c r="E434" s="2" t="s">
        <v>8</v>
      </c>
      <c r="F434" s="2" t="s">
        <v>214</v>
      </c>
      <c r="G434" s="2" t="s">
        <v>311</v>
      </c>
      <c r="H434" s="2"/>
      <c r="I434" s="2"/>
      <c r="J434" s="2"/>
      <c r="K434" s="27"/>
      <c r="L434" s="2"/>
      <c r="M434" s="2"/>
      <c r="N434" s="2"/>
      <c r="O434" s="2"/>
      <c r="P434" s="2"/>
      <c r="Q434" s="2"/>
      <c r="R434" s="2"/>
      <c r="S434" s="2"/>
      <c r="T434" s="2"/>
      <c r="U434" s="2"/>
      <c r="V434" s="2"/>
      <c r="W434" s="2"/>
      <c r="X434" s="30" t="str">
        <f t="shared" si="12"/>
        <v/>
      </c>
      <c r="Y434" s="9" t="str">
        <f>IF( K434="s.i", "s.i", IF(ISBLANK(K434),"Actualizando información",IFERROR(K434 / VLOOKUP(A434,Deflactor!$G$3:$H$64,2,0),"Revisar error" )))</f>
        <v>Actualizando información</v>
      </c>
    </row>
    <row r="435" spans="1:25" x14ac:dyDescent="0.3">
      <c r="A435" s="2">
        <v>2004</v>
      </c>
      <c r="B435" s="2" t="s">
        <v>533</v>
      </c>
      <c r="C435" s="2" t="s">
        <v>155</v>
      </c>
      <c r="D435" s="2" t="s">
        <v>1323</v>
      </c>
      <c r="E435" s="2" t="s">
        <v>291</v>
      </c>
      <c r="F435" s="2" t="s">
        <v>120</v>
      </c>
      <c r="G435" s="2" t="s">
        <v>157</v>
      </c>
      <c r="H435" s="2"/>
      <c r="I435" s="2"/>
      <c r="J435" s="2"/>
      <c r="K435" s="27"/>
      <c r="L435" s="2"/>
      <c r="M435" s="2"/>
      <c r="N435" s="2"/>
      <c r="O435" s="2"/>
      <c r="P435" s="2"/>
      <c r="Q435" s="2"/>
      <c r="R435" s="2"/>
      <c r="S435" s="2"/>
      <c r="T435" s="2"/>
      <c r="U435" s="2"/>
      <c r="V435" s="2"/>
      <c r="W435" s="2"/>
      <c r="X435" s="30" t="str">
        <f t="shared" si="12"/>
        <v/>
      </c>
      <c r="Y435" s="9" t="str">
        <f>IF( K435="s.i", "s.i", IF(ISBLANK(K435),"Actualizando información",IFERROR(K435 / VLOOKUP(A435,Deflactor!$G$3:$H$64,2,0),"Revisar error" )))</f>
        <v>Actualizando información</v>
      </c>
    </row>
    <row r="436" spans="1:25" x14ac:dyDescent="0.3">
      <c r="A436" s="2">
        <v>2004</v>
      </c>
      <c r="B436" s="2" t="s">
        <v>534</v>
      </c>
      <c r="C436" s="2" t="s">
        <v>7</v>
      </c>
      <c r="D436" s="2" t="s">
        <v>1320</v>
      </c>
      <c r="E436" s="2" t="s">
        <v>234</v>
      </c>
      <c r="F436" s="2" t="s">
        <v>235</v>
      </c>
      <c r="G436" s="2" t="s">
        <v>330</v>
      </c>
      <c r="H436" s="2"/>
      <c r="I436" s="2"/>
      <c r="J436" s="2"/>
      <c r="K436" s="27"/>
      <c r="L436" s="2"/>
      <c r="M436" s="2"/>
      <c r="N436" s="2"/>
      <c r="O436" s="2"/>
      <c r="P436" s="2"/>
      <c r="Q436" s="2"/>
      <c r="R436" s="2"/>
      <c r="S436" s="2"/>
      <c r="T436" s="2"/>
      <c r="U436" s="2"/>
      <c r="V436" s="2"/>
      <c r="W436" s="2"/>
      <c r="X436" s="30" t="str">
        <f t="shared" si="12"/>
        <v/>
      </c>
      <c r="Y436" s="9" t="str">
        <f>IF( K436="s.i", "s.i", IF(ISBLANK(K436),"Actualizando información",IFERROR(K436 / VLOOKUP(A436,Deflactor!$G$3:$H$64,2,0),"Revisar error" )))</f>
        <v>Actualizando información</v>
      </c>
    </row>
    <row r="437" spans="1:25" x14ac:dyDescent="0.3">
      <c r="A437" s="2">
        <v>2004</v>
      </c>
      <c r="B437" s="2" t="s">
        <v>535</v>
      </c>
      <c r="C437" s="2" t="s">
        <v>7</v>
      </c>
      <c r="D437" s="2" t="s">
        <v>1320</v>
      </c>
      <c r="E437" s="2" t="s">
        <v>32</v>
      </c>
      <c r="F437" s="2" t="s">
        <v>33</v>
      </c>
      <c r="G437" s="2" t="s">
        <v>400</v>
      </c>
      <c r="H437" s="2"/>
      <c r="I437" s="2"/>
      <c r="J437" s="2"/>
      <c r="K437" s="27"/>
      <c r="L437" s="2"/>
      <c r="M437" s="2"/>
      <c r="N437" s="2"/>
      <c r="O437" s="2"/>
      <c r="P437" s="2"/>
      <c r="Q437" s="2"/>
      <c r="R437" s="2"/>
      <c r="S437" s="2"/>
      <c r="T437" s="2"/>
      <c r="U437" s="2"/>
      <c r="V437" s="2"/>
      <c r="W437" s="2"/>
      <c r="X437" s="30" t="str">
        <f t="shared" si="12"/>
        <v/>
      </c>
      <c r="Y437" s="9" t="str">
        <f>IF( K437="s.i", "s.i", IF(ISBLANK(K437),"Actualizando información",IFERROR(K437 / VLOOKUP(A437,Deflactor!$G$3:$H$64,2,0),"Revisar error" )))</f>
        <v>Actualizando información</v>
      </c>
    </row>
    <row r="438" spans="1:25" x14ac:dyDescent="0.3">
      <c r="A438" s="2">
        <v>2004</v>
      </c>
      <c r="B438" s="2" t="s">
        <v>536</v>
      </c>
      <c r="C438" s="2" t="s">
        <v>92</v>
      </c>
      <c r="D438" s="2" t="s">
        <v>1322</v>
      </c>
      <c r="E438" s="2" t="s">
        <v>54</v>
      </c>
      <c r="F438" s="2" t="s">
        <v>55</v>
      </c>
      <c r="G438" s="2" t="s">
        <v>330</v>
      </c>
      <c r="H438" s="2"/>
      <c r="I438" s="2"/>
      <c r="J438" s="2"/>
      <c r="K438" s="27"/>
      <c r="L438" s="2"/>
      <c r="M438" s="2"/>
      <c r="N438" s="2"/>
      <c r="O438" s="2"/>
      <c r="P438" s="2"/>
      <c r="Q438" s="2"/>
      <c r="R438" s="2"/>
      <c r="S438" s="2"/>
      <c r="T438" s="2"/>
      <c r="U438" s="2"/>
      <c r="V438" s="2"/>
      <c r="W438" s="2"/>
      <c r="X438" s="30" t="str">
        <f t="shared" si="12"/>
        <v/>
      </c>
      <c r="Y438" s="9" t="str">
        <f>IF( K438="s.i", "s.i", IF(ISBLANK(K438),"Actualizando información",IFERROR(K438 / VLOOKUP(A438,Deflactor!$G$3:$H$64,2,0),"Revisar error" )))</f>
        <v>Actualizando información</v>
      </c>
    </row>
    <row r="439" spans="1:25" x14ac:dyDescent="0.3">
      <c r="A439" s="2">
        <v>2004</v>
      </c>
      <c r="B439" s="2" t="s">
        <v>537</v>
      </c>
      <c r="C439" s="2" t="s">
        <v>92</v>
      </c>
      <c r="D439" s="2" t="s">
        <v>1322</v>
      </c>
      <c r="E439" s="2" t="s">
        <v>54</v>
      </c>
      <c r="F439" s="2" t="s">
        <v>55</v>
      </c>
      <c r="G439" s="2" t="s">
        <v>330</v>
      </c>
      <c r="H439" s="2"/>
      <c r="I439" s="2"/>
      <c r="J439" s="2"/>
      <c r="K439" s="27"/>
      <c r="L439" s="2"/>
      <c r="M439" s="2"/>
      <c r="N439" s="2"/>
      <c r="O439" s="2"/>
      <c r="P439" s="2"/>
      <c r="Q439" s="2"/>
      <c r="R439" s="2"/>
      <c r="S439" s="2"/>
      <c r="T439" s="2"/>
      <c r="U439" s="2"/>
      <c r="V439" s="2"/>
      <c r="W439" s="2"/>
      <c r="X439" s="30" t="str">
        <f t="shared" si="12"/>
        <v/>
      </c>
      <c r="Y439" s="9" t="str">
        <f>IF( K439="s.i", "s.i", IF(ISBLANK(K439),"Actualizando información",IFERROR(K439 / VLOOKUP(A439,Deflactor!$G$3:$H$64,2,0),"Revisar error" )))</f>
        <v>Actualizando información</v>
      </c>
    </row>
    <row r="440" spans="1:25" x14ac:dyDescent="0.3">
      <c r="A440" s="2">
        <v>2004</v>
      </c>
      <c r="B440" s="2" t="s">
        <v>538</v>
      </c>
      <c r="C440" s="2" t="s">
        <v>92</v>
      </c>
      <c r="D440" s="2" t="s">
        <v>1322</v>
      </c>
      <c r="E440" s="2" t="s">
        <v>54</v>
      </c>
      <c r="F440" s="2" t="s">
        <v>55</v>
      </c>
      <c r="G440" s="2" t="s">
        <v>330</v>
      </c>
      <c r="H440" s="2"/>
      <c r="I440" s="2"/>
      <c r="J440" s="2"/>
      <c r="K440" s="27"/>
      <c r="L440" s="2"/>
      <c r="M440" s="2"/>
      <c r="N440" s="2"/>
      <c r="O440" s="2"/>
      <c r="P440" s="2"/>
      <c r="Q440" s="2"/>
      <c r="R440" s="2"/>
      <c r="S440" s="2"/>
      <c r="T440" s="2"/>
      <c r="U440" s="2"/>
      <c r="V440" s="2"/>
      <c r="W440" s="2"/>
      <c r="X440" s="30" t="str">
        <f t="shared" si="12"/>
        <v/>
      </c>
      <c r="Y440" s="9" t="str">
        <f>IF( K440="s.i", "s.i", IF(ISBLANK(K440),"Actualizando información",IFERROR(K440 / VLOOKUP(A440,Deflactor!$G$3:$H$64,2,0),"Revisar error" )))</f>
        <v>Actualizando información</v>
      </c>
    </row>
    <row r="441" spans="1:25" x14ac:dyDescent="0.3">
      <c r="A441" s="2">
        <v>2004</v>
      </c>
      <c r="B441" s="2" t="s">
        <v>539</v>
      </c>
      <c r="C441" s="2" t="s">
        <v>92</v>
      </c>
      <c r="D441" s="2" t="s">
        <v>1322</v>
      </c>
      <c r="E441" s="2" t="s">
        <v>54</v>
      </c>
      <c r="F441" s="2" t="s">
        <v>55</v>
      </c>
      <c r="G441" s="2" t="s">
        <v>352</v>
      </c>
      <c r="H441" s="2"/>
      <c r="I441" s="2"/>
      <c r="J441" s="2"/>
      <c r="K441" s="27"/>
      <c r="L441" s="2"/>
      <c r="M441" s="2"/>
      <c r="N441" s="2"/>
      <c r="O441" s="2"/>
      <c r="P441" s="2"/>
      <c r="Q441" s="2"/>
      <c r="R441" s="2"/>
      <c r="S441" s="2"/>
      <c r="T441" s="2"/>
      <c r="U441" s="2"/>
      <c r="V441" s="2"/>
      <c r="W441" s="2"/>
      <c r="X441" s="30" t="str">
        <f t="shared" si="12"/>
        <v/>
      </c>
      <c r="Y441" s="9" t="str">
        <f>IF( K441="s.i", "s.i", IF(ISBLANK(K441),"Actualizando información",IFERROR(K441 / VLOOKUP(A441,Deflactor!$G$3:$H$64,2,0),"Revisar error" )))</f>
        <v>Actualizando información</v>
      </c>
    </row>
    <row r="442" spans="1:25" x14ac:dyDescent="0.3">
      <c r="A442" s="2">
        <v>2004</v>
      </c>
      <c r="B442" s="2" t="s">
        <v>540</v>
      </c>
      <c r="C442" s="2" t="s">
        <v>92</v>
      </c>
      <c r="D442" s="2" t="s">
        <v>1322</v>
      </c>
      <c r="E442" s="2" t="s">
        <v>54</v>
      </c>
      <c r="F442" s="2" t="s">
        <v>55</v>
      </c>
      <c r="G442" s="2" t="s">
        <v>311</v>
      </c>
      <c r="H442" s="2"/>
      <c r="I442" s="2"/>
      <c r="J442" s="2"/>
      <c r="K442" s="27"/>
      <c r="L442" s="2"/>
      <c r="M442" s="2"/>
      <c r="N442" s="2"/>
      <c r="O442" s="2"/>
      <c r="P442" s="2"/>
      <c r="Q442" s="2"/>
      <c r="R442" s="2"/>
      <c r="S442" s="2"/>
      <c r="T442" s="2"/>
      <c r="U442" s="2"/>
      <c r="V442" s="2"/>
      <c r="W442" s="2"/>
      <c r="X442" s="30" t="str">
        <f t="shared" si="12"/>
        <v/>
      </c>
      <c r="Y442" s="9" t="str">
        <f>IF( K442="s.i", "s.i", IF(ISBLANK(K442),"Actualizando información",IFERROR(K442 / VLOOKUP(A442,Deflactor!$G$3:$H$64,2,0),"Revisar error" )))</f>
        <v>Actualizando información</v>
      </c>
    </row>
    <row r="443" spans="1:25" x14ac:dyDescent="0.3">
      <c r="A443" s="2">
        <v>2004</v>
      </c>
      <c r="B443" s="2" t="s">
        <v>541</v>
      </c>
      <c r="C443" s="2" t="s">
        <v>92</v>
      </c>
      <c r="D443" s="2" t="s">
        <v>1322</v>
      </c>
      <c r="E443" s="2" t="s">
        <v>54</v>
      </c>
      <c r="F443" s="2" t="s">
        <v>55</v>
      </c>
      <c r="G443" s="2" t="s">
        <v>352</v>
      </c>
      <c r="H443" s="2"/>
      <c r="I443" s="2"/>
      <c r="J443" s="2"/>
      <c r="K443" s="27"/>
      <c r="L443" s="2"/>
      <c r="M443" s="2"/>
      <c r="N443" s="2"/>
      <c r="O443" s="2"/>
      <c r="P443" s="2"/>
      <c r="Q443" s="2"/>
      <c r="R443" s="2"/>
      <c r="S443" s="2"/>
      <c r="T443" s="2"/>
      <c r="U443" s="2"/>
      <c r="V443" s="2"/>
      <c r="W443" s="2"/>
      <c r="X443" s="30" t="str">
        <f t="shared" si="12"/>
        <v/>
      </c>
      <c r="Y443" s="9" t="str">
        <f>IF( K443="s.i", "s.i", IF(ISBLANK(K443),"Actualizando información",IFERROR(K443 / VLOOKUP(A443,Deflactor!$G$3:$H$64,2,0),"Revisar error" )))</f>
        <v>Actualizando información</v>
      </c>
    </row>
    <row r="444" spans="1:25" x14ac:dyDescent="0.3">
      <c r="A444" s="2">
        <v>2004</v>
      </c>
      <c r="B444" s="2" t="s">
        <v>542</v>
      </c>
      <c r="C444" s="2" t="s">
        <v>92</v>
      </c>
      <c r="D444" s="2" t="s">
        <v>1322</v>
      </c>
      <c r="E444" s="2" t="s">
        <v>64</v>
      </c>
      <c r="F444" s="2" t="s">
        <v>65</v>
      </c>
      <c r="G444" s="2" t="s">
        <v>330</v>
      </c>
      <c r="H444" s="2"/>
      <c r="I444" s="2"/>
      <c r="J444" s="2"/>
      <c r="K444" s="27"/>
      <c r="L444" s="2"/>
      <c r="M444" s="2"/>
      <c r="N444" s="2"/>
      <c r="O444" s="2"/>
      <c r="P444" s="2"/>
      <c r="Q444" s="2"/>
      <c r="R444" s="2"/>
      <c r="S444" s="2"/>
      <c r="T444" s="2"/>
      <c r="U444" s="2"/>
      <c r="V444" s="2"/>
      <c r="W444" s="2"/>
      <c r="X444" s="30" t="str">
        <f t="shared" si="12"/>
        <v/>
      </c>
      <c r="Y444" s="9" t="str">
        <f>IF( K444="s.i", "s.i", IF(ISBLANK(K444),"Actualizando información",IFERROR(K444 / VLOOKUP(A444,Deflactor!$G$3:$H$64,2,0),"Revisar error" )))</f>
        <v>Actualizando información</v>
      </c>
    </row>
    <row r="445" spans="1:25" x14ac:dyDescent="0.3">
      <c r="A445" s="2">
        <v>2004</v>
      </c>
      <c r="B445" s="2" t="s">
        <v>543</v>
      </c>
      <c r="C445" s="2" t="s">
        <v>7</v>
      </c>
      <c r="D445" s="2" t="s">
        <v>1320</v>
      </c>
      <c r="E445" s="2" t="s">
        <v>64</v>
      </c>
      <c r="F445" s="2" t="s">
        <v>128</v>
      </c>
      <c r="G445" s="2" t="s">
        <v>352</v>
      </c>
      <c r="H445" s="2"/>
      <c r="I445" s="2"/>
      <c r="J445" s="2"/>
      <c r="K445" s="27"/>
      <c r="L445" s="2"/>
      <c r="M445" s="2"/>
      <c r="N445" s="2"/>
      <c r="O445" s="2"/>
      <c r="P445" s="2"/>
      <c r="Q445" s="2"/>
      <c r="R445" s="2"/>
      <c r="S445" s="2"/>
      <c r="T445" s="2"/>
      <c r="U445" s="2"/>
      <c r="V445" s="2"/>
      <c r="W445" s="2"/>
      <c r="X445" s="30" t="str">
        <f t="shared" si="12"/>
        <v/>
      </c>
      <c r="Y445" s="9" t="str">
        <f>IF( K445="s.i", "s.i", IF(ISBLANK(K445),"Actualizando información",IFERROR(K445 / VLOOKUP(A445,Deflactor!$G$3:$H$64,2,0),"Revisar error" )))</f>
        <v>Actualizando información</v>
      </c>
    </row>
    <row r="446" spans="1:25" x14ac:dyDescent="0.3">
      <c r="A446" s="2">
        <v>2004</v>
      </c>
      <c r="B446" s="2" t="s">
        <v>544</v>
      </c>
      <c r="C446" s="2" t="s">
        <v>155</v>
      </c>
      <c r="D446" s="2" t="s">
        <v>1323</v>
      </c>
      <c r="E446" s="2" t="s">
        <v>445</v>
      </c>
      <c r="F446" s="2" t="s">
        <v>545</v>
      </c>
      <c r="G446" s="2" t="s">
        <v>157</v>
      </c>
      <c r="H446" s="2"/>
      <c r="I446" s="2"/>
      <c r="J446" s="2"/>
      <c r="K446" s="27"/>
      <c r="L446" s="2"/>
      <c r="M446" s="2"/>
      <c r="N446" s="2"/>
      <c r="O446" s="2"/>
      <c r="P446" s="2"/>
      <c r="Q446" s="2"/>
      <c r="R446" s="2"/>
      <c r="S446" s="2"/>
      <c r="T446" s="2"/>
      <c r="U446" s="2"/>
      <c r="V446" s="2"/>
      <c r="W446" s="2"/>
      <c r="X446" s="30" t="str">
        <f t="shared" si="12"/>
        <v/>
      </c>
      <c r="Y446" s="9" t="str">
        <f>IF( K446="s.i", "s.i", IF(ISBLANK(K446),"Actualizando información",IFERROR(K446 / VLOOKUP(A446,Deflactor!$G$3:$H$64,2,0),"Revisar error" )))</f>
        <v>Actualizando información</v>
      </c>
    </row>
    <row r="447" spans="1:25" x14ac:dyDescent="0.3">
      <c r="A447" s="2">
        <v>2004</v>
      </c>
      <c r="B447" s="2" t="s">
        <v>546</v>
      </c>
      <c r="C447" s="2" t="s">
        <v>155</v>
      </c>
      <c r="D447" s="2" t="s">
        <v>1323</v>
      </c>
      <c r="E447" s="2" t="s">
        <v>445</v>
      </c>
      <c r="F447" s="2" t="s">
        <v>547</v>
      </c>
      <c r="G447" s="2" t="s">
        <v>157</v>
      </c>
      <c r="H447" s="2"/>
      <c r="I447" s="2"/>
      <c r="J447" s="2"/>
      <c r="K447" s="27"/>
      <c r="L447" s="2"/>
      <c r="M447" s="2"/>
      <c r="N447" s="2"/>
      <c r="O447" s="2"/>
      <c r="P447" s="2"/>
      <c r="Q447" s="2"/>
      <c r="R447" s="2"/>
      <c r="S447" s="2"/>
      <c r="T447" s="2"/>
      <c r="U447" s="2"/>
      <c r="V447" s="2"/>
      <c r="W447" s="2"/>
      <c r="X447" s="30" t="str">
        <f t="shared" si="12"/>
        <v/>
      </c>
      <c r="Y447" s="9" t="str">
        <f>IF( K447="s.i", "s.i", IF(ISBLANK(K447),"Actualizando información",IFERROR(K447 / VLOOKUP(A447,Deflactor!$G$3:$H$64,2,0),"Revisar error" )))</f>
        <v>Actualizando información</v>
      </c>
    </row>
    <row r="448" spans="1:25" x14ac:dyDescent="0.3">
      <c r="A448" s="2">
        <v>2004</v>
      </c>
      <c r="B448" s="2" t="s">
        <v>548</v>
      </c>
      <c r="C448" s="2" t="s">
        <v>155</v>
      </c>
      <c r="D448" s="2" t="s">
        <v>1323</v>
      </c>
      <c r="E448" s="2" t="s">
        <v>445</v>
      </c>
      <c r="F448" s="2" t="s">
        <v>548</v>
      </c>
      <c r="G448" s="2" t="s">
        <v>157</v>
      </c>
      <c r="H448" s="2"/>
      <c r="I448" s="2"/>
      <c r="J448" s="2"/>
      <c r="K448" s="27"/>
      <c r="L448" s="2"/>
      <c r="M448" s="2"/>
      <c r="N448" s="2"/>
      <c r="O448" s="2"/>
      <c r="P448" s="2"/>
      <c r="Q448" s="2"/>
      <c r="R448" s="2"/>
      <c r="S448" s="2"/>
      <c r="T448" s="2"/>
      <c r="U448" s="2"/>
      <c r="V448" s="2"/>
      <c r="W448" s="2"/>
      <c r="X448" s="30" t="str">
        <f t="shared" si="12"/>
        <v/>
      </c>
      <c r="Y448" s="9" t="str">
        <f>IF( K448="s.i", "s.i", IF(ISBLANK(K448),"Actualizando información",IFERROR(K448 / VLOOKUP(A448,Deflactor!$G$3:$H$64,2,0),"Revisar error" )))</f>
        <v>Actualizando información</v>
      </c>
    </row>
    <row r="449" spans="1:25" x14ac:dyDescent="0.3">
      <c r="A449" s="2">
        <v>2004</v>
      </c>
      <c r="B449" s="2" t="s">
        <v>549</v>
      </c>
      <c r="C449" s="2" t="s">
        <v>92</v>
      </c>
      <c r="D449" s="2" t="s">
        <v>1322</v>
      </c>
      <c r="E449" s="2" t="s">
        <v>36</v>
      </c>
      <c r="F449" s="2" t="s">
        <v>37</v>
      </c>
      <c r="G449" s="2" t="s">
        <v>352</v>
      </c>
      <c r="H449" s="2"/>
      <c r="I449" s="2"/>
      <c r="J449" s="2"/>
      <c r="K449" s="27"/>
      <c r="L449" s="2"/>
      <c r="M449" s="2"/>
      <c r="N449" s="2"/>
      <c r="O449" s="2"/>
      <c r="P449" s="2"/>
      <c r="Q449" s="2"/>
      <c r="R449" s="2"/>
      <c r="S449" s="2"/>
      <c r="T449" s="2"/>
      <c r="U449" s="2"/>
      <c r="V449" s="2"/>
      <c r="W449" s="2"/>
      <c r="X449" s="30" t="str">
        <f t="shared" si="12"/>
        <v/>
      </c>
      <c r="Y449" s="9" t="str">
        <f>IF( K449="s.i", "s.i", IF(ISBLANK(K449),"Actualizando información",IFERROR(K449 / VLOOKUP(A449,Deflactor!$G$3:$H$64,2,0),"Revisar error" )))</f>
        <v>Actualizando información</v>
      </c>
    </row>
    <row r="450" spans="1:25" x14ac:dyDescent="0.3">
      <c r="A450" s="2">
        <v>2004</v>
      </c>
      <c r="B450" s="2" t="s">
        <v>550</v>
      </c>
      <c r="C450" s="2" t="s">
        <v>92</v>
      </c>
      <c r="D450" s="2" t="s">
        <v>1322</v>
      </c>
      <c r="E450" s="2" t="s">
        <v>216</v>
      </c>
      <c r="F450" s="2" t="s">
        <v>457</v>
      </c>
      <c r="G450" s="2" t="s">
        <v>352</v>
      </c>
      <c r="H450" s="2"/>
      <c r="I450" s="2"/>
      <c r="J450" s="2"/>
      <c r="K450" s="27"/>
      <c r="L450" s="2"/>
      <c r="M450" s="2"/>
      <c r="N450" s="2"/>
      <c r="O450" s="2"/>
      <c r="P450" s="2"/>
      <c r="Q450" s="2"/>
      <c r="R450" s="2"/>
      <c r="S450" s="2"/>
      <c r="T450" s="2"/>
      <c r="U450" s="2"/>
      <c r="V450" s="2"/>
      <c r="W450" s="2"/>
      <c r="X450" s="30" t="str">
        <f t="shared" si="12"/>
        <v/>
      </c>
      <c r="Y450" s="9" t="str">
        <f>IF( K450="s.i", "s.i", IF(ISBLANK(K450),"Actualizando información",IFERROR(K450 / VLOOKUP(A450,Deflactor!$G$3:$H$64,2,0),"Revisar error" )))</f>
        <v>Actualizando información</v>
      </c>
    </row>
    <row r="451" spans="1:25" x14ac:dyDescent="0.3">
      <c r="A451" s="2">
        <v>2004</v>
      </c>
      <c r="B451" s="2" t="s">
        <v>551</v>
      </c>
      <c r="C451" s="2" t="s">
        <v>7</v>
      </c>
      <c r="D451" s="2" t="s">
        <v>1320</v>
      </c>
      <c r="E451" s="2" t="s">
        <v>25</v>
      </c>
      <c r="F451" s="2" t="s">
        <v>26</v>
      </c>
      <c r="G451" s="2" t="s">
        <v>352</v>
      </c>
      <c r="H451" s="2"/>
      <c r="I451" s="2"/>
      <c r="J451" s="2"/>
      <c r="K451" s="27"/>
      <c r="L451" s="2"/>
      <c r="M451" s="2"/>
      <c r="N451" s="2"/>
      <c r="O451" s="2"/>
      <c r="P451" s="2"/>
      <c r="Q451" s="2"/>
      <c r="R451" s="2"/>
      <c r="S451" s="2"/>
      <c r="T451" s="2"/>
      <c r="U451" s="2"/>
      <c r="V451" s="2"/>
      <c r="W451" s="2"/>
      <c r="X451" s="30" t="str">
        <f t="shared" si="12"/>
        <v/>
      </c>
      <c r="Y451" s="9" t="str">
        <f>IF( K451="s.i", "s.i", IF(ISBLANK(K451),"Actualizando información",IFERROR(K451 / VLOOKUP(A451,Deflactor!$G$3:$H$64,2,0),"Revisar error" )))</f>
        <v>Actualizando información</v>
      </c>
    </row>
    <row r="452" spans="1:25" x14ac:dyDescent="0.3">
      <c r="A452" s="2">
        <v>2003</v>
      </c>
      <c r="B452" s="2" t="s">
        <v>208</v>
      </c>
      <c r="C452" s="2" t="s">
        <v>7</v>
      </c>
      <c r="D452" s="2" t="s">
        <v>1320</v>
      </c>
      <c r="E452" s="2" t="s">
        <v>40</v>
      </c>
      <c r="F452" s="2" t="s">
        <v>160</v>
      </c>
      <c r="G452" s="2" t="s">
        <v>330</v>
      </c>
      <c r="H452" s="2"/>
      <c r="I452" s="2"/>
      <c r="J452" s="2"/>
      <c r="K452" s="27"/>
      <c r="L452" s="2"/>
      <c r="M452" s="2"/>
      <c r="N452" s="2"/>
      <c r="O452" s="2"/>
      <c r="P452" s="2"/>
      <c r="Q452" s="2"/>
      <c r="R452" s="2"/>
      <c r="S452" s="2"/>
      <c r="T452" s="2"/>
      <c r="U452" s="2"/>
      <c r="V452" s="2"/>
      <c r="W452" s="2"/>
      <c r="X452" s="30" t="str">
        <f t="shared" ref="X452:X515" si="13">+IF(ISNUMBER(Y452),Y452,"")</f>
        <v/>
      </c>
      <c r="Y452" s="9" t="str">
        <f>IF( K452="s.i", "s.i", IF(ISBLANK(K452),"Actualizando información",IFERROR(K452 / VLOOKUP(A452,Deflactor!$G$3:$H$64,2,0),"Revisar error" )))</f>
        <v>Actualizando información</v>
      </c>
    </row>
    <row r="453" spans="1:25" x14ac:dyDescent="0.3">
      <c r="A453" s="2">
        <v>2003</v>
      </c>
      <c r="B453" s="2" t="s">
        <v>552</v>
      </c>
      <c r="C453" s="2" t="s">
        <v>7</v>
      </c>
      <c r="D453" s="2" t="s">
        <v>1320</v>
      </c>
      <c r="E453" s="2" t="s">
        <v>291</v>
      </c>
      <c r="F453" s="2" t="s">
        <v>553</v>
      </c>
      <c r="G453" s="2" t="s">
        <v>311</v>
      </c>
      <c r="H453" s="2"/>
      <c r="I453" s="2"/>
      <c r="J453" s="2"/>
      <c r="K453" s="27"/>
      <c r="L453" s="2"/>
      <c r="M453" s="2"/>
      <c r="N453" s="2"/>
      <c r="O453" s="2"/>
      <c r="P453" s="2"/>
      <c r="Q453" s="2"/>
      <c r="R453" s="2"/>
      <c r="S453" s="2"/>
      <c r="T453" s="2"/>
      <c r="U453" s="2"/>
      <c r="V453" s="2"/>
      <c r="W453" s="2"/>
      <c r="X453" s="30" t="str">
        <f t="shared" si="13"/>
        <v/>
      </c>
      <c r="Y453" s="9" t="str">
        <f>IF( K453="s.i", "s.i", IF(ISBLANK(K453),"Actualizando información",IFERROR(K453 / VLOOKUP(A453,Deflactor!$G$3:$H$64,2,0),"Revisar error" )))</f>
        <v>Actualizando información</v>
      </c>
    </row>
    <row r="454" spans="1:25" x14ac:dyDescent="0.3">
      <c r="A454" s="2">
        <v>2003</v>
      </c>
      <c r="B454" s="2" t="s">
        <v>554</v>
      </c>
      <c r="C454" s="2" t="s">
        <v>7</v>
      </c>
      <c r="D454" s="2" t="s">
        <v>1320</v>
      </c>
      <c r="E454" s="2" t="s">
        <v>291</v>
      </c>
      <c r="F454" s="2" t="s">
        <v>176</v>
      </c>
      <c r="G454" s="2" t="s">
        <v>400</v>
      </c>
      <c r="H454" s="2"/>
      <c r="I454" s="2"/>
      <c r="J454" s="2"/>
      <c r="K454" s="27"/>
      <c r="L454" s="2"/>
      <c r="M454" s="2"/>
      <c r="N454" s="2"/>
      <c r="O454" s="2"/>
      <c r="P454" s="2"/>
      <c r="Q454" s="2"/>
      <c r="R454" s="2"/>
      <c r="S454" s="2"/>
      <c r="T454" s="2"/>
      <c r="U454" s="2"/>
      <c r="V454" s="2"/>
      <c r="W454" s="2"/>
      <c r="X454" s="30" t="str">
        <f t="shared" si="13"/>
        <v/>
      </c>
      <c r="Y454" s="9" t="str">
        <f>IF( K454="s.i", "s.i", IF(ISBLANK(K454),"Actualizando información",IFERROR(K454 / VLOOKUP(A454,Deflactor!$G$3:$H$64,2,0),"Revisar error" )))</f>
        <v>Actualizando información</v>
      </c>
    </row>
    <row r="455" spans="1:25" x14ac:dyDescent="0.3">
      <c r="A455" s="2">
        <v>2003</v>
      </c>
      <c r="B455" s="2" t="s">
        <v>555</v>
      </c>
      <c r="C455" s="2" t="s">
        <v>7</v>
      </c>
      <c r="D455" s="2" t="s">
        <v>1320</v>
      </c>
      <c r="E455" s="2" t="s">
        <v>291</v>
      </c>
      <c r="F455" s="2" t="s">
        <v>176</v>
      </c>
      <c r="G455" s="2" t="s">
        <v>311</v>
      </c>
      <c r="H455" s="2"/>
      <c r="I455" s="2"/>
      <c r="J455" s="2"/>
      <c r="K455" s="27"/>
      <c r="L455" s="2"/>
      <c r="M455" s="2"/>
      <c r="N455" s="2"/>
      <c r="O455" s="2"/>
      <c r="P455" s="2"/>
      <c r="Q455" s="2"/>
      <c r="R455" s="2"/>
      <c r="S455" s="2"/>
      <c r="T455" s="2"/>
      <c r="U455" s="2"/>
      <c r="V455" s="2"/>
      <c r="W455" s="2"/>
      <c r="X455" s="30" t="str">
        <f t="shared" si="13"/>
        <v/>
      </c>
      <c r="Y455" s="9" t="str">
        <f>IF( K455="s.i", "s.i", IF(ISBLANK(K455),"Actualizando información",IFERROR(K455 / VLOOKUP(A455,Deflactor!$G$3:$H$64,2,0),"Revisar error" )))</f>
        <v>Actualizando información</v>
      </c>
    </row>
    <row r="456" spans="1:25" x14ac:dyDescent="0.3">
      <c r="A456" s="2">
        <v>2003</v>
      </c>
      <c r="B456" s="2" t="s">
        <v>556</v>
      </c>
      <c r="C456" s="2" t="s">
        <v>92</v>
      </c>
      <c r="D456" s="2" t="s">
        <v>1322</v>
      </c>
      <c r="E456" s="2" t="s">
        <v>291</v>
      </c>
      <c r="F456" s="2" t="s">
        <v>120</v>
      </c>
      <c r="G456" s="2" t="s">
        <v>330</v>
      </c>
      <c r="H456" s="2"/>
      <c r="I456" s="2"/>
      <c r="J456" s="2"/>
      <c r="K456" s="27"/>
      <c r="L456" s="2"/>
      <c r="M456" s="2"/>
      <c r="N456" s="2"/>
      <c r="O456" s="2"/>
      <c r="P456" s="2"/>
      <c r="Q456" s="2"/>
      <c r="R456" s="2"/>
      <c r="S456" s="2"/>
      <c r="T456" s="2"/>
      <c r="U456" s="2"/>
      <c r="V456" s="2"/>
      <c r="W456" s="2"/>
      <c r="X456" s="30" t="str">
        <f t="shared" si="13"/>
        <v/>
      </c>
      <c r="Y456" s="9" t="str">
        <f>IF( K456="s.i", "s.i", IF(ISBLANK(K456),"Actualizando información",IFERROR(K456 / VLOOKUP(A456,Deflactor!$G$3:$H$64,2,0),"Revisar error" )))</f>
        <v>Actualizando información</v>
      </c>
    </row>
    <row r="457" spans="1:25" x14ac:dyDescent="0.3">
      <c r="A457" s="2">
        <v>2003</v>
      </c>
      <c r="B457" s="2" t="s">
        <v>557</v>
      </c>
      <c r="C457" s="2" t="s">
        <v>7</v>
      </c>
      <c r="D457" s="2" t="s">
        <v>1320</v>
      </c>
      <c r="E457" s="2" t="s">
        <v>234</v>
      </c>
      <c r="F457" s="2" t="s">
        <v>345</v>
      </c>
      <c r="G457" s="2" t="s">
        <v>311</v>
      </c>
      <c r="H457" s="2"/>
      <c r="I457" s="2"/>
      <c r="J457" s="2"/>
      <c r="K457" s="27"/>
      <c r="L457" s="2"/>
      <c r="M457" s="2"/>
      <c r="N457" s="2"/>
      <c r="O457" s="2"/>
      <c r="P457" s="2"/>
      <c r="Q457" s="2"/>
      <c r="R457" s="2"/>
      <c r="S457" s="2"/>
      <c r="T457" s="2"/>
      <c r="U457" s="2"/>
      <c r="V457" s="2"/>
      <c r="W457" s="2"/>
      <c r="X457" s="30" t="str">
        <f t="shared" si="13"/>
        <v/>
      </c>
      <c r="Y457" s="9" t="str">
        <f>IF( K457="s.i", "s.i", IF(ISBLANK(K457),"Actualizando información",IFERROR(K457 / VLOOKUP(A457,Deflactor!$G$3:$H$64,2,0),"Revisar error" )))</f>
        <v>Actualizando información</v>
      </c>
    </row>
    <row r="458" spans="1:25" x14ac:dyDescent="0.3">
      <c r="A458" s="2">
        <v>2003</v>
      </c>
      <c r="B458" s="2" t="s">
        <v>558</v>
      </c>
      <c r="C458" s="2" t="s">
        <v>7</v>
      </c>
      <c r="D458" s="2" t="s">
        <v>1320</v>
      </c>
      <c r="E458" s="2" t="s">
        <v>54</v>
      </c>
      <c r="F458" s="2" t="s">
        <v>244</v>
      </c>
      <c r="G458" s="2" t="s">
        <v>330</v>
      </c>
      <c r="H458" s="2"/>
      <c r="I458" s="2"/>
      <c r="J458" s="2"/>
      <c r="K458" s="27"/>
      <c r="L458" s="2"/>
      <c r="M458" s="2"/>
      <c r="N458" s="2"/>
      <c r="O458" s="2"/>
      <c r="P458" s="2"/>
      <c r="Q458" s="2"/>
      <c r="R458" s="2"/>
      <c r="S458" s="2"/>
      <c r="T458" s="2"/>
      <c r="U458" s="2"/>
      <c r="V458" s="2"/>
      <c r="W458" s="2"/>
      <c r="X458" s="30" t="str">
        <f t="shared" si="13"/>
        <v/>
      </c>
      <c r="Y458" s="9" t="str">
        <f>IF( K458="s.i", "s.i", IF(ISBLANK(K458),"Actualizando información",IFERROR(K458 / VLOOKUP(A458,Deflactor!$G$3:$H$64,2,0),"Revisar error" )))</f>
        <v>Actualizando información</v>
      </c>
    </row>
    <row r="459" spans="1:25" x14ac:dyDescent="0.3">
      <c r="A459" s="2">
        <v>2003</v>
      </c>
      <c r="B459" s="2" t="s">
        <v>559</v>
      </c>
      <c r="C459" s="2" t="s">
        <v>155</v>
      </c>
      <c r="D459" s="2" t="s">
        <v>1323</v>
      </c>
      <c r="E459" s="2" t="s">
        <v>64</v>
      </c>
      <c r="F459" s="2" t="s">
        <v>65</v>
      </c>
      <c r="G459" s="2" t="s">
        <v>157</v>
      </c>
      <c r="H459" s="2"/>
      <c r="I459" s="2"/>
      <c r="J459" s="2"/>
      <c r="K459" s="27"/>
      <c r="L459" s="2"/>
      <c r="M459" s="2"/>
      <c r="N459" s="2"/>
      <c r="O459" s="2"/>
      <c r="P459" s="2"/>
      <c r="Q459" s="2"/>
      <c r="R459" s="2"/>
      <c r="S459" s="2"/>
      <c r="T459" s="2"/>
      <c r="U459" s="2"/>
      <c r="V459" s="2"/>
      <c r="W459" s="2"/>
      <c r="X459" s="30" t="str">
        <f t="shared" si="13"/>
        <v/>
      </c>
      <c r="Y459" s="9" t="str">
        <f>IF( K459="s.i", "s.i", IF(ISBLANK(K459),"Actualizando información",IFERROR(K459 / VLOOKUP(A459,Deflactor!$G$3:$H$64,2,0),"Revisar error" )))</f>
        <v>Actualizando información</v>
      </c>
    </row>
    <row r="460" spans="1:25" x14ac:dyDescent="0.3">
      <c r="A460" s="2">
        <v>2003</v>
      </c>
      <c r="B460" s="2" t="s">
        <v>560</v>
      </c>
      <c r="C460" s="2" t="s">
        <v>155</v>
      </c>
      <c r="D460" s="2" t="s">
        <v>1323</v>
      </c>
      <c r="E460" s="2" t="s">
        <v>445</v>
      </c>
      <c r="F460" s="2" t="s">
        <v>560</v>
      </c>
      <c r="G460" s="2" t="s">
        <v>157</v>
      </c>
      <c r="H460" s="2"/>
      <c r="I460" s="2"/>
      <c r="J460" s="2"/>
      <c r="K460" s="27"/>
      <c r="L460" s="2"/>
      <c r="M460" s="2"/>
      <c r="N460" s="2"/>
      <c r="O460" s="2"/>
      <c r="P460" s="2"/>
      <c r="Q460" s="2"/>
      <c r="R460" s="2"/>
      <c r="S460" s="2"/>
      <c r="T460" s="2"/>
      <c r="U460" s="2"/>
      <c r="V460" s="2"/>
      <c r="W460" s="2"/>
      <c r="X460" s="30" t="str">
        <f t="shared" si="13"/>
        <v/>
      </c>
      <c r="Y460" s="9" t="str">
        <f>IF( K460="s.i", "s.i", IF(ISBLANK(K460),"Actualizando información",IFERROR(K460 / VLOOKUP(A460,Deflactor!$G$3:$H$64,2,0),"Revisar error" )))</f>
        <v>Actualizando información</v>
      </c>
    </row>
    <row r="461" spans="1:25" x14ac:dyDescent="0.3">
      <c r="A461" s="2">
        <v>2003</v>
      </c>
      <c r="B461" s="2" t="s">
        <v>561</v>
      </c>
      <c r="C461" s="2" t="s">
        <v>7</v>
      </c>
      <c r="D461" s="2" t="s">
        <v>1320</v>
      </c>
      <c r="E461" s="2" t="s">
        <v>40</v>
      </c>
      <c r="F461" s="2" t="s">
        <v>41</v>
      </c>
      <c r="G461" s="2" t="s">
        <v>309</v>
      </c>
      <c r="H461" s="2"/>
      <c r="I461" s="2"/>
      <c r="J461" s="2"/>
      <c r="K461" s="27"/>
      <c r="L461" s="2"/>
      <c r="M461" s="2"/>
      <c r="N461" s="2"/>
      <c r="O461" s="2"/>
      <c r="P461" s="2"/>
      <c r="Q461" s="2"/>
      <c r="R461" s="2"/>
      <c r="S461" s="2"/>
      <c r="T461" s="2"/>
      <c r="U461" s="2"/>
      <c r="V461" s="2"/>
      <c r="W461" s="2"/>
      <c r="X461" s="30" t="str">
        <f t="shared" si="13"/>
        <v/>
      </c>
      <c r="Y461" s="9" t="str">
        <f>IF( K461="s.i", "s.i", IF(ISBLANK(K461),"Actualizando información",IFERROR(K461 / VLOOKUP(A461,Deflactor!$G$3:$H$64,2,0),"Revisar error" )))</f>
        <v>Actualizando información</v>
      </c>
    </row>
    <row r="462" spans="1:25" x14ac:dyDescent="0.3">
      <c r="A462" s="2">
        <v>2003</v>
      </c>
      <c r="B462" s="2" t="s">
        <v>562</v>
      </c>
      <c r="C462" s="2" t="s">
        <v>7</v>
      </c>
      <c r="D462" s="2" t="s">
        <v>1320</v>
      </c>
      <c r="E462" s="2" t="s">
        <v>36</v>
      </c>
      <c r="F462" s="2" t="s">
        <v>37</v>
      </c>
      <c r="G462" s="2" t="s">
        <v>330</v>
      </c>
      <c r="H462" s="2"/>
      <c r="I462" s="2"/>
      <c r="J462" s="2"/>
      <c r="K462" s="27"/>
      <c r="L462" s="2"/>
      <c r="M462" s="2"/>
      <c r="N462" s="2"/>
      <c r="O462" s="2"/>
      <c r="P462" s="2"/>
      <c r="Q462" s="2"/>
      <c r="R462" s="2"/>
      <c r="S462" s="2"/>
      <c r="T462" s="2"/>
      <c r="U462" s="2"/>
      <c r="V462" s="2"/>
      <c r="W462" s="2"/>
      <c r="X462" s="30" t="str">
        <f t="shared" si="13"/>
        <v/>
      </c>
      <c r="Y462" s="9" t="str">
        <f>IF( K462="s.i", "s.i", IF(ISBLANK(K462),"Actualizando información",IFERROR(K462 / VLOOKUP(A462,Deflactor!$G$3:$H$64,2,0),"Revisar error" )))</f>
        <v>Actualizando información</v>
      </c>
    </row>
    <row r="463" spans="1:25" x14ac:dyDescent="0.3">
      <c r="A463" s="2">
        <v>2003</v>
      </c>
      <c r="B463" s="2" t="s">
        <v>563</v>
      </c>
      <c r="C463" s="2" t="s">
        <v>7</v>
      </c>
      <c r="D463" s="2" t="s">
        <v>1320</v>
      </c>
      <c r="E463" s="2" t="s">
        <v>36</v>
      </c>
      <c r="F463" s="2" t="s">
        <v>37</v>
      </c>
      <c r="G463" s="2" t="s">
        <v>311</v>
      </c>
      <c r="H463" s="2"/>
      <c r="I463" s="2"/>
      <c r="J463" s="2"/>
      <c r="K463" s="27"/>
      <c r="L463" s="2"/>
      <c r="M463" s="2"/>
      <c r="N463" s="2"/>
      <c r="O463" s="2"/>
      <c r="P463" s="2"/>
      <c r="Q463" s="2"/>
      <c r="R463" s="2"/>
      <c r="S463" s="2"/>
      <c r="T463" s="2"/>
      <c r="U463" s="2"/>
      <c r="V463" s="2"/>
      <c r="W463" s="2"/>
      <c r="X463" s="30" t="str">
        <f t="shared" si="13"/>
        <v/>
      </c>
      <c r="Y463" s="9" t="str">
        <f>IF( K463="s.i", "s.i", IF(ISBLANK(K463),"Actualizando información",IFERROR(K463 / VLOOKUP(A463,Deflactor!$G$3:$H$64,2,0),"Revisar error" )))</f>
        <v>Actualizando información</v>
      </c>
    </row>
    <row r="464" spans="1:25" x14ac:dyDescent="0.3">
      <c r="A464" s="2">
        <v>2003</v>
      </c>
      <c r="B464" s="2" t="s">
        <v>564</v>
      </c>
      <c r="C464" s="2" t="s">
        <v>92</v>
      </c>
      <c r="D464" s="2" t="s">
        <v>1322</v>
      </c>
      <c r="E464" s="2" t="s">
        <v>25</v>
      </c>
      <c r="F464" s="2" t="s">
        <v>26</v>
      </c>
      <c r="G464" s="2" t="s">
        <v>309</v>
      </c>
      <c r="H464" s="2"/>
      <c r="I464" s="2"/>
      <c r="J464" s="2"/>
      <c r="K464" s="27"/>
      <c r="L464" s="2"/>
      <c r="M464" s="2"/>
      <c r="N464" s="2"/>
      <c r="O464" s="2"/>
      <c r="P464" s="2"/>
      <c r="Q464" s="2"/>
      <c r="R464" s="2"/>
      <c r="S464" s="2"/>
      <c r="T464" s="2"/>
      <c r="U464" s="2"/>
      <c r="V464" s="2"/>
      <c r="W464" s="2"/>
      <c r="X464" s="30" t="str">
        <f t="shared" si="13"/>
        <v/>
      </c>
      <c r="Y464" s="9" t="str">
        <f>IF( K464="s.i", "s.i", IF(ISBLANK(K464),"Actualizando información",IFERROR(K464 / VLOOKUP(A464,Deflactor!$G$3:$H$64,2,0),"Revisar error" )))</f>
        <v>Actualizando información</v>
      </c>
    </row>
    <row r="465" spans="1:25" x14ac:dyDescent="0.3">
      <c r="A465" s="2">
        <v>2003</v>
      </c>
      <c r="B465" s="2" t="s">
        <v>565</v>
      </c>
      <c r="C465" s="2" t="s">
        <v>92</v>
      </c>
      <c r="D465" s="2" t="s">
        <v>1322</v>
      </c>
      <c r="E465" s="2" t="s">
        <v>25</v>
      </c>
      <c r="F465" s="2" t="s">
        <v>26</v>
      </c>
      <c r="G465" s="2" t="s">
        <v>311</v>
      </c>
      <c r="H465" s="2"/>
      <c r="I465" s="2"/>
      <c r="J465" s="2"/>
      <c r="K465" s="27"/>
      <c r="L465" s="2"/>
      <c r="M465" s="2"/>
      <c r="N465" s="2"/>
      <c r="O465" s="2"/>
      <c r="P465" s="2"/>
      <c r="Q465" s="2"/>
      <c r="R465" s="2"/>
      <c r="S465" s="2"/>
      <c r="T465" s="2"/>
      <c r="U465" s="2"/>
      <c r="V465" s="2" t="s">
        <v>565</v>
      </c>
      <c r="W465" s="2"/>
      <c r="X465" s="30" t="str">
        <f t="shared" si="13"/>
        <v/>
      </c>
      <c r="Y465" s="9" t="str">
        <f>IF( K465="s.i", "s.i", IF(ISBLANK(K465),"Actualizando información",IFERROR(K465 / VLOOKUP(A465,Deflactor!$G$3:$H$64,2,0),"Revisar error" )))</f>
        <v>Actualizando información</v>
      </c>
    </row>
    <row r="466" spans="1:25" x14ac:dyDescent="0.3">
      <c r="A466" s="2">
        <v>2003</v>
      </c>
      <c r="B466" s="2" t="s">
        <v>566</v>
      </c>
      <c r="C466" s="2" t="s">
        <v>7</v>
      </c>
      <c r="D466" s="2" t="s">
        <v>1320</v>
      </c>
      <c r="E466" s="2" t="s">
        <v>25</v>
      </c>
      <c r="F466" s="2" t="s">
        <v>26</v>
      </c>
      <c r="G466" s="2" t="s">
        <v>309</v>
      </c>
      <c r="H466" s="2"/>
      <c r="I466" s="2"/>
      <c r="J466" s="2"/>
      <c r="K466" s="27"/>
      <c r="L466" s="2"/>
      <c r="M466" s="2"/>
      <c r="N466" s="2"/>
      <c r="O466" s="2"/>
      <c r="P466" s="2"/>
      <c r="Q466" s="2"/>
      <c r="R466" s="2"/>
      <c r="S466" s="2"/>
      <c r="T466" s="2"/>
      <c r="U466" s="2"/>
      <c r="V466" s="2"/>
      <c r="W466" s="2"/>
      <c r="X466" s="30" t="str">
        <f t="shared" si="13"/>
        <v/>
      </c>
      <c r="Y466" s="9" t="str">
        <f>IF( K466="s.i", "s.i", IF(ISBLANK(K466),"Actualizando información",IFERROR(K466 / VLOOKUP(A466,Deflactor!$G$3:$H$64,2,0),"Revisar error" )))</f>
        <v>Actualizando información</v>
      </c>
    </row>
    <row r="467" spans="1:25" x14ac:dyDescent="0.3">
      <c r="A467" s="2">
        <v>2003</v>
      </c>
      <c r="B467" s="2" t="s">
        <v>567</v>
      </c>
      <c r="C467" s="2" t="s">
        <v>7</v>
      </c>
      <c r="D467" s="2" t="s">
        <v>1320</v>
      </c>
      <c r="E467" s="2" t="s">
        <v>12</v>
      </c>
      <c r="F467" s="2" t="s">
        <v>404</v>
      </c>
      <c r="G467" s="2" t="s">
        <v>330</v>
      </c>
      <c r="H467" s="2"/>
      <c r="I467" s="2"/>
      <c r="J467" s="2"/>
      <c r="K467" s="27"/>
      <c r="L467" s="2"/>
      <c r="M467" s="2"/>
      <c r="N467" s="2"/>
      <c r="O467" s="2"/>
      <c r="P467" s="2"/>
      <c r="Q467" s="2"/>
      <c r="R467" s="2"/>
      <c r="S467" s="2"/>
      <c r="T467" s="2"/>
      <c r="U467" s="2"/>
      <c r="V467" s="2"/>
      <c r="W467" s="2"/>
      <c r="X467" s="30" t="str">
        <f t="shared" si="13"/>
        <v/>
      </c>
      <c r="Y467" s="9" t="str">
        <f>IF( K467="s.i", "s.i", IF(ISBLANK(K467),"Actualizando información",IFERROR(K467 / VLOOKUP(A467,Deflactor!$G$3:$H$64,2,0),"Revisar error" )))</f>
        <v>Actualizando información</v>
      </c>
    </row>
    <row r="468" spans="1:25" x14ac:dyDescent="0.3">
      <c r="A468" s="2">
        <v>2003</v>
      </c>
      <c r="B468" s="2" t="s">
        <v>568</v>
      </c>
      <c r="C468" s="2" t="s">
        <v>7</v>
      </c>
      <c r="D468" s="2" t="s">
        <v>1320</v>
      </c>
      <c r="E468" s="2" t="s">
        <v>25</v>
      </c>
      <c r="F468" s="2" t="s">
        <v>151</v>
      </c>
      <c r="G468" s="2" t="s">
        <v>352</v>
      </c>
      <c r="H468" s="2"/>
      <c r="I468" s="2"/>
      <c r="J468" s="2"/>
      <c r="K468" s="27"/>
      <c r="L468" s="2"/>
      <c r="M468" s="2"/>
      <c r="N468" s="2"/>
      <c r="O468" s="2"/>
      <c r="P468" s="2"/>
      <c r="Q468" s="2"/>
      <c r="R468" s="2"/>
      <c r="S468" s="2"/>
      <c r="T468" s="2"/>
      <c r="U468" s="2"/>
      <c r="V468" s="2"/>
      <c r="W468" s="2"/>
      <c r="X468" s="30" t="str">
        <f t="shared" si="13"/>
        <v/>
      </c>
      <c r="Y468" s="9" t="str">
        <f>IF( K468="s.i", "s.i", IF(ISBLANK(K468),"Actualizando información",IFERROR(K468 / VLOOKUP(A468,Deflactor!$G$3:$H$64,2,0),"Revisar error" )))</f>
        <v>Actualizando información</v>
      </c>
    </row>
    <row r="469" spans="1:25" x14ac:dyDescent="0.3">
      <c r="A469" s="2">
        <v>2003</v>
      </c>
      <c r="B469" s="2" t="s">
        <v>569</v>
      </c>
      <c r="C469" s="2" t="s">
        <v>92</v>
      </c>
      <c r="D469" s="2" t="s">
        <v>1322</v>
      </c>
      <c r="E469" s="2" t="s">
        <v>36</v>
      </c>
      <c r="F469" s="2" t="s">
        <v>37</v>
      </c>
      <c r="G469" s="2" t="s">
        <v>330</v>
      </c>
      <c r="H469" s="2"/>
      <c r="I469" s="2"/>
      <c r="J469" s="2"/>
      <c r="K469" s="27"/>
      <c r="L469" s="2"/>
      <c r="M469" s="2"/>
      <c r="N469" s="2"/>
      <c r="O469" s="2"/>
      <c r="P469" s="2"/>
      <c r="Q469" s="2"/>
      <c r="R469" s="2"/>
      <c r="S469" s="2"/>
      <c r="T469" s="2"/>
      <c r="U469" s="2"/>
      <c r="V469" s="2"/>
      <c r="W469" s="2"/>
      <c r="X469" s="30" t="str">
        <f t="shared" si="13"/>
        <v/>
      </c>
      <c r="Y469" s="9" t="str">
        <f>IF( K469="s.i", "s.i", IF(ISBLANK(K469),"Actualizando información",IFERROR(K469 / VLOOKUP(A469,Deflactor!$G$3:$H$64,2,0),"Revisar error" )))</f>
        <v>Actualizando información</v>
      </c>
    </row>
    <row r="470" spans="1:25" x14ac:dyDescent="0.3">
      <c r="A470" s="2">
        <v>2003</v>
      </c>
      <c r="B470" s="2" t="s">
        <v>570</v>
      </c>
      <c r="C470" s="2" t="s">
        <v>7</v>
      </c>
      <c r="D470" s="2" t="s">
        <v>1320</v>
      </c>
      <c r="E470" s="2" t="s">
        <v>64</v>
      </c>
      <c r="F470" s="2" t="s">
        <v>571</v>
      </c>
      <c r="G470" s="2" t="s">
        <v>352</v>
      </c>
      <c r="H470" s="2"/>
      <c r="I470" s="2"/>
      <c r="J470" s="2"/>
      <c r="K470" s="27"/>
      <c r="L470" s="2"/>
      <c r="M470" s="2"/>
      <c r="N470" s="2"/>
      <c r="O470" s="2"/>
      <c r="P470" s="2"/>
      <c r="Q470" s="2"/>
      <c r="R470" s="2"/>
      <c r="S470" s="2"/>
      <c r="T470" s="2"/>
      <c r="U470" s="2"/>
      <c r="V470" s="2"/>
      <c r="W470" s="2"/>
      <c r="X470" s="30" t="str">
        <f t="shared" si="13"/>
        <v/>
      </c>
      <c r="Y470" s="9" t="str">
        <f>IF( K470="s.i", "s.i", IF(ISBLANK(K470),"Actualizando información",IFERROR(K470 / VLOOKUP(A470,Deflactor!$G$3:$H$64,2,0),"Revisar error" )))</f>
        <v>Actualizando información</v>
      </c>
    </row>
    <row r="471" spans="1:25" x14ac:dyDescent="0.3">
      <c r="A471" s="2">
        <v>2002</v>
      </c>
      <c r="B471" s="2" t="s">
        <v>572</v>
      </c>
      <c r="C471" s="2" t="s">
        <v>7</v>
      </c>
      <c r="D471" s="2" t="s">
        <v>1320</v>
      </c>
      <c r="E471" s="2" t="s">
        <v>45</v>
      </c>
      <c r="F471" s="2" t="s">
        <v>520</v>
      </c>
      <c r="G471" s="2" t="s">
        <v>352</v>
      </c>
      <c r="H471" s="2"/>
      <c r="I471" s="2"/>
      <c r="J471" s="2"/>
      <c r="K471" s="27"/>
      <c r="L471" s="2"/>
      <c r="M471" s="2"/>
      <c r="N471" s="2"/>
      <c r="O471" s="2"/>
      <c r="P471" s="2"/>
      <c r="Q471" s="2"/>
      <c r="R471" s="2"/>
      <c r="S471" s="2"/>
      <c r="T471" s="2"/>
      <c r="U471" s="2"/>
      <c r="V471" s="2"/>
      <c r="W471" s="2"/>
      <c r="X471" s="30" t="str">
        <f t="shared" si="13"/>
        <v/>
      </c>
      <c r="Y471" s="9" t="str">
        <f>IF( K471="s.i", "s.i", IF(ISBLANK(K471),"Actualizando información",IFERROR(K471 / VLOOKUP(A471,Deflactor!$G$3:$H$64,2,0),"Revisar error" )))</f>
        <v>Actualizando información</v>
      </c>
    </row>
    <row r="472" spans="1:25" x14ac:dyDescent="0.3">
      <c r="A472" s="2">
        <v>2002</v>
      </c>
      <c r="B472" s="2" t="s">
        <v>573</v>
      </c>
      <c r="C472" s="2" t="s">
        <v>7</v>
      </c>
      <c r="D472" s="2" t="s">
        <v>1320</v>
      </c>
      <c r="E472" s="2" t="s">
        <v>12</v>
      </c>
      <c r="F472" s="2" t="s">
        <v>472</v>
      </c>
      <c r="G472" s="2" t="s">
        <v>400</v>
      </c>
      <c r="H472" s="2"/>
      <c r="I472" s="2"/>
      <c r="J472" s="2"/>
      <c r="K472" s="27"/>
      <c r="L472" s="2"/>
      <c r="M472" s="2"/>
      <c r="N472" s="2"/>
      <c r="O472" s="2"/>
      <c r="P472" s="2"/>
      <c r="Q472" s="2"/>
      <c r="R472" s="2"/>
      <c r="S472" s="2"/>
      <c r="T472" s="2"/>
      <c r="U472" s="2"/>
      <c r="V472" s="2"/>
      <c r="W472" s="2"/>
      <c r="X472" s="30" t="str">
        <f t="shared" si="13"/>
        <v/>
      </c>
      <c r="Y472" s="9" t="str">
        <f>IF( K472="s.i", "s.i", IF(ISBLANK(K472),"Actualizando información",IFERROR(K472 / VLOOKUP(A472,Deflactor!$G$3:$H$64,2,0),"Revisar error" )))</f>
        <v>Actualizando información</v>
      </c>
    </row>
    <row r="473" spans="1:25" x14ac:dyDescent="0.3">
      <c r="A473" s="2">
        <v>2002</v>
      </c>
      <c r="B473" s="2" t="s">
        <v>574</v>
      </c>
      <c r="C473" s="2" t="s">
        <v>7</v>
      </c>
      <c r="D473" s="2" t="s">
        <v>1320</v>
      </c>
      <c r="E473" s="2" t="s">
        <v>36</v>
      </c>
      <c r="F473" s="2" t="s">
        <v>37</v>
      </c>
      <c r="G473" s="2" t="s">
        <v>352</v>
      </c>
      <c r="H473" s="2"/>
      <c r="I473" s="2"/>
      <c r="J473" s="2"/>
      <c r="K473" s="27"/>
      <c r="L473" s="2"/>
      <c r="M473" s="2"/>
      <c r="N473" s="2"/>
      <c r="O473" s="2"/>
      <c r="P473" s="2"/>
      <c r="Q473" s="2"/>
      <c r="R473" s="2"/>
      <c r="S473" s="2"/>
      <c r="T473" s="2"/>
      <c r="U473" s="2"/>
      <c r="V473" s="2"/>
      <c r="W473" s="2"/>
      <c r="X473" s="30" t="str">
        <f t="shared" si="13"/>
        <v/>
      </c>
      <c r="Y473" s="9" t="str">
        <f>IF( K473="s.i", "s.i", IF(ISBLANK(K473),"Actualizando información",IFERROR(K473 / VLOOKUP(A473,Deflactor!$G$3:$H$64,2,0),"Revisar error" )))</f>
        <v>Actualizando información</v>
      </c>
    </row>
    <row r="474" spans="1:25" x14ac:dyDescent="0.3">
      <c r="A474" s="2">
        <v>2002</v>
      </c>
      <c r="B474" s="2" t="s">
        <v>575</v>
      </c>
      <c r="C474" s="2" t="s">
        <v>7</v>
      </c>
      <c r="D474" s="2" t="s">
        <v>1320</v>
      </c>
      <c r="E474" s="2" t="s">
        <v>36</v>
      </c>
      <c r="F474" s="2" t="s">
        <v>37</v>
      </c>
      <c r="G474" s="2" t="s">
        <v>309</v>
      </c>
      <c r="H474" s="2"/>
      <c r="I474" s="2"/>
      <c r="J474" s="2"/>
      <c r="K474" s="27"/>
      <c r="L474" s="2"/>
      <c r="M474" s="2"/>
      <c r="N474" s="2"/>
      <c r="O474" s="2"/>
      <c r="P474" s="2"/>
      <c r="Q474" s="2"/>
      <c r="R474" s="2"/>
      <c r="S474" s="2"/>
      <c r="T474" s="2"/>
      <c r="U474" s="2"/>
      <c r="V474" s="2"/>
      <c r="W474" s="2"/>
      <c r="X474" s="30" t="str">
        <f t="shared" si="13"/>
        <v/>
      </c>
      <c r="Y474" s="9" t="str">
        <f>IF( K474="s.i", "s.i", IF(ISBLANK(K474),"Actualizando información",IFERROR(K474 / VLOOKUP(A474,Deflactor!$G$3:$H$64,2,0),"Revisar error" )))</f>
        <v>Actualizando información</v>
      </c>
    </row>
    <row r="475" spans="1:25" x14ac:dyDescent="0.3">
      <c r="A475" s="2">
        <v>2002</v>
      </c>
      <c r="B475" s="2" t="s">
        <v>576</v>
      </c>
      <c r="C475" s="2" t="s">
        <v>155</v>
      </c>
      <c r="D475" s="2" t="s">
        <v>1323</v>
      </c>
      <c r="E475" s="2" t="s">
        <v>8</v>
      </c>
      <c r="F475" s="2" t="s">
        <v>265</v>
      </c>
      <c r="G475" s="2" t="s">
        <v>157</v>
      </c>
      <c r="H475" s="2"/>
      <c r="I475" s="2"/>
      <c r="J475" s="2"/>
      <c r="K475" s="27"/>
      <c r="L475" s="2"/>
      <c r="M475" s="2"/>
      <c r="N475" s="2"/>
      <c r="O475" s="2"/>
      <c r="P475" s="2"/>
      <c r="Q475" s="2"/>
      <c r="R475" s="2"/>
      <c r="S475" s="2"/>
      <c r="T475" s="2"/>
      <c r="U475" s="2"/>
      <c r="V475" s="2"/>
      <c r="W475" s="2"/>
      <c r="X475" s="30" t="str">
        <f t="shared" si="13"/>
        <v/>
      </c>
      <c r="Y475" s="9" t="str">
        <f>IF( K475="s.i", "s.i", IF(ISBLANK(K475),"Actualizando información",IFERROR(K475 / VLOOKUP(A475,Deflactor!$G$3:$H$64,2,0),"Revisar error" )))</f>
        <v>Actualizando información</v>
      </c>
    </row>
    <row r="476" spans="1:25" x14ac:dyDescent="0.3">
      <c r="A476" s="2">
        <v>2002</v>
      </c>
      <c r="B476" s="2" t="s">
        <v>577</v>
      </c>
      <c r="C476" s="2" t="s">
        <v>155</v>
      </c>
      <c r="D476" s="2" t="s">
        <v>1323</v>
      </c>
      <c r="E476" s="2" t="s">
        <v>8</v>
      </c>
      <c r="F476" s="2" t="s">
        <v>265</v>
      </c>
      <c r="G476" s="2" t="s">
        <v>157</v>
      </c>
      <c r="H476" s="2"/>
      <c r="I476" s="2"/>
      <c r="J476" s="2"/>
      <c r="K476" s="27"/>
      <c r="L476" s="2"/>
      <c r="M476" s="2"/>
      <c r="N476" s="2"/>
      <c r="O476" s="2"/>
      <c r="P476" s="2"/>
      <c r="Q476" s="2"/>
      <c r="R476" s="2"/>
      <c r="S476" s="2"/>
      <c r="T476" s="2"/>
      <c r="U476" s="2"/>
      <c r="V476" s="2"/>
      <c r="W476" s="2"/>
      <c r="X476" s="30" t="str">
        <f t="shared" si="13"/>
        <v/>
      </c>
      <c r="Y476" s="9" t="str">
        <f>IF( K476="s.i", "s.i", IF(ISBLANK(K476),"Actualizando información",IFERROR(K476 / VLOOKUP(A476,Deflactor!$G$3:$H$64,2,0),"Revisar error" )))</f>
        <v>Actualizando información</v>
      </c>
    </row>
    <row r="477" spans="1:25" x14ac:dyDescent="0.3">
      <c r="A477" s="2">
        <v>2002</v>
      </c>
      <c r="B477" s="2" t="s">
        <v>578</v>
      </c>
      <c r="C477" s="2" t="s">
        <v>155</v>
      </c>
      <c r="D477" s="2" t="s">
        <v>1323</v>
      </c>
      <c r="E477" s="2" t="s">
        <v>8</v>
      </c>
      <c r="F477" s="2" t="s">
        <v>265</v>
      </c>
      <c r="G477" s="2" t="s">
        <v>157</v>
      </c>
      <c r="H477" s="2"/>
      <c r="I477" s="2"/>
      <c r="J477" s="2"/>
      <c r="K477" s="27"/>
      <c r="L477" s="2"/>
      <c r="M477" s="2"/>
      <c r="N477" s="2"/>
      <c r="O477" s="2"/>
      <c r="P477" s="2"/>
      <c r="Q477" s="2"/>
      <c r="R477" s="2"/>
      <c r="S477" s="2"/>
      <c r="T477" s="2"/>
      <c r="U477" s="2"/>
      <c r="V477" s="2"/>
      <c r="W477" s="2"/>
      <c r="X477" s="30" t="str">
        <f t="shared" si="13"/>
        <v/>
      </c>
      <c r="Y477" s="9" t="str">
        <f>IF( K477="s.i", "s.i", IF(ISBLANK(K477),"Actualizando información",IFERROR(K477 / VLOOKUP(A477,Deflactor!$G$3:$H$64,2,0),"Revisar error" )))</f>
        <v>Actualizando información</v>
      </c>
    </row>
    <row r="478" spans="1:25" x14ac:dyDescent="0.3">
      <c r="A478" s="2">
        <v>2002</v>
      </c>
      <c r="B478" s="2" t="s">
        <v>579</v>
      </c>
      <c r="C478" s="2" t="s">
        <v>155</v>
      </c>
      <c r="D478" s="2" t="s">
        <v>1323</v>
      </c>
      <c r="E478" s="2" t="s">
        <v>8</v>
      </c>
      <c r="F478" s="2" t="s">
        <v>265</v>
      </c>
      <c r="G478" s="2" t="s">
        <v>157</v>
      </c>
      <c r="H478" s="2"/>
      <c r="I478" s="2"/>
      <c r="J478" s="2"/>
      <c r="K478" s="27"/>
      <c r="L478" s="2"/>
      <c r="M478" s="2"/>
      <c r="N478" s="2"/>
      <c r="O478" s="2"/>
      <c r="P478" s="2"/>
      <c r="Q478" s="2"/>
      <c r="R478" s="2"/>
      <c r="S478" s="2"/>
      <c r="T478" s="2"/>
      <c r="U478" s="2"/>
      <c r="V478" s="2"/>
      <c r="W478" s="2"/>
      <c r="X478" s="30" t="str">
        <f t="shared" si="13"/>
        <v/>
      </c>
      <c r="Y478" s="9" t="str">
        <f>IF( K478="s.i", "s.i", IF(ISBLANK(K478),"Actualizando información",IFERROR(K478 / VLOOKUP(A478,Deflactor!$G$3:$H$64,2,0),"Revisar error" )))</f>
        <v>Actualizando información</v>
      </c>
    </row>
    <row r="479" spans="1:25" x14ac:dyDescent="0.3">
      <c r="A479" s="2">
        <v>2002</v>
      </c>
      <c r="B479" s="2" t="s">
        <v>580</v>
      </c>
      <c r="C479" s="2" t="s">
        <v>155</v>
      </c>
      <c r="D479" s="2" t="s">
        <v>1323</v>
      </c>
      <c r="E479" s="2" t="s">
        <v>8</v>
      </c>
      <c r="F479" s="2" t="s">
        <v>265</v>
      </c>
      <c r="G479" s="2" t="s">
        <v>157</v>
      </c>
      <c r="H479" s="2"/>
      <c r="I479" s="2"/>
      <c r="J479" s="2"/>
      <c r="K479" s="27"/>
      <c r="L479" s="2"/>
      <c r="M479" s="2"/>
      <c r="N479" s="2"/>
      <c r="O479" s="2"/>
      <c r="P479" s="2"/>
      <c r="Q479" s="2"/>
      <c r="R479" s="2"/>
      <c r="S479" s="2"/>
      <c r="T479" s="2"/>
      <c r="U479" s="2"/>
      <c r="V479" s="2"/>
      <c r="W479" s="2"/>
      <c r="X479" s="30" t="str">
        <f t="shared" si="13"/>
        <v/>
      </c>
      <c r="Y479" s="9" t="str">
        <f>IF( K479="s.i", "s.i", IF(ISBLANK(K479),"Actualizando información",IFERROR(K479 / VLOOKUP(A479,Deflactor!$G$3:$H$64,2,0),"Revisar error" )))</f>
        <v>Actualizando información</v>
      </c>
    </row>
    <row r="480" spans="1:25" x14ac:dyDescent="0.3">
      <c r="A480" s="2">
        <v>2002</v>
      </c>
      <c r="B480" s="2" t="s">
        <v>581</v>
      </c>
      <c r="C480" s="2" t="s">
        <v>155</v>
      </c>
      <c r="D480" s="2" t="s">
        <v>1323</v>
      </c>
      <c r="E480" s="2" t="s">
        <v>8</v>
      </c>
      <c r="F480" s="2" t="s">
        <v>265</v>
      </c>
      <c r="G480" s="2" t="s">
        <v>157</v>
      </c>
      <c r="H480" s="2"/>
      <c r="I480" s="2"/>
      <c r="J480" s="2"/>
      <c r="K480" s="27"/>
      <c r="L480" s="2"/>
      <c r="M480" s="2"/>
      <c r="N480" s="2"/>
      <c r="O480" s="2"/>
      <c r="P480" s="2"/>
      <c r="Q480" s="2"/>
      <c r="R480" s="2"/>
      <c r="S480" s="2"/>
      <c r="T480" s="2"/>
      <c r="U480" s="2"/>
      <c r="V480" s="2"/>
      <c r="W480" s="2"/>
      <c r="X480" s="30" t="str">
        <f t="shared" si="13"/>
        <v/>
      </c>
      <c r="Y480" s="9" t="str">
        <f>IF( K480="s.i", "s.i", IF(ISBLANK(K480),"Actualizando información",IFERROR(K480 / VLOOKUP(A480,Deflactor!$G$3:$H$64,2,0),"Revisar error" )))</f>
        <v>Actualizando información</v>
      </c>
    </row>
    <row r="481" spans="1:25" x14ac:dyDescent="0.3">
      <c r="A481" s="2">
        <v>2002</v>
      </c>
      <c r="B481" s="2" t="s">
        <v>582</v>
      </c>
      <c r="C481" s="2" t="s">
        <v>7</v>
      </c>
      <c r="D481" s="2" t="s">
        <v>1320</v>
      </c>
      <c r="E481" s="2" t="s">
        <v>64</v>
      </c>
      <c r="F481" s="2" t="s">
        <v>583</v>
      </c>
      <c r="G481" s="2" t="s">
        <v>400</v>
      </c>
      <c r="H481" s="2"/>
      <c r="I481" s="2"/>
      <c r="J481" s="2"/>
      <c r="K481" s="27"/>
      <c r="L481" s="2"/>
      <c r="M481" s="2"/>
      <c r="N481" s="2"/>
      <c r="O481" s="2"/>
      <c r="P481" s="2"/>
      <c r="Q481" s="2"/>
      <c r="R481" s="2"/>
      <c r="S481" s="2"/>
      <c r="T481" s="2"/>
      <c r="U481" s="2"/>
      <c r="V481" s="2"/>
      <c r="W481" s="2"/>
      <c r="X481" s="30" t="str">
        <f t="shared" si="13"/>
        <v/>
      </c>
      <c r="Y481" s="9" t="str">
        <f>IF( K481="s.i", "s.i", IF(ISBLANK(K481),"Actualizando información",IFERROR(K481 / VLOOKUP(A481,Deflactor!$G$3:$H$64,2,0),"Revisar error" )))</f>
        <v>Actualizando información</v>
      </c>
    </row>
    <row r="482" spans="1:25" x14ac:dyDescent="0.3">
      <c r="A482" s="2">
        <v>2002</v>
      </c>
      <c r="B482" s="2" t="s">
        <v>584</v>
      </c>
      <c r="C482" s="2" t="s">
        <v>7</v>
      </c>
      <c r="D482" s="2" t="s">
        <v>1320</v>
      </c>
      <c r="E482" s="2" t="s">
        <v>54</v>
      </c>
      <c r="F482" s="2" t="s">
        <v>237</v>
      </c>
      <c r="G482" s="2" t="s">
        <v>311</v>
      </c>
      <c r="H482" s="2"/>
      <c r="I482" s="2"/>
      <c r="J482" s="2"/>
      <c r="K482" s="27"/>
      <c r="L482" s="2"/>
      <c r="M482" s="2"/>
      <c r="N482" s="2"/>
      <c r="O482" s="2"/>
      <c r="P482" s="2"/>
      <c r="Q482" s="2"/>
      <c r="R482" s="2"/>
      <c r="S482" s="2"/>
      <c r="T482" s="2"/>
      <c r="U482" s="2"/>
      <c r="V482" s="2"/>
      <c r="W482" s="2"/>
      <c r="X482" s="30" t="str">
        <f t="shared" si="13"/>
        <v/>
      </c>
      <c r="Y482" s="9" t="str">
        <f>IF( K482="s.i", "s.i", IF(ISBLANK(K482),"Actualizando información",IFERROR(K482 / VLOOKUP(A482,Deflactor!$G$3:$H$64,2,0),"Revisar error" )))</f>
        <v>Actualizando información</v>
      </c>
    </row>
    <row r="483" spans="1:25" x14ac:dyDescent="0.3">
      <c r="A483" s="2">
        <v>2002</v>
      </c>
      <c r="B483" s="2" t="s">
        <v>585</v>
      </c>
      <c r="C483" s="2" t="s">
        <v>92</v>
      </c>
      <c r="D483" s="2" t="s">
        <v>1322</v>
      </c>
      <c r="E483" s="2" t="s">
        <v>159</v>
      </c>
      <c r="F483" s="2" t="s">
        <v>160</v>
      </c>
      <c r="G483" s="2" t="s">
        <v>311</v>
      </c>
      <c r="H483" s="2"/>
      <c r="I483" s="2"/>
      <c r="J483" s="2"/>
      <c r="K483" s="27"/>
      <c r="L483" s="2"/>
      <c r="M483" s="2"/>
      <c r="N483" s="2"/>
      <c r="O483" s="2"/>
      <c r="P483" s="2"/>
      <c r="Q483" s="2"/>
      <c r="R483" s="2"/>
      <c r="S483" s="2"/>
      <c r="T483" s="2"/>
      <c r="U483" s="2"/>
      <c r="V483" s="2"/>
      <c r="W483" s="2"/>
      <c r="X483" s="30" t="str">
        <f t="shared" si="13"/>
        <v/>
      </c>
      <c r="Y483" s="9" t="str">
        <f>IF( K483="s.i", "s.i", IF(ISBLANK(K483),"Actualizando información",IFERROR(K483 / VLOOKUP(A483,Deflactor!$G$3:$H$64,2,0),"Revisar error" )))</f>
        <v>Actualizando información</v>
      </c>
    </row>
    <row r="484" spans="1:25" x14ac:dyDescent="0.3">
      <c r="A484" s="2">
        <v>2002</v>
      </c>
      <c r="B484" s="2" t="s">
        <v>586</v>
      </c>
      <c r="C484" s="2" t="s">
        <v>7</v>
      </c>
      <c r="D484" s="2" t="s">
        <v>1320</v>
      </c>
      <c r="E484" s="2" t="s">
        <v>32</v>
      </c>
      <c r="F484" s="2" t="s">
        <v>33</v>
      </c>
      <c r="G484" s="2" t="s">
        <v>330</v>
      </c>
      <c r="H484" s="2"/>
      <c r="I484" s="2"/>
      <c r="J484" s="2"/>
      <c r="K484" s="27"/>
      <c r="L484" s="2"/>
      <c r="M484" s="2"/>
      <c r="N484" s="2"/>
      <c r="O484" s="2"/>
      <c r="P484" s="2"/>
      <c r="Q484" s="2"/>
      <c r="R484" s="2"/>
      <c r="S484" s="2"/>
      <c r="T484" s="2"/>
      <c r="U484" s="2"/>
      <c r="V484" s="2"/>
      <c r="W484" s="2"/>
      <c r="X484" s="30" t="str">
        <f t="shared" si="13"/>
        <v/>
      </c>
      <c r="Y484" s="9" t="str">
        <f>IF( K484="s.i", "s.i", IF(ISBLANK(K484),"Actualizando información",IFERROR(K484 / VLOOKUP(A484,Deflactor!$G$3:$H$64,2,0),"Revisar error" )))</f>
        <v>Actualizando información</v>
      </c>
    </row>
    <row r="485" spans="1:25" x14ac:dyDescent="0.3">
      <c r="A485" s="2">
        <v>2002</v>
      </c>
      <c r="B485" s="2" t="s">
        <v>587</v>
      </c>
      <c r="C485" s="2" t="s">
        <v>7</v>
      </c>
      <c r="D485" s="2" t="s">
        <v>1320</v>
      </c>
      <c r="E485" s="2" t="s">
        <v>291</v>
      </c>
      <c r="F485" s="2" t="s">
        <v>120</v>
      </c>
      <c r="G485" s="2" t="s">
        <v>352</v>
      </c>
      <c r="H485" s="2"/>
      <c r="I485" s="2"/>
      <c r="J485" s="2"/>
      <c r="K485" s="27"/>
      <c r="L485" s="2"/>
      <c r="M485" s="2"/>
      <c r="N485" s="2"/>
      <c r="O485" s="2"/>
      <c r="P485" s="2"/>
      <c r="Q485" s="2"/>
      <c r="R485" s="2"/>
      <c r="S485" s="2"/>
      <c r="T485" s="2"/>
      <c r="U485" s="2"/>
      <c r="V485" s="2"/>
      <c r="W485" s="2"/>
      <c r="X485" s="30" t="str">
        <f t="shared" si="13"/>
        <v/>
      </c>
      <c r="Y485" s="9" t="str">
        <f>IF( K485="s.i", "s.i", IF(ISBLANK(K485),"Actualizando información",IFERROR(K485 / VLOOKUP(A485,Deflactor!$G$3:$H$64,2,0),"Revisar error" )))</f>
        <v>Actualizando información</v>
      </c>
    </row>
    <row r="486" spans="1:25" x14ac:dyDescent="0.3">
      <c r="A486" s="2">
        <v>2002</v>
      </c>
      <c r="B486" s="2" t="s">
        <v>588</v>
      </c>
      <c r="C486" s="2" t="s">
        <v>7</v>
      </c>
      <c r="D486" s="2" t="s">
        <v>1320</v>
      </c>
      <c r="E486" s="2" t="s">
        <v>12</v>
      </c>
      <c r="F486" s="2" t="s">
        <v>13</v>
      </c>
      <c r="G486" s="2" t="s">
        <v>309</v>
      </c>
      <c r="H486" s="2"/>
      <c r="I486" s="2"/>
      <c r="J486" s="2"/>
      <c r="K486" s="27"/>
      <c r="L486" s="2"/>
      <c r="M486" s="2"/>
      <c r="N486" s="2"/>
      <c r="O486" s="2"/>
      <c r="P486" s="2"/>
      <c r="Q486" s="2"/>
      <c r="R486" s="2"/>
      <c r="S486" s="2"/>
      <c r="T486" s="2"/>
      <c r="U486" s="2"/>
      <c r="V486" s="2"/>
      <c r="W486" s="2"/>
      <c r="X486" s="30" t="str">
        <f t="shared" si="13"/>
        <v/>
      </c>
      <c r="Y486" s="9" t="str">
        <f>IF( K486="s.i", "s.i", IF(ISBLANK(K486),"Actualizando información",IFERROR(K486 / VLOOKUP(A486,Deflactor!$G$3:$H$64,2,0),"Revisar error" )))</f>
        <v>Actualizando información</v>
      </c>
    </row>
    <row r="487" spans="1:25" x14ac:dyDescent="0.3">
      <c r="A487" s="2">
        <v>2002</v>
      </c>
      <c r="B487" s="2" t="s">
        <v>589</v>
      </c>
      <c r="C487" s="2" t="s">
        <v>92</v>
      </c>
      <c r="D487" s="2" t="s">
        <v>1322</v>
      </c>
      <c r="E487" s="2" t="s">
        <v>12</v>
      </c>
      <c r="F487" s="2" t="s">
        <v>13</v>
      </c>
      <c r="G487" s="2" t="s">
        <v>330</v>
      </c>
      <c r="H487" s="2"/>
      <c r="I487" s="2"/>
      <c r="J487" s="2"/>
      <c r="K487" s="27"/>
      <c r="L487" s="2"/>
      <c r="M487" s="2"/>
      <c r="N487" s="2"/>
      <c r="O487" s="2"/>
      <c r="P487" s="2"/>
      <c r="Q487" s="2"/>
      <c r="R487" s="2"/>
      <c r="S487" s="2"/>
      <c r="T487" s="2"/>
      <c r="U487" s="2"/>
      <c r="V487" s="2" t="s">
        <v>1327</v>
      </c>
      <c r="W487" s="2"/>
      <c r="X487" s="30" t="str">
        <f t="shared" si="13"/>
        <v/>
      </c>
      <c r="Y487" s="9" t="str">
        <f>IF( K487="s.i", "s.i", IF(ISBLANK(K487),"Actualizando información",IFERROR(K487 / VLOOKUP(A487,Deflactor!$G$3:$H$64,2,0),"Revisar error" )))</f>
        <v>Actualizando información</v>
      </c>
    </row>
    <row r="488" spans="1:25" x14ac:dyDescent="0.3">
      <c r="A488" s="2">
        <v>2002</v>
      </c>
      <c r="B488" s="2" t="s">
        <v>590</v>
      </c>
      <c r="C488" s="2" t="s">
        <v>7</v>
      </c>
      <c r="D488" s="2" t="s">
        <v>1320</v>
      </c>
      <c r="E488" s="2" t="s">
        <v>25</v>
      </c>
      <c r="F488" s="2" t="s">
        <v>26</v>
      </c>
      <c r="G488" s="2" t="s">
        <v>330</v>
      </c>
      <c r="H488" s="2"/>
      <c r="I488" s="2"/>
      <c r="J488" s="2"/>
      <c r="K488" s="27"/>
      <c r="L488" s="2"/>
      <c r="M488" s="2"/>
      <c r="N488" s="2"/>
      <c r="O488" s="2"/>
      <c r="P488" s="2"/>
      <c r="Q488" s="2"/>
      <c r="R488" s="2"/>
      <c r="S488" s="2"/>
      <c r="T488" s="2"/>
      <c r="U488" s="2"/>
      <c r="V488" s="2" t="s">
        <v>1153</v>
      </c>
      <c r="W488" s="2"/>
      <c r="X488" s="30" t="str">
        <f t="shared" si="13"/>
        <v/>
      </c>
      <c r="Y488" s="9" t="str">
        <f>IF( K488="s.i", "s.i", IF(ISBLANK(K488),"Actualizando información",IFERROR(K488 / VLOOKUP(A488,Deflactor!$G$3:$H$64,2,0),"Revisar error" )))</f>
        <v>Actualizando información</v>
      </c>
    </row>
    <row r="489" spans="1:25" x14ac:dyDescent="0.3">
      <c r="A489" s="2">
        <v>2002</v>
      </c>
      <c r="B489" s="2" t="s">
        <v>591</v>
      </c>
      <c r="C489" s="2" t="s">
        <v>7</v>
      </c>
      <c r="D489" s="2" t="s">
        <v>1320</v>
      </c>
      <c r="E489" s="2" t="s">
        <v>216</v>
      </c>
      <c r="F489" s="2" t="s">
        <v>217</v>
      </c>
      <c r="G489" s="2" t="s">
        <v>330</v>
      </c>
      <c r="H489" s="2"/>
      <c r="I489" s="2"/>
      <c r="J489" s="2"/>
      <c r="K489" s="27"/>
      <c r="L489" s="2"/>
      <c r="M489" s="2"/>
      <c r="N489" s="2"/>
      <c r="O489" s="2"/>
      <c r="P489" s="2"/>
      <c r="Q489" s="2"/>
      <c r="R489" s="2"/>
      <c r="S489" s="2"/>
      <c r="T489" s="2"/>
      <c r="U489" s="2"/>
      <c r="V489" s="2"/>
      <c r="W489" s="2"/>
      <c r="X489" s="30" t="str">
        <f t="shared" si="13"/>
        <v/>
      </c>
      <c r="Y489" s="9" t="str">
        <f>IF( K489="s.i", "s.i", IF(ISBLANK(K489),"Actualizando información",IFERROR(K489 / VLOOKUP(A489,Deflactor!$G$3:$H$64,2,0),"Revisar error" )))</f>
        <v>Actualizando información</v>
      </c>
    </row>
    <row r="490" spans="1:25" x14ac:dyDescent="0.3">
      <c r="A490" s="2">
        <v>2002</v>
      </c>
      <c r="B490" s="2" t="s">
        <v>592</v>
      </c>
      <c r="C490" s="2" t="s">
        <v>7</v>
      </c>
      <c r="D490" s="2" t="s">
        <v>1320</v>
      </c>
      <c r="E490" s="2" t="s">
        <v>36</v>
      </c>
      <c r="F490" s="2" t="s">
        <v>94</v>
      </c>
      <c r="G490" s="2" t="s">
        <v>352</v>
      </c>
      <c r="H490" s="2"/>
      <c r="I490" s="2"/>
      <c r="J490" s="2"/>
      <c r="K490" s="27"/>
      <c r="L490" s="2"/>
      <c r="M490" s="2"/>
      <c r="N490" s="2"/>
      <c r="O490" s="2"/>
      <c r="P490" s="2"/>
      <c r="Q490" s="2"/>
      <c r="R490" s="2"/>
      <c r="S490" s="2"/>
      <c r="T490" s="2"/>
      <c r="U490" s="2"/>
      <c r="V490" s="2"/>
      <c r="W490" s="2"/>
      <c r="X490" s="30" t="str">
        <f t="shared" si="13"/>
        <v/>
      </c>
      <c r="Y490" s="9" t="str">
        <f>IF( K490="s.i", "s.i", IF(ISBLANK(K490),"Actualizando información",IFERROR(K490 / VLOOKUP(A490,Deflactor!$G$3:$H$64,2,0),"Revisar error" )))</f>
        <v>Actualizando información</v>
      </c>
    </row>
    <row r="491" spans="1:25" x14ac:dyDescent="0.3">
      <c r="A491" s="2">
        <v>2002</v>
      </c>
      <c r="B491" s="2" t="s">
        <v>479</v>
      </c>
      <c r="C491" s="2" t="s">
        <v>7</v>
      </c>
      <c r="D491" s="2" t="s">
        <v>1320</v>
      </c>
      <c r="E491" s="2" t="s">
        <v>32</v>
      </c>
      <c r="F491" s="2" t="s">
        <v>33</v>
      </c>
      <c r="G491" s="2" t="s">
        <v>330</v>
      </c>
      <c r="H491" s="2"/>
      <c r="I491" s="2"/>
      <c r="J491" s="2"/>
      <c r="K491" s="27"/>
      <c r="L491" s="2"/>
      <c r="M491" s="2"/>
      <c r="N491" s="2"/>
      <c r="O491" s="2"/>
      <c r="P491" s="2"/>
      <c r="Q491" s="2"/>
      <c r="R491" s="2"/>
      <c r="S491" s="2"/>
      <c r="T491" s="2"/>
      <c r="U491" s="2"/>
      <c r="V491" s="2"/>
      <c r="W491" s="2"/>
      <c r="X491" s="30" t="str">
        <f t="shared" si="13"/>
        <v/>
      </c>
      <c r="Y491" s="9" t="str">
        <f>IF( K491="s.i", "s.i", IF(ISBLANK(K491),"Actualizando información",IFERROR(K491 / VLOOKUP(A491,Deflactor!$G$3:$H$64,2,0),"Revisar error" )))</f>
        <v>Actualizando información</v>
      </c>
    </row>
    <row r="492" spans="1:25" x14ac:dyDescent="0.3">
      <c r="A492" s="2">
        <v>2002</v>
      </c>
      <c r="B492" s="2" t="s">
        <v>593</v>
      </c>
      <c r="C492" s="2" t="s">
        <v>7</v>
      </c>
      <c r="D492" s="2" t="s">
        <v>1320</v>
      </c>
      <c r="E492" s="2" t="s">
        <v>234</v>
      </c>
      <c r="F492" s="2" t="s">
        <v>235</v>
      </c>
      <c r="G492" s="2" t="s">
        <v>330</v>
      </c>
      <c r="H492" s="2"/>
      <c r="I492" s="2"/>
      <c r="J492" s="2"/>
      <c r="K492" s="27"/>
      <c r="L492" s="2"/>
      <c r="M492" s="2"/>
      <c r="N492" s="2"/>
      <c r="O492" s="2"/>
      <c r="P492" s="2"/>
      <c r="Q492" s="2"/>
      <c r="R492" s="2"/>
      <c r="S492" s="2"/>
      <c r="T492" s="2"/>
      <c r="U492" s="2"/>
      <c r="V492" s="2"/>
      <c r="W492" s="2"/>
      <c r="X492" s="30" t="str">
        <f t="shared" si="13"/>
        <v/>
      </c>
      <c r="Y492" s="9" t="str">
        <f>IF( K492="s.i", "s.i", IF(ISBLANK(K492),"Actualizando información",IFERROR(K492 / VLOOKUP(A492,Deflactor!$G$3:$H$64,2,0),"Revisar error" )))</f>
        <v>Actualizando información</v>
      </c>
    </row>
    <row r="493" spans="1:25" x14ac:dyDescent="0.3">
      <c r="A493" s="2">
        <v>2002</v>
      </c>
      <c r="B493" s="2" t="s">
        <v>594</v>
      </c>
      <c r="C493" s="2" t="s">
        <v>92</v>
      </c>
      <c r="D493" s="2" t="s">
        <v>1322</v>
      </c>
      <c r="E493" s="2" t="s">
        <v>25</v>
      </c>
      <c r="F493" s="2" t="s">
        <v>26</v>
      </c>
      <c r="G493" s="2" t="s">
        <v>352</v>
      </c>
      <c r="H493" s="2"/>
      <c r="I493" s="2"/>
      <c r="J493" s="2"/>
      <c r="K493" s="27"/>
      <c r="L493" s="2"/>
      <c r="M493" s="2"/>
      <c r="N493" s="2"/>
      <c r="O493" s="2"/>
      <c r="P493" s="2"/>
      <c r="Q493" s="2"/>
      <c r="R493" s="2"/>
      <c r="S493" s="2"/>
      <c r="T493" s="2"/>
      <c r="U493" s="2"/>
      <c r="V493" s="2"/>
      <c r="W493" s="2"/>
      <c r="X493" s="30" t="str">
        <f t="shared" si="13"/>
        <v/>
      </c>
      <c r="Y493" s="9" t="str">
        <f>IF( K493="s.i", "s.i", IF(ISBLANK(K493),"Actualizando información",IFERROR(K493 / VLOOKUP(A493,Deflactor!$G$3:$H$64,2,0),"Revisar error" )))</f>
        <v>Actualizando información</v>
      </c>
    </row>
    <row r="494" spans="1:25" x14ac:dyDescent="0.3">
      <c r="A494" s="2">
        <v>2002</v>
      </c>
      <c r="B494" s="2" t="s">
        <v>595</v>
      </c>
      <c r="C494" s="2" t="s">
        <v>92</v>
      </c>
      <c r="D494" s="2" t="s">
        <v>1322</v>
      </c>
      <c r="E494" s="2" t="s">
        <v>45</v>
      </c>
      <c r="F494" s="2" t="s">
        <v>184</v>
      </c>
      <c r="G494" s="2" t="s">
        <v>330</v>
      </c>
      <c r="H494" s="2"/>
      <c r="I494" s="2"/>
      <c r="J494" s="2"/>
      <c r="K494" s="27"/>
      <c r="L494" s="2"/>
      <c r="M494" s="2"/>
      <c r="N494" s="2"/>
      <c r="O494" s="2"/>
      <c r="P494" s="2"/>
      <c r="Q494" s="2"/>
      <c r="R494" s="2"/>
      <c r="S494" s="2"/>
      <c r="T494" s="2"/>
      <c r="U494" s="2"/>
      <c r="V494" s="2"/>
      <c r="W494" s="2"/>
      <c r="X494" s="30" t="str">
        <f t="shared" si="13"/>
        <v/>
      </c>
      <c r="Y494" s="9" t="str">
        <f>IF( K494="s.i", "s.i", IF(ISBLANK(K494),"Actualizando información",IFERROR(K494 / VLOOKUP(A494,Deflactor!$G$3:$H$64,2,0),"Revisar error" )))</f>
        <v>Actualizando información</v>
      </c>
    </row>
    <row r="495" spans="1:25" x14ac:dyDescent="0.3">
      <c r="A495" s="2">
        <v>2002</v>
      </c>
      <c r="B495" s="2" t="s">
        <v>596</v>
      </c>
      <c r="C495" s="2" t="s">
        <v>7</v>
      </c>
      <c r="D495" s="2" t="s">
        <v>1320</v>
      </c>
      <c r="E495" s="2" t="s">
        <v>45</v>
      </c>
      <c r="F495" s="2" t="s">
        <v>520</v>
      </c>
      <c r="G495" s="2" t="s">
        <v>352</v>
      </c>
      <c r="H495" s="2"/>
      <c r="I495" s="2"/>
      <c r="J495" s="2"/>
      <c r="K495" s="27"/>
      <c r="L495" s="2"/>
      <c r="M495" s="2"/>
      <c r="N495" s="2"/>
      <c r="O495" s="2"/>
      <c r="P495" s="2"/>
      <c r="Q495" s="2"/>
      <c r="R495" s="2"/>
      <c r="S495" s="2"/>
      <c r="T495" s="2"/>
      <c r="U495" s="2"/>
      <c r="V495" s="2"/>
      <c r="W495" s="2"/>
      <c r="X495" s="30" t="str">
        <f t="shared" si="13"/>
        <v/>
      </c>
      <c r="Y495" s="9" t="str">
        <f>IF( K495="s.i", "s.i", IF(ISBLANK(K495),"Actualizando información",IFERROR(K495 / VLOOKUP(A495,Deflactor!$G$3:$H$64,2,0),"Revisar error" )))</f>
        <v>Actualizando información</v>
      </c>
    </row>
    <row r="496" spans="1:25" x14ac:dyDescent="0.3">
      <c r="A496" s="2">
        <v>2001</v>
      </c>
      <c r="B496" s="2" t="s">
        <v>597</v>
      </c>
      <c r="C496" s="2" t="s">
        <v>7</v>
      </c>
      <c r="D496" s="2" t="s">
        <v>1320</v>
      </c>
      <c r="E496" s="2" t="s">
        <v>12</v>
      </c>
      <c r="F496" s="2" t="s">
        <v>404</v>
      </c>
      <c r="G496" s="2" t="s">
        <v>330</v>
      </c>
      <c r="H496" s="2"/>
      <c r="I496" s="2"/>
      <c r="J496" s="2"/>
      <c r="K496" s="27"/>
      <c r="L496" s="2"/>
      <c r="M496" s="2"/>
      <c r="N496" s="2"/>
      <c r="O496" s="2"/>
      <c r="P496" s="2"/>
      <c r="Q496" s="2"/>
      <c r="R496" s="2"/>
      <c r="S496" s="2"/>
      <c r="T496" s="2"/>
      <c r="U496" s="2"/>
      <c r="V496" s="2"/>
      <c r="W496" s="2"/>
      <c r="X496" s="30" t="str">
        <f t="shared" si="13"/>
        <v/>
      </c>
      <c r="Y496" s="9" t="str">
        <f>IF( K496="s.i", "s.i", IF(ISBLANK(K496),"Actualizando información",IFERROR(K496 / VLOOKUP(A496,Deflactor!$G$3:$H$64,2,0),"Revisar error" )))</f>
        <v>Actualizando información</v>
      </c>
    </row>
    <row r="497" spans="1:25" x14ac:dyDescent="0.3">
      <c r="A497" s="2">
        <v>2001</v>
      </c>
      <c r="B497" s="2" t="s">
        <v>598</v>
      </c>
      <c r="C497" s="2" t="s">
        <v>7</v>
      </c>
      <c r="D497" s="2" t="s">
        <v>1320</v>
      </c>
      <c r="E497" s="2" t="s">
        <v>291</v>
      </c>
      <c r="F497" s="2" t="s">
        <v>120</v>
      </c>
      <c r="G497" s="2" t="s">
        <v>330</v>
      </c>
      <c r="H497" s="2"/>
      <c r="I497" s="2"/>
      <c r="J497" s="2"/>
      <c r="K497" s="27"/>
      <c r="L497" s="2"/>
      <c r="M497" s="2"/>
      <c r="N497" s="2"/>
      <c r="O497" s="2"/>
      <c r="P497" s="2"/>
      <c r="Q497" s="2"/>
      <c r="R497" s="2"/>
      <c r="S497" s="2"/>
      <c r="T497" s="2"/>
      <c r="U497" s="2"/>
      <c r="V497" s="2"/>
      <c r="W497" s="2"/>
      <c r="X497" s="30" t="str">
        <f t="shared" si="13"/>
        <v/>
      </c>
      <c r="Y497" s="9" t="str">
        <f>IF( K497="s.i", "s.i", IF(ISBLANK(K497),"Actualizando información",IFERROR(K497 / VLOOKUP(A497,Deflactor!$G$3:$H$64,2,0),"Revisar error" )))</f>
        <v>Actualizando información</v>
      </c>
    </row>
    <row r="498" spans="1:25" x14ac:dyDescent="0.3">
      <c r="A498" s="2">
        <v>2001</v>
      </c>
      <c r="B498" s="2" t="s">
        <v>599</v>
      </c>
      <c r="C498" s="2" t="s">
        <v>7</v>
      </c>
      <c r="D498" s="2" t="s">
        <v>1320</v>
      </c>
      <c r="E498" s="2" t="s">
        <v>12</v>
      </c>
      <c r="F498" s="2" t="s">
        <v>13</v>
      </c>
      <c r="G498" s="2" t="s">
        <v>330</v>
      </c>
      <c r="H498" s="2"/>
      <c r="I498" s="2"/>
      <c r="J498" s="2"/>
      <c r="K498" s="27"/>
      <c r="L498" s="2"/>
      <c r="M498" s="2"/>
      <c r="N498" s="2"/>
      <c r="O498" s="2"/>
      <c r="P498" s="2"/>
      <c r="Q498" s="2"/>
      <c r="R498" s="2"/>
      <c r="S498" s="2"/>
      <c r="T498" s="2"/>
      <c r="U498" s="2"/>
      <c r="V498" s="2"/>
      <c r="W498" s="2"/>
      <c r="X498" s="30" t="str">
        <f t="shared" si="13"/>
        <v/>
      </c>
      <c r="Y498" s="9" t="str">
        <f>IF( K498="s.i", "s.i", IF(ISBLANK(K498),"Actualizando información",IFERROR(K498 / VLOOKUP(A498,Deflactor!$G$3:$H$64,2,0),"Revisar error" )))</f>
        <v>Actualizando información</v>
      </c>
    </row>
    <row r="499" spans="1:25" x14ac:dyDescent="0.3">
      <c r="A499" s="2">
        <v>2001</v>
      </c>
      <c r="B499" s="2" t="s">
        <v>600</v>
      </c>
      <c r="C499" s="2" t="s">
        <v>7</v>
      </c>
      <c r="D499" s="2" t="s">
        <v>1320</v>
      </c>
      <c r="E499" s="2" t="s">
        <v>36</v>
      </c>
      <c r="F499" s="2" t="s">
        <v>37</v>
      </c>
      <c r="G499" s="2" t="s">
        <v>309</v>
      </c>
      <c r="H499" s="2"/>
      <c r="I499" s="2"/>
      <c r="J499" s="2"/>
      <c r="K499" s="27"/>
      <c r="L499" s="2"/>
      <c r="M499" s="2"/>
      <c r="N499" s="2"/>
      <c r="O499" s="2"/>
      <c r="P499" s="2"/>
      <c r="Q499" s="2"/>
      <c r="R499" s="2"/>
      <c r="S499" s="2"/>
      <c r="T499" s="2"/>
      <c r="U499" s="2"/>
      <c r="V499" s="2"/>
      <c r="W499" s="2"/>
      <c r="X499" s="30" t="str">
        <f t="shared" si="13"/>
        <v/>
      </c>
      <c r="Y499" s="9" t="str">
        <f>IF( K499="s.i", "s.i", IF(ISBLANK(K499),"Actualizando información",IFERROR(K499 / VLOOKUP(A499,Deflactor!$G$3:$H$64,2,0),"Revisar error" )))</f>
        <v>Actualizando información</v>
      </c>
    </row>
    <row r="500" spans="1:25" x14ac:dyDescent="0.3">
      <c r="A500" s="2">
        <v>2001</v>
      </c>
      <c r="B500" s="2" t="s">
        <v>601</v>
      </c>
      <c r="C500" s="2" t="s">
        <v>7</v>
      </c>
      <c r="D500" s="2" t="s">
        <v>1320</v>
      </c>
      <c r="E500" s="2" t="s">
        <v>71</v>
      </c>
      <c r="F500" s="2" t="s">
        <v>167</v>
      </c>
      <c r="G500" s="2" t="s">
        <v>311</v>
      </c>
      <c r="H500" s="2"/>
      <c r="I500" s="2"/>
      <c r="J500" s="2"/>
      <c r="K500" s="27"/>
      <c r="L500" s="2"/>
      <c r="M500" s="2"/>
      <c r="N500" s="2"/>
      <c r="O500" s="2"/>
      <c r="P500" s="2"/>
      <c r="Q500" s="2"/>
      <c r="R500" s="2"/>
      <c r="S500" s="2"/>
      <c r="T500" s="2"/>
      <c r="U500" s="2"/>
      <c r="V500" s="2"/>
      <c r="W500" s="2"/>
      <c r="X500" s="30" t="str">
        <f t="shared" si="13"/>
        <v/>
      </c>
      <c r="Y500" s="9" t="str">
        <f>IF( K500="s.i", "s.i", IF(ISBLANK(K500),"Actualizando información",IFERROR(K500 / VLOOKUP(A500,Deflactor!$G$3:$H$64,2,0),"Revisar error" )))</f>
        <v>Actualizando información</v>
      </c>
    </row>
    <row r="501" spans="1:25" x14ac:dyDescent="0.3">
      <c r="A501" s="2">
        <v>2001</v>
      </c>
      <c r="B501" s="2" t="s">
        <v>602</v>
      </c>
      <c r="C501" s="2" t="s">
        <v>7</v>
      </c>
      <c r="D501" s="2" t="s">
        <v>1320</v>
      </c>
      <c r="E501" s="2" t="s">
        <v>64</v>
      </c>
      <c r="F501" s="2" t="s">
        <v>65</v>
      </c>
      <c r="G501" s="2" t="s">
        <v>352</v>
      </c>
      <c r="H501" s="2"/>
      <c r="I501" s="2"/>
      <c r="J501" s="2"/>
      <c r="K501" s="27"/>
      <c r="L501" s="2"/>
      <c r="M501" s="2"/>
      <c r="N501" s="2"/>
      <c r="O501" s="2"/>
      <c r="P501" s="2"/>
      <c r="Q501" s="2"/>
      <c r="R501" s="2"/>
      <c r="S501" s="2"/>
      <c r="T501" s="2"/>
      <c r="U501" s="2"/>
      <c r="V501" s="2"/>
      <c r="W501" s="2"/>
      <c r="X501" s="30" t="str">
        <f t="shared" si="13"/>
        <v/>
      </c>
      <c r="Y501" s="9" t="str">
        <f>IF( K501="s.i", "s.i", IF(ISBLANK(K501),"Actualizando información",IFERROR(K501 / VLOOKUP(A501,Deflactor!$G$3:$H$64,2,0),"Revisar error" )))</f>
        <v>Actualizando información</v>
      </c>
    </row>
    <row r="502" spans="1:25" x14ac:dyDescent="0.3">
      <c r="A502" s="2">
        <v>2001</v>
      </c>
      <c r="B502" s="2" t="s">
        <v>603</v>
      </c>
      <c r="C502" s="2" t="s">
        <v>7</v>
      </c>
      <c r="D502" s="2" t="s">
        <v>1320</v>
      </c>
      <c r="E502" s="2" t="s">
        <v>32</v>
      </c>
      <c r="F502" s="2" t="s">
        <v>33</v>
      </c>
      <c r="G502" s="2" t="s">
        <v>311</v>
      </c>
      <c r="H502" s="2"/>
      <c r="I502" s="2"/>
      <c r="J502" s="2"/>
      <c r="K502" s="27"/>
      <c r="L502" s="2"/>
      <c r="M502" s="2"/>
      <c r="N502" s="2"/>
      <c r="O502" s="2"/>
      <c r="P502" s="2"/>
      <c r="Q502" s="2"/>
      <c r="R502" s="2"/>
      <c r="S502" s="2"/>
      <c r="T502" s="2"/>
      <c r="U502" s="2"/>
      <c r="V502" s="2"/>
      <c r="W502" s="2"/>
      <c r="X502" s="30" t="str">
        <f t="shared" si="13"/>
        <v/>
      </c>
      <c r="Y502" s="9" t="str">
        <f>IF( K502="s.i", "s.i", IF(ISBLANK(K502),"Actualizando información",IFERROR(K502 / VLOOKUP(A502,Deflactor!$G$3:$H$64,2,0),"Revisar error" )))</f>
        <v>Actualizando información</v>
      </c>
    </row>
    <row r="503" spans="1:25" x14ac:dyDescent="0.3">
      <c r="A503" s="2">
        <v>2001</v>
      </c>
      <c r="B503" s="2" t="s">
        <v>604</v>
      </c>
      <c r="C503" s="2" t="s">
        <v>7</v>
      </c>
      <c r="D503" s="2" t="s">
        <v>1320</v>
      </c>
      <c r="E503" s="2" t="s">
        <v>291</v>
      </c>
      <c r="F503" s="2" t="s">
        <v>120</v>
      </c>
      <c r="G503" s="2" t="s">
        <v>330</v>
      </c>
      <c r="H503" s="2"/>
      <c r="I503" s="2"/>
      <c r="J503" s="2"/>
      <c r="K503" s="27"/>
      <c r="L503" s="2"/>
      <c r="M503" s="2"/>
      <c r="N503" s="2"/>
      <c r="O503" s="2"/>
      <c r="P503" s="2"/>
      <c r="Q503" s="2"/>
      <c r="R503" s="2"/>
      <c r="S503" s="2"/>
      <c r="T503" s="2"/>
      <c r="U503" s="2"/>
      <c r="V503" s="2"/>
      <c r="W503" s="2"/>
      <c r="X503" s="30" t="str">
        <f t="shared" si="13"/>
        <v/>
      </c>
      <c r="Y503" s="9" t="str">
        <f>IF( K503="s.i", "s.i", IF(ISBLANK(K503),"Actualizando información",IFERROR(K503 / VLOOKUP(A503,Deflactor!$G$3:$H$64,2,0),"Revisar error" )))</f>
        <v>Actualizando información</v>
      </c>
    </row>
    <row r="504" spans="1:25" x14ac:dyDescent="0.3">
      <c r="A504" s="2">
        <v>2001</v>
      </c>
      <c r="B504" s="2" t="s">
        <v>605</v>
      </c>
      <c r="C504" s="2" t="s">
        <v>7</v>
      </c>
      <c r="D504" s="2" t="s">
        <v>1320</v>
      </c>
      <c r="E504" s="2" t="s">
        <v>398</v>
      </c>
      <c r="F504" s="2" t="s">
        <v>399</v>
      </c>
      <c r="G504" s="2" t="s">
        <v>352</v>
      </c>
      <c r="H504" s="2"/>
      <c r="I504" s="2"/>
      <c r="J504" s="2"/>
      <c r="K504" s="27"/>
      <c r="L504" s="2"/>
      <c r="M504" s="2"/>
      <c r="N504" s="2"/>
      <c r="O504" s="2"/>
      <c r="P504" s="2"/>
      <c r="Q504" s="2"/>
      <c r="R504" s="2"/>
      <c r="S504" s="2"/>
      <c r="T504" s="2"/>
      <c r="U504" s="2"/>
      <c r="V504" s="2"/>
      <c r="W504" s="2"/>
      <c r="X504" s="30" t="str">
        <f t="shared" si="13"/>
        <v/>
      </c>
      <c r="Y504" s="9" t="str">
        <f>IF( K504="s.i", "s.i", IF(ISBLANK(K504),"Actualizando información",IFERROR(K504 / VLOOKUP(A504,Deflactor!$G$3:$H$64,2,0),"Revisar error" )))</f>
        <v>Actualizando información</v>
      </c>
    </row>
    <row r="505" spans="1:25" x14ac:dyDescent="0.3">
      <c r="A505" s="2">
        <v>2001</v>
      </c>
      <c r="B505" s="2" t="s">
        <v>606</v>
      </c>
      <c r="C505" s="2" t="s">
        <v>7</v>
      </c>
      <c r="D505" s="2" t="s">
        <v>1320</v>
      </c>
      <c r="E505" s="2" t="s">
        <v>398</v>
      </c>
      <c r="F505" s="2" t="s">
        <v>399</v>
      </c>
      <c r="G505" s="2" t="s">
        <v>352</v>
      </c>
      <c r="H505" s="2"/>
      <c r="I505" s="2"/>
      <c r="J505" s="2"/>
      <c r="K505" s="27"/>
      <c r="L505" s="2"/>
      <c r="M505" s="2"/>
      <c r="N505" s="2"/>
      <c r="O505" s="2"/>
      <c r="P505" s="2"/>
      <c r="Q505" s="2"/>
      <c r="R505" s="2"/>
      <c r="S505" s="2"/>
      <c r="T505" s="2"/>
      <c r="U505" s="2"/>
      <c r="V505" s="2"/>
      <c r="W505" s="2"/>
      <c r="X505" s="30" t="str">
        <f t="shared" si="13"/>
        <v/>
      </c>
      <c r="Y505" s="9" t="str">
        <f>IF( K505="s.i", "s.i", IF(ISBLANK(K505),"Actualizando información",IFERROR(K505 / VLOOKUP(A505,Deflactor!$G$3:$H$64,2,0),"Revisar error" )))</f>
        <v>Actualizando información</v>
      </c>
    </row>
    <row r="506" spans="1:25" x14ac:dyDescent="0.3">
      <c r="A506" s="2">
        <v>2001</v>
      </c>
      <c r="B506" s="2" t="s">
        <v>607</v>
      </c>
      <c r="C506" s="2" t="s">
        <v>92</v>
      </c>
      <c r="D506" s="2" t="s">
        <v>1322</v>
      </c>
      <c r="E506" s="2" t="s">
        <v>291</v>
      </c>
      <c r="F506" s="2" t="s">
        <v>21</v>
      </c>
      <c r="G506" s="2" t="s">
        <v>330</v>
      </c>
      <c r="H506" s="2"/>
      <c r="I506" s="2"/>
      <c r="J506" s="2"/>
      <c r="K506" s="27"/>
      <c r="L506" s="2"/>
      <c r="M506" s="2"/>
      <c r="N506" s="2"/>
      <c r="O506" s="2"/>
      <c r="P506" s="2"/>
      <c r="Q506" s="2"/>
      <c r="R506" s="2"/>
      <c r="S506" s="2"/>
      <c r="T506" s="2"/>
      <c r="U506" s="2"/>
      <c r="V506" s="2"/>
      <c r="W506" s="2"/>
      <c r="X506" s="30" t="str">
        <f t="shared" si="13"/>
        <v/>
      </c>
      <c r="Y506" s="9" t="str">
        <f>IF( K506="s.i", "s.i", IF(ISBLANK(K506),"Actualizando información",IFERROR(K506 / VLOOKUP(A506,Deflactor!$G$3:$H$64,2,0),"Revisar error" )))</f>
        <v>Actualizando información</v>
      </c>
    </row>
    <row r="507" spans="1:25" x14ac:dyDescent="0.3">
      <c r="A507" s="2">
        <v>2001</v>
      </c>
      <c r="B507" s="2" t="s">
        <v>608</v>
      </c>
      <c r="C507" s="2" t="s">
        <v>92</v>
      </c>
      <c r="D507" s="2" t="s">
        <v>1322</v>
      </c>
      <c r="E507" s="2" t="s">
        <v>48</v>
      </c>
      <c r="F507" s="2" t="s">
        <v>88</v>
      </c>
      <c r="G507" s="2" t="s">
        <v>330</v>
      </c>
      <c r="H507" s="2"/>
      <c r="I507" s="2"/>
      <c r="J507" s="2"/>
      <c r="K507" s="27"/>
      <c r="L507" s="2"/>
      <c r="M507" s="2"/>
      <c r="N507" s="2"/>
      <c r="O507" s="2"/>
      <c r="P507" s="2"/>
      <c r="Q507" s="2"/>
      <c r="R507" s="2"/>
      <c r="S507" s="2"/>
      <c r="T507" s="2"/>
      <c r="U507" s="2"/>
      <c r="V507" s="2"/>
      <c r="W507" s="2"/>
      <c r="X507" s="30" t="str">
        <f t="shared" si="13"/>
        <v/>
      </c>
      <c r="Y507" s="9" t="str">
        <f>IF( K507="s.i", "s.i", IF(ISBLANK(K507),"Actualizando información",IFERROR(K507 / VLOOKUP(A507,Deflactor!$G$3:$H$64,2,0),"Revisar error" )))</f>
        <v>Actualizando información</v>
      </c>
    </row>
    <row r="508" spans="1:25" x14ac:dyDescent="0.3">
      <c r="A508" s="2">
        <v>2001</v>
      </c>
      <c r="B508" s="2" t="s">
        <v>609</v>
      </c>
      <c r="C508" s="2" t="s">
        <v>7</v>
      </c>
      <c r="D508" s="2" t="s">
        <v>1320</v>
      </c>
      <c r="E508" s="2" t="s">
        <v>54</v>
      </c>
      <c r="F508" s="2" t="s">
        <v>55</v>
      </c>
      <c r="G508" s="2" t="s">
        <v>311</v>
      </c>
      <c r="H508" s="2"/>
      <c r="I508" s="2"/>
      <c r="J508" s="2"/>
      <c r="K508" s="27"/>
      <c r="L508" s="2"/>
      <c r="M508" s="2"/>
      <c r="N508" s="2"/>
      <c r="O508" s="2"/>
      <c r="P508" s="2"/>
      <c r="Q508" s="2"/>
      <c r="R508" s="2"/>
      <c r="S508" s="2"/>
      <c r="T508" s="2"/>
      <c r="U508" s="2"/>
      <c r="V508" s="2"/>
      <c r="W508" s="2"/>
      <c r="X508" s="30" t="str">
        <f t="shared" si="13"/>
        <v/>
      </c>
      <c r="Y508" s="9" t="str">
        <f>IF( K508="s.i", "s.i", IF(ISBLANK(K508),"Actualizando información",IFERROR(K508 / VLOOKUP(A508,Deflactor!$G$3:$H$64,2,0),"Revisar error" )))</f>
        <v>Actualizando información</v>
      </c>
    </row>
    <row r="509" spans="1:25" x14ac:dyDescent="0.3">
      <c r="A509" s="2">
        <v>2001</v>
      </c>
      <c r="B509" s="2" t="s">
        <v>610</v>
      </c>
      <c r="C509" s="2" t="s">
        <v>7</v>
      </c>
      <c r="D509" s="2" t="s">
        <v>1320</v>
      </c>
      <c r="E509" s="2" t="s">
        <v>64</v>
      </c>
      <c r="F509" s="2" t="s">
        <v>65</v>
      </c>
      <c r="G509" s="2" t="s">
        <v>311</v>
      </c>
      <c r="H509" s="2"/>
      <c r="I509" s="2"/>
      <c r="J509" s="2"/>
      <c r="K509" s="27"/>
      <c r="L509" s="2"/>
      <c r="M509" s="2"/>
      <c r="N509" s="2"/>
      <c r="O509" s="2"/>
      <c r="P509" s="2"/>
      <c r="Q509" s="2"/>
      <c r="R509" s="2"/>
      <c r="S509" s="2"/>
      <c r="T509" s="2"/>
      <c r="U509" s="2"/>
      <c r="V509" s="2"/>
      <c r="W509" s="2"/>
      <c r="X509" s="30" t="str">
        <f t="shared" si="13"/>
        <v/>
      </c>
      <c r="Y509" s="9" t="str">
        <f>IF( K509="s.i", "s.i", IF(ISBLANK(K509),"Actualizando información",IFERROR(K509 / VLOOKUP(A509,Deflactor!$G$3:$H$64,2,0),"Revisar error" )))</f>
        <v>Actualizando información</v>
      </c>
    </row>
    <row r="510" spans="1:25" x14ac:dyDescent="0.3">
      <c r="A510" s="2">
        <v>2001</v>
      </c>
      <c r="B510" s="2" t="s">
        <v>611</v>
      </c>
      <c r="C510" s="2" t="s">
        <v>7</v>
      </c>
      <c r="D510" s="2" t="s">
        <v>1320</v>
      </c>
      <c r="E510" s="2" t="s">
        <v>64</v>
      </c>
      <c r="F510" s="2" t="s">
        <v>65</v>
      </c>
      <c r="G510" s="2" t="s">
        <v>330</v>
      </c>
      <c r="H510" s="2"/>
      <c r="I510" s="2"/>
      <c r="J510" s="2"/>
      <c r="K510" s="27"/>
      <c r="L510" s="2"/>
      <c r="M510" s="2"/>
      <c r="N510" s="2"/>
      <c r="O510" s="2"/>
      <c r="P510" s="2"/>
      <c r="Q510" s="2"/>
      <c r="R510" s="2"/>
      <c r="S510" s="2"/>
      <c r="T510" s="2"/>
      <c r="U510" s="2"/>
      <c r="V510" s="2"/>
      <c r="W510" s="2"/>
      <c r="X510" s="30" t="str">
        <f t="shared" si="13"/>
        <v/>
      </c>
      <c r="Y510" s="9" t="str">
        <f>IF( K510="s.i", "s.i", IF(ISBLANK(K510),"Actualizando información",IFERROR(K510 / VLOOKUP(A510,Deflactor!$G$3:$H$64,2,0),"Revisar error" )))</f>
        <v>Actualizando información</v>
      </c>
    </row>
    <row r="511" spans="1:25" x14ac:dyDescent="0.3">
      <c r="A511" s="2">
        <v>2001</v>
      </c>
      <c r="B511" s="2" t="s">
        <v>612</v>
      </c>
      <c r="C511" s="2" t="s">
        <v>7</v>
      </c>
      <c r="D511" s="2" t="s">
        <v>1320</v>
      </c>
      <c r="E511" s="2" t="s">
        <v>164</v>
      </c>
      <c r="F511" s="2" t="s">
        <v>165</v>
      </c>
      <c r="G511" s="2" t="s">
        <v>309</v>
      </c>
      <c r="H511" s="2"/>
      <c r="I511" s="2"/>
      <c r="J511" s="2"/>
      <c r="K511" s="27"/>
      <c r="L511" s="2"/>
      <c r="M511" s="2"/>
      <c r="N511" s="2"/>
      <c r="O511" s="2"/>
      <c r="P511" s="2"/>
      <c r="Q511" s="2"/>
      <c r="R511" s="2"/>
      <c r="S511" s="2"/>
      <c r="T511" s="2"/>
      <c r="U511" s="2"/>
      <c r="V511" s="2"/>
      <c r="W511" s="2"/>
      <c r="X511" s="30" t="str">
        <f t="shared" si="13"/>
        <v/>
      </c>
      <c r="Y511" s="9" t="str">
        <f>IF( K511="s.i", "s.i", IF(ISBLANK(K511),"Actualizando información",IFERROR(K511 / VLOOKUP(A511,Deflactor!$G$3:$H$64,2,0),"Revisar error" )))</f>
        <v>Actualizando información</v>
      </c>
    </row>
    <row r="512" spans="1:25" x14ac:dyDescent="0.3">
      <c r="A512" s="2">
        <v>2001</v>
      </c>
      <c r="B512" s="2" t="s">
        <v>613</v>
      </c>
      <c r="C512" s="2" t="s">
        <v>7</v>
      </c>
      <c r="D512" s="2" t="s">
        <v>1320</v>
      </c>
      <c r="E512" s="2" t="s">
        <v>8</v>
      </c>
      <c r="F512" s="2" t="s">
        <v>156</v>
      </c>
      <c r="G512" s="2" t="s">
        <v>352</v>
      </c>
      <c r="H512" s="2"/>
      <c r="I512" s="2"/>
      <c r="J512" s="2"/>
      <c r="K512" s="27"/>
      <c r="L512" s="2"/>
      <c r="M512" s="2"/>
      <c r="N512" s="2"/>
      <c r="O512" s="2"/>
      <c r="P512" s="2"/>
      <c r="Q512" s="2"/>
      <c r="R512" s="2"/>
      <c r="S512" s="2"/>
      <c r="T512" s="2"/>
      <c r="U512" s="2"/>
      <c r="V512" s="2"/>
      <c r="W512" s="2"/>
      <c r="X512" s="30" t="str">
        <f t="shared" si="13"/>
        <v/>
      </c>
      <c r="Y512" s="9" t="str">
        <f>IF( K512="s.i", "s.i", IF(ISBLANK(K512),"Actualizando información",IFERROR(K512 / VLOOKUP(A512,Deflactor!$G$3:$H$64,2,0),"Revisar error" )))</f>
        <v>Actualizando información</v>
      </c>
    </row>
    <row r="513" spans="1:25" x14ac:dyDescent="0.3">
      <c r="A513" s="2">
        <v>2001</v>
      </c>
      <c r="B513" s="2" t="s">
        <v>614</v>
      </c>
      <c r="C513" s="2" t="s">
        <v>7</v>
      </c>
      <c r="D513" s="2" t="s">
        <v>1320</v>
      </c>
      <c r="E513" s="2" t="s">
        <v>71</v>
      </c>
      <c r="F513" s="2" t="s">
        <v>615</v>
      </c>
      <c r="G513" s="2" t="s">
        <v>352</v>
      </c>
      <c r="H513" s="2"/>
      <c r="I513" s="2"/>
      <c r="J513" s="2"/>
      <c r="K513" s="27"/>
      <c r="L513" s="2"/>
      <c r="M513" s="2"/>
      <c r="N513" s="2"/>
      <c r="O513" s="2"/>
      <c r="P513" s="2"/>
      <c r="Q513" s="2"/>
      <c r="R513" s="2"/>
      <c r="S513" s="2"/>
      <c r="T513" s="2"/>
      <c r="U513" s="2"/>
      <c r="V513" s="2"/>
      <c r="W513" s="2"/>
      <c r="X513" s="30" t="str">
        <f t="shared" si="13"/>
        <v/>
      </c>
      <c r="Y513" s="9" t="str">
        <f>IF( K513="s.i", "s.i", IF(ISBLANK(K513),"Actualizando información",IFERROR(K513 / VLOOKUP(A513,Deflactor!$G$3:$H$64,2,0),"Revisar error" )))</f>
        <v>Actualizando información</v>
      </c>
    </row>
    <row r="514" spans="1:25" x14ac:dyDescent="0.3">
      <c r="A514" s="2">
        <v>2001</v>
      </c>
      <c r="B514" s="2" t="s">
        <v>616</v>
      </c>
      <c r="C514" s="2" t="s">
        <v>7</v>
      </c>
      <c r="D514" s="2" t="s">
        <v>1320</v>
      </c>
      <c r="E514" s="2" t="s">
        <v>36</v>
      </c>
      <c r="F514" s="2" t="s">
        <v>37</v>
      </c>
      <c r="G514" s="2" t="s">
        <v>309</v>
      </c>
      <c r="H514" s="2"/>
      <c r="I514" s="2"/>
      <c r="J514" s="2"/>
      <c r="K514" s="27"/>
      <c r="L514" s="2"/>
      <c r="M514" s="2"/>
      <c r="N514" s="2"/>
      <c r="O514" s="2"/>
      <c r="P514" s="2"/>
      <c r="Q514" s="2"/>
      <c r="R514" s="2"/>
      <c r="S514" s="2"/>
      <c r="T514" s="2"/>
      <c r="U514" s="2"/>
      <c r="V514" s="2"/>
      <c r="W514" s="2"/>
      <c r="X514" s="30" t="str">
        <f t="shared" si="13"/>
        <v/>
      </c>
      <c r="Y514" s="9" t="str">
        <f>IF( K514="s.i", "s.i", IF(ISBLANK(K514),"Actualizando información",IFERROR(K514 / VLOOKUP(A514,Deflactor!$G$3:$H$64,2,0),"Revisar error" )))</f>
        <v>Actualizando información</v>
      </c>
    </row>
    <row r="515" spans="1:25" x14ac:dyDescent="0.3">
      <c r="A515" s="2">
        <v>2001</v>
      </c>
      <c r="B515" s="2" t="s">
        <v>617</v>
      </c>
      <c r="C515" s="2" t="s">
        <v>7</v>
      </c>
      <c r="D515" s="2" t="s">
        <v>1320</v>
      </c>
      <c r="E515" s="2" t="s">
        <v>36</v>
      </c>
      <c r="F515" s="2" t="s">
        <v>37</v>
      </c>
      <c r="G515" s="2" t="s">
        <v>330</v>
      </c>
      <c r="H515" s="2"/>
      <c r="I515" s="2"/>
      <c r="J515" s="2"/>
      <c r="K515" s="27"/>
      <c r="L515" s="2"/>
      <c r="M515" s="2"/>
      <c r="N515" s="2"/>
      <c r="O515" s="2"/>
      <c r="P515" s="2"/>
      <c r="Q515" s="2"/>
      <c r="R515" s="2"/>
      <c r="S515" s="2"/>
      <c r="T515" s="2"/>
      <c r="U515" s="2"/>
      <c r="V515" s="2"/>
      <c r="W515" s="2"/>
      <c r="X515" s="30" t="str">
        <f t="shared" si="13"/>
        <v/>
      </c>
      <c r="Y515" s="9" t="str">
        <f>IF( K515="s.i", "s.i", IF(ISBLANK(K515),"Actualizando información",IFERROR(K515 / VLOOKUP(A515,Deflactor!$G$3:$H$64,2,0),"Revisar error" )))</f>
        <v>Actualizando información</v>
      </c>
    </row>
    <row r="516" spans="1:25" x14ac:dyDescent="0.3">
      <c r="A516" s="2">
        <v>2001</v>
      </c>
      <c r="B516" s="2" t="s">
        <v>618</v>
      </c>
      <c r="C516" s="2" t="s">
        <v>7</v>
      </c>
      <c r="D516" s="2" t="s">
        <v>1320</v>
      </c>
      <c r="E516" s="2" t="s">
        <v>12</v>
      </c>
      <c r="F516" s="2" t="s">
        <v>404</v>
      </c>
      <c r="G516" s="2" t="s">
        <v>330</v>
      </c>
      <c r="H516" s="2"/>
      <c r="I516" s="2"/>
      <c r="J516" s="2"/>
      <c r="K516" s="27"/>
      <c r="L516" s="2"/>
      <c r="M516" s="2"/>
      <c r="N516" s="2"/>
      <c r="O516" s="2"/>
      <c r="P516" s="2"/>
      <c r="Q516" s="2"/>
      <c r="R516" s="2"/>
      <c r="S516" s="2"/>
      <c r="T516" s="2"/>
      <c r="U516" s="2"/>
      <c r="V516" s="2"/>
      <c r="W516" s="2"/>
      <c r="X516" s="30" t="str">
        <f t="shared" ref="X516:X579" si="14">+IF(ISNUMBER(Y516),Y516,"")</f>
        <v/>
      </c>
      <c r="Y516" s="9" t="str">
        <f>IF( K516="s.i", "s.i", IF(ISBLANK(K516),"Actualizando información",IFERROR(K516 / VLOOKUP(A516,Deflactor!$G$3:$H$64,2,0),"Revisar error" )))</f>
        <v>Actualizando información</v>
      </c>
    </row>
    <row r="517" spans="1:25" x14ac:dyDescent="0.3">
      <c r="A517" s="2">
        <v>2000</v>
      </c>
      <c r="B517" s="2" t="s">
        <v>619</v>
      </c>
      <c r="C517" s="2" t="s">
        <v>7</v>
      </c>
      <c r="D517" s="2" t="s">
        <v>1320</v>
      </c>
      <c r="E517" s="2" t="s">
        <v>36</v>
      </c>
      <c r="F517" s="2" t="s">
        <v>37</v>
      </c>
      <c r="G517" s="2" t="s">
        <v>352</v>
      </c>
      <c r="H517" s="2"/>
      <c r="I517" s="2"/>
      <c r="J517" s="2"/>
      <c r="K517" s="27"/>
      <c r="L517" s="2"/>
      <c r="M517" s="2"/>
      <c r="N517" s="2"/>
      <c r="O517" s="2"/>
      <c r="P517" s="2"/>
      <c r="Q517" s="2"/>
      <c r="R517" s="2"/>
      <c r="S517" s="2"/>
      <c r="T517" s="2"/>
      <c r="U517" s="2"/>
      <c r="V517" s="2"/>
      <c r="W517" s="2"/>
      <c r="X517" s="30" t="str">
        <f t="shared" si="14"/>
        <v/>
      </c>
      <c r="Y517" s="9" t="str">
        <f>IF( K517="s.i", "s.i", IF(ISBLANK(K517),"Actualizando información",IFERROR(K517 / VLOOKUP(A517,Deflactor!$G$3:$H$64,2,0),"Revisar error" )))</f>
        <v>Actualizando información</v>
      </c>
    </row>
    <row r="518" spans="1:25" x14ac:dyDescent="0.3">
      <c r="A518" s="2">
        <v>2000</v>
      </c>
      <c r="B518" s="2" t="s">
        <v>620</v>
      </c>
      <c r="C518" s="2" t="s">
        <v>7</v>
      </c>
      <c r="D518" s="2" t="s">
        <v>1320</v>
      </c>
      <c r="E518" s="2" t="s">
        <v>36</v>
      </c>
      <c r="F518" s="2" t="s">
        <v>37</v>
      </c>
      <c r="G518" s="2" t="s">
        <v>352</v>
      </c>
      <c r="H518" s="2"/>
      <c r="I518" s="2"/>
      <c r="J518" s="2"/>
      <c r="K518" s="27"/>
      <c r="L518" s="2"/>
      <c r="M518" s="2"/>
      <c r="N518" s="2"/>
      <c r="O518" s="2"/>
      <c r="P518" s="2"/>
      <c r="Q518" s="2"/>
      <c r="R518" s="2"/>
      <c r="S518" s="2"/>
      <c r="T518" s="2"/>
      <c r="U518" s="2"/>
      <c r="V518" s="2"/>
      <c r="W518" s="2"/>
      <c r="X518" s="30" t="str">
        <f t="shared" si="14"/>
        <v/>
      </c>
      <c r="Y518" s="9" t="str">
        <f>IF( K518="s.i", "s.i", IF(ISBLANK(K518),"Actualizando información",IFERROR(K518 / VLOOKUP(A518,Deflactor!$G$3:$H$64,2,0),"Revisar error" )))</f>
        <v>Actualizando información</v>
      </c>
    </row>
    <row r="519" spans="1:25" x14ac:dyDescent="0.3">
      <c r="A519" s="2">
        <v>2000</v>
      </c>
      <c r="B519" s="2" t="s">
        <v>621</v>
      </c>
      <c r="C519" s="2" t="s">
        <v>7</v>
      </c>
      <c r="D519" s="2" t="s">
        <v>1320</v>
      </c>
      <c r="E519" s="2" t="s">
        <v>36</v>
      </c>
      <c r="F519" s="2" t="s">
        <v>37</v>
      </c>
      <c r="G519" s="2" t="s">
        <v>311</v>
      </c>
      <c r="H519" s="2"/>
      <c r="I519" s="2"/>
      <c r="J519" s="2"/>
      <c r="K519" s="27"/>
      <c r="L519" s="2"/>
      <c r="M519" s="2"/>
      <c r="N519" s="2"/>
      <c r="O519" s="2"/>
      <c r="P519" s="2"/>
      <c r="Q519" s="2"/>
      <c r="R519" s="2"/>
      <c r="S519" s="2"/>
      <c r="T519" s="2"/>
      <c r="U519" s="2"/>
      <c r="V519" s="2"/>
      <c r="W519" s="2"/>
      <c r="X519" s="30" t="str">
        <f t="shared" si="14"/>
        <v/>
      </c>
      <c r="Y519" s="9" t="str">
        <f>IF( K519="s.i", "s.i", IF(ISBLANK(K519),"Actualizando información",IFERROR(K519 / VLOOKUP(A519,Deflactor!$G$3:$H$64,2,0),"Revisar error" )))</f>
        <v>Actualizando información</v>
      </c>
    </row>
    <row r="520" spans="1:25" x14ac:dyDescent="0.3">
      <c r="A520" s="2">
        <v>2000</v>
      </c>
      <c r="B520" s="2" t="s">
        <v>622</v>
      </c>
      <c r="C520" s="2" t="s">
        <v>7</v>
      </c>
      <c r="D520" s="2" t="s">
        <v>1320</v>
      </c>
      <c r="E520" s="2" t="s">
        <v>45</v>
      </c>
      <c r="F520" s="2" t="s">
        <v>408</v>
      </c>
      <c r="G520" s="2" t="s">
        <v>330</v>
      </c>
      <c r="H520" s="2"/>
      <c r="I520" s="2"/>
      <c r="J520" s="2"/>
      <c r="K520" s="27"/>
      <c r="L520" s="2"/>
      <c r="M520" s="2"/>
      <c r="N520" s="2"/>
      <c r="O520" s="2"/>
      <c r="P520" s="2"/>
      <c r="Q520" s="2"/>
      <c r="R520" s="2"/>
      <c r="S520" s="2"/>
      <c r="T520" s="2"/>
      <c r="U520" s="2"/>
      <c r="V520" s="2"/>
      <c r="W520" s="2"/>
      <c r="X520" s="30" t="str">
        <f t="shared" si="14"/>
        <v/>
      </c>
      <c r="Y520" s="9" t="str">
        <f>IF( K520="s.i", "s.i", IF(ISBLANK(K520),"Actualizando información",IFERROR(K520 / VLOOKUP(A520,Deflactor!$G$3:$H$64,2,0),"Revisar error" )))</f>
        <v>Actualizando información</v>
      </c>
    </row>
    <row r="521" spans="1:25" x14ac:dyDescent="0.3">
      <c r="A521" s="2">
        <v>2000</v>
      </c>
      <c r="B521" s="2" t="s">
        <v>623</v>
      </c>
      <c r="C521" s="2" t="s">
        <v>7</v>
      </c>
      <c r="D521" s="2" t="s">
        <v>1320</v>
      </c>
      <c r="E521" s="2" t="s">
        <v>398</v>
      </c>
      <c r="F521" s="2" t="s">
        <v>399</v>
      </c>
      <c r="G521" s="2" t="s">
        <v>624</v>
      </c>
      <c r="H521" s="2"/>
      <c r="I521" s="2"/>
      <c r="J521" s="2"/>
      <c r="K521" s="27"/>
      <c r="L521" s="2"/>
      <c r="M521" s="2"/>
      <c r="N521" s="2"/>
      <c r="O521" s="2"/>
      <c r="P521" s="2"/>
      <c r="Q521" s="2"/>
      <c r="R521" s="2"/>
      <c r="S521" s="2"/>
      <c r="T521" s="2"/>
      <c r="U521" s="2"/>
      <c r="V521" s="2"/>
      <c r="W521" s="2"/>
      <c r="X521" s="30" t="str">
        <f t="shared" si="14"/>
        <v/>
      </c>
      <c r="Y521" s="9" t="str">
        <f>IF( K521="s.i", "s.i", IF(ISBLANK(K521),"Actualizando información",IFERROR(K521 / VLOOKUP(A521,Deflactor!$G$3:$H$64,2,0),"Revisar error" )))</f>
        <v>Actualizando información</v>
      </c>
    </row>
    <row r="522" spans="1:25" x14ac:dyDescent="0.3">
      <c r="A522" s="2">
        <v>2000</v>
      </c>
      <c r="B522" s="2" t="s">
        <v>625</v>
      </c>
      <c r="C522" s="2" t="s">
        <v>7</v>
      </c>
      <c r="D522" s="2" t="s">
        <v>1320</v>
      </c>
      <c r="E522" s="2" t="s">
        <v>32</v>
      </c>
      <c r="F522" s="2" t="s">
        <v>33</v>
      </c>
      <c r="G522" s="2" t="s">
        <v>311</v>
      </c>
      <c r="H522" s="2"/>
      <c r="I522" s="2"/>
      <c r="J522" s="2"/>
      <c r="K522" s="27"/>
      <c r="L522" s="2"/>
      <c r="M522" s="2"/>
      <c r="N522" s="2"/>
      <c r="O522" s="2"/>
      <c r="P522" s="2"/>
      <c r="Q522" s="2"/>
      <c r="R522" s="2"/>
      <c r="S522" s="2"/>
      <c r="T522" s="2"/>
      <c r="U522" s="2"/>
      <c r="V522" s="2"/>
      <c r="W522" s="2"/>
      <c r="X522" s="30" t="str">
        <f t="shared" si="14"/>
        <v/>
      </c>
      <c r="Y522" s="9" t="str">
        <f>IF( K522="s.i", "s.i", IF(ISBLANK(K522),"Actualizando información",IFERROR(K522 / VLOOKUP(A522,Deflactor!$G$3:$H$64,2,0),"Revisar error" )))</f>
        <v>Actualizando información</v>
      </c>
    </row>
    <row r="523" spans="1:25" x14ac:dyDescent="0.3">
      <c r="A523" s="2">
        <v>2000</v>
      </c>
      <c r="B523" s="2" t="s">
        <v>206</v>
      </c>
      <c r="C523" s="2" t="s">
        <v>7</v>
      </c>
      <c r="D523" s="2" t="s">
        <v>1320</v>
      </c>
      <c r="E523" s="2" t="s">
        <v>36</v>
      </c>
      <c r="F523" s="2" t="s">
        <v>81</v>
      </c>
      <c r="G523" s="2" t="s">
        <v>330</v>
      </c>
      <c r="H523" s="2"/>
      <c r="I523" s="2"/>
      <c r="J523" s="2"/>
      <c r="K523" s="27"/>
      <c r="L523" s="2"/>
      <c r="M523" s="2"/>
      <c r="N523" s="2"/>
      <c r="O523" s="2"/>
      <c r="P523" s="2"/>
      <c r="Q523" s="2"/>
      <c r="R523" s="2"/>
      <c r="S523" s="2"/>
      <c r="T523" s="2"/>
      <c r="U523" s="2"/>
      <c r="V523" s="2"/>
      <c r="W523" s="2"/>
      <c r="X523" s="30" t="str">
        <f t="shared" si="14"/>
        <v/>
      </c>
      <c r="Y523" s="9" t="str">
        <f>IF( K523="s.i", "s.i", IF(ISBLANK(K523),"Actualizando información",IFERROR(K523 / VLOOKUP(A523,Deflactor!$G$3:$H$64,2,0),"Revisar error" )))</f>
        <v>Actualizando información</v>
      </c>
    </row>
    <row r="524" spans="1:25" x14ac:dyDescent="0.3">
      <c r="A524" s="2">
        <v>2000</v>
      </c>
      <c r="B524" s="2" t="s">
        <v>626</v>
      </c>
      <c r="C524" s="2" t="s">
        <v>7</v>
      </c>
      <c r="D524" s="2" t="s">
        <v>1320</v>
      </c>
      <c r="E524" s="2" t="s">
        <v>445</v>
      </c>
      <c r="F524" s="2" t="s">
        <v>627</v>
      </c>
      <c r="G524" s="2" t="s">
        <v>330</v>
      </c>
      <c r="H524" s="2"/>
      <c r="I524" s="2"/>
      <c r="J524" s="2"/>
      <c r="K524" s="27"/>
      <c r="L524" s="2"/>
      <c r="M524" s="2"/>
      <c r="N524" s="2"/>
      <c r="O524" s="2"/>
      <c r="P524" s="2"/>
      <c r="Q524" s="2"/>
      <c r="R524" s="2"/>
      <c r="S524" s="2"/>
      <c r="T524" s="2"/>
      <c r="U524" s="2"/>
      <c r="V524" s="2"/>
      <c r="W524" s="2"/>
      <c r="X524" s="30" t="str">
        <f t="shared" si="14"/>
        <v/>
      </c>
      <c r="Y524" s="9" t="str">
        <f>IF( K524="s.i", "s.i", IF(ISBLANK(K524),"Actualizando información",IFERROR(K524 / VLOOKUP(A524,Deflactor!$G$3:$H$64,2,0),"Revisar error" )))</f>
        <v>Actualizando información</v>
      </c>
    </row>
    <row r="525" spans="1:25" x14ac:dyDescent="0.3">
      <c r="A525" s="2">
        <v>2000</v>
      </c>
      <c r="B525" s="2" t="s">
        <v>628</v>
      </c>
      <c r="C525" s="2" t="s">
        <v>7</v>
      </c>
      <c r="D525" s="2" t="s">
        <v>1320</v>
      </c>
      <c r="E525" s="2" t="s">
        <v>54</v>
      </c>
      <c r="F525" s="2" t="s">
        <v>244</v>
      </c>
      <c r="G525" s="2" t="s">
        <v>330</v>
      </c>
      <c r="H525" s="2"/>
      <c r="I525" s="2"/>
      <c r="J525" s="2"/>
      <c r="K525" s="27"/>
      <c r="L525" s="2"/>
      <c r="M525" s="2"/>
      <c r="N525" s="2"/>
      <c r="O525" s="2"/>
      <c r="P525" s="2"/>
      <c r="Q525" s="2"/>
      <c r="R525" s="2"/>
      <c r="S525" s="2"/>
      <c r="T525" s="2"/>
      <c r="U525" s="2"/>
      <c r="V525" s="2"/>
      <c r="W525" s="2"/>
      <c r="X525" s="30" t="str">
        <f t="shared" si="14"/>
        <v/>
      </c>
      <c r="Y525" s="9" t="str">
        <f>IF( K525="s.i", "s.i", IF(ISBLANK(K525),"Actualizando información",IFERROR(K525 / VLOOKUP(A525,Deflactor!$G$3:$H$64,2,0),"Revisar error" )))</f>
        <v>Actualizando información</v>
      </c>
    </row>
    <row r="526" spans="1:25" x14ac:dyDescent="0.3">
      <c r="A526" s="2">
        <v>2000</v>
      </c>
      <c r="B526" s="2" t="s">
        <v>629</v>
      </c>
      <c r="C526" s="2" t="s">
        <v>7</v>
      </c>
      <c r="D526" s="2" t="s">
        <v>1320</v>
      </c>
      <c r="E526" s="2" t="s">
        <v>40</v>
      </c>
      <c r="F526" s="2" t="s">
        <v>43</v>
      </c>
      <c r="G526" s="2" t="s">
        <v>330</v>
      </c>
      <c r="H526" s="2"/>
      <c r="I526" s="2"/>
      <c r="J526" s="2"/>
      <c r="K526" s="27"/>
      <c r="L526" s="2"/>
      <c r="M526" s="2"/>
      <c r="N526" s="2"/>
      <c r="O526" s="2"/>
      <c r="P526" s="2"/>
      <c r="Q526" s="2"/>
      <c r="R526" s="2"/>
      <c r="S526" s="2"/>
      <c r="T526" s="2"/>
      <c r="U526" s="2"/>
      <c r="V526" s="2"/>
      <c r="W526" s="2"/>
      <c r="X526" s="30" t="str">
        <f t="shared" si="14"/>
        <v/>
      </c>
      <c r="Y526" s="9" t="str">
        <f>IF( K526="s.i", "s.i", IF(ISBLANK(K526),"Actualizando información",IFERROR(K526 / VLOOKUP(A526,Deflactor!$G$3:$H$64,2,0),"Revisar error" )))</f>
        <v>Actualizando información</v>
      </c>
    </row>
    <row r="527" spans="1:25" x14ac:dyDescent="0.3">
      <c r="A527" s="2">
        <v>2000</v>
      </c>
      <c r="B527" s="2" t="s">
        <v>630</v>
      </c>
      <c r="C527" s="2" t="s">
        <v>7</v>
      </c>
      <c r="D527" s="2" t="s">
        <v>1320</v>
      </c>
      <c r="E527" s="2" t="s">
        <v>291</v>
      </c>
      <c r="F527" s="2" t="s">
        <v>176</v>
      </c>
      <c r="G527" s="2" t="s">
        <v>311</v>
      </c>
      <c r="H527" s="2"/>
      <c r="I527" s="2"/>
      <c r="J527" s="2"/>
      <c r="K527" s="27"/>
      <c r="L527" s="2"/>
      <c r="M527" s="2"/>
      <c r="N527" s="2"/>
      <c r="O527" s="2"/>
      <c r="P527" s="2"/>
      <c r="Q527" s="2"/>
      <c r="R527" s="2"/>
      <c r="S527" s="2"/>
      <c r="T527" s="2"/>
      <c r="U527" s="2"/>
      <c r="V527" s="2"/>
      <c r="W527" s="2"/>
      <c r="X527" s="30" t="str">
        <f t="shared" si="14"/>
        <v/>
      </c>
      <c r="Y527" s="9" t="str">
        <f>IF( K527="s.i", "s.i", IF(ISBLANK(K527),"Actualizando información",IFERROR(K527 / VLOOKUP(A527,Deflactor!$G$3:$H$64,2,0),"Revisar error" )))</f>
        <v>Actualizando información</v>
      </c>
    </row>
    <row r="528" spans="1:25" x14ac:dyDescent="0.3">
      <c r="A528" s="2">
        <v>2000</v>
      </c>
      <c r="B528" s="2" t="s">
        <v>631</v>
      </c>
      <c r="C528" s="2" t="s">
        <v>7</v>
      </c>
      <c r="D528" s="2" t="s">
        <v>1320</v>
      </c>
      <c r="E528" s="2" t="s">
        <v>234</v>
      </c>
      <c r="F528" s="2" t="s">
        <v>235</v>
      </c>
      <c r="G528" s="2" t="s">
        <v>352</v>
      </c>
      <c r="H528" s="2"/>
      <c r="I528" s="2"/>
      <c r="J528" s="2"/>
      <c r="K528" s="27"/>
      <c r="L528" s="2"/>
      <c r="M528" s="2"/>
      <c r="N528" s="2"/>
      <c r="O528" s="2"/>
      <c r="P528" s="2"/>
      <c r="Q528" s="2"/>
      <c r="R528" s="2"/>
      <c r="S528" s="2"/>
      <c r="T528" s="2"/>
      <c r="U528" s="2"/>
      <c r="V528" s="2"/>
      <c r="W528" s="2"/>
      <c r="X528" s="30" t="str">
        <f t="shared" si="14"/>
        <v/>
      </c>
      <c r="Y528" s="9" t="str">
        <f>IF( K528="s.i", "s.i", IF(ISBLANK(K528),"Actualizando información",IFERROR(K528 / VLOOKUP(A528,Deflactor!$G$3:$H$64,2,0),"Revisar error" )))</f>
        <v>Actualizando información</v>
      </c>
    </row>
    <row r="529" spans="1:25" x14ac:dyDescent="0.3">
      <c r="A529" s="2">
        <v>2000</v>
      </c>
      <c r="B529" s="2" t="s">
        <v>632</v>
      </c>
      <c r="C529" s="2" t="s">
        <v>7</v>
      </c>
      <c r="D529" s="2" t="s">
        <v>1320</v>
      </c>
      <c r="E529" s="2" t="s">
        <v>32</v>
      </c>
      <c r="F529" s="2" t="s">
        <v>33</v>
      </c>
      <c r="G529" s="2" t="s">
        <v>311</v>
      </c>
      <c r="H529" s="2"/>
      <c r="I529" s="2"/>
      <c r="J529" s="2"/>
      <c r="K529" s="27"/>
      <c r="L529" s="2"/>
      <c r="M529" s="2"/>
      <c r="N529" s="2"/>
      <c r="O529" s="2"/>
      <c r="P529" s="2"/>
      <c r="Q529" s="2"/>
      <c r="R529" s="2"/>
      <c r="S529" s="2"/>
      <c r="T529" s="2"/>
      <c r="U529" s="2"/>
      <c r="V529" s="2"/>
      <c r="W529" s="2"/>
      <c r="X529" s="30" t="str">
        <f t="shared" si="14"/>
        <v/>
      </c>
      <c r="Y529" s="9" t="str">
        <f>IF( K529="s.i", "s.i", IF(ISBLANK(K529),"Actualizando información",IFERROR(K529 / VLOOKUP(A529,Deflactor!$G$3:$H$64,2,0),"Revisar error" )))</f>
        <v>Actualizando información</v>
      </c>
    </row>
    <row r="530" spans="1:25" x14ac:dyDescent="0.3">
      <c r="A530" s="2">
        <v>2000</v>
      </c>
      <c r="B530" s="2" t="s">
        <v>633</v>
      </c>
      <c r="C530" s="2" t="s">
        <v>7</v>
      </c>
      <c r="D530" s="2" t="s">
        <v>1320</v>
      </c>
      <c r="E530" s="2" t="s">
        <v>25</v>
      </c>
      <c r="F530" s="2" t="s">
        <v>29</v>
      </c>
      <c r="G530" s="2" t="s">
        <v>330</v>
      </c>
      <c r="H530" s="2"/>
      <c r="I530" s="2"/>
      <c r="J530" s="2"/>
      <c r="K530" s="27"/>
      <c r="L530" s="2"/>
      <c r="M530" s="2"/>
      <c r="N530" s="2"/>
      <c r="O530" s="2"/>
      <c r="P530" s="2"/>
      <c r="Q530" s="2"/>
      <c r="R530" s="2"/>
      <c r="S530" s="2"/>
      <c r="T530" s="2"/>
      <c r="U530" s="2"/>
      <c r="V530" s="2"/>
      <c r="W530" s="2"/>
      <c r="X530" s="30" t="str">
        <f t="shared" si="14"/>
        <v/>
      </c>
      <c r="Y530" s="9" t="str">
        <f>IF( K530="s.i", "s.i", IF(ISBLANK(K530),"Actualizando información",IFERROR(K530 / VLOOKUP(A530,Deflactor!$G$3:$H$64,2,0),"Revisar error" )))</f>
        <v>Actualizando información</v>
      </c>
    </row>
    <row r="531" spans="1:25" x14ac:dyDescent="0.3">
      <c r="A531" s="2">
        <v>2000</v>
      </c>
      <c r="B531" s="2" t="s">
        <v>634</v>
      </c>
      <c r="C531" s="2" t="s">
        <v>7</v>
      </c>
      <c r="D531" s="2" t="s">
        <v>1320</v>
      </c>
      <c r="E531" s="2" t="s">
        <v>32</v>
      </c>
      <c r="F531" s="2" t="s">
        <v>33</v>
      </c>
      <c r="G531" s="2" t="s">
        <v>311</v>
      </c>
      <c r="H531" s="2"/>
      <c r="I531" s="2"/>
      <c r="J531" s="2"/>
      <c r="K531" s="27"/>
      <c r="L531" s="2"/>
      <c r="M531" s="2"/>
      <c r="N531" s="2"/>
      <c r="O531" s="2"/>
      <c r="P531" s="2"/>
      <c r="Q531" s="2"/>
      <c r="R531" s="2"/>
      <c r="S531" s="2"/>
      <c r="T531" s="2"/>
      <c r="U531" s="2"/>
      <c r="V531" s="2"/>
      <c r="W531" s="2"/>
      <c r="X531" s="30" t="str">
        <f t="shared" si="14"/>
        <v/>
      </c>
      <c r="Y531" s="9" t="str">
        <f>IF( K531="s.i", "s.i", IF(ISBLANK(K531),"Actualizando información",IFERROR(K531 / VLOOKUP(A531,Deflactor!$G$3:$H$64,2,0),"Revisar error" )))</f>
        <v>Actualizando información</v>
      </c>
    </row>
    <row r="532" spans="1:25" x14ac:dyDescent="0.3">
      <c r="A532" s="2">
        <v>2000</v>
      </c>
      <c r="B532" s="2" t="s">
        <v>635</v>
      </c>
      <c r="C532" s="2" t="s">
        <v>7</v>
      </c>
      <c r="D532" s="2" t="s">
        <v>1320</v>
      </c>
      <c r="E532" s="2" t="s">
        <v>54</v>
      </c>
      <c r="F532" s="2" t="s">
        <v>237</v>
      </c>
      <c r="G532" s="2" t="s">
        <v>330</v>
      </c>
      <c r="H532" s="2"/>
      <c r="I532" s="2"/>
      <c r="J532" s="2"/>
      <c r="K532" s="27"/>
      <c r="L532" s="2"/>
      <c r="M532" s="2"/>
      <c r="N532" s="2"/>
      <c r="O532" s="2"/>
      <c r="P532" s="2"/>
      <c r="Q532" s="2"/>
      <c r="R532" s="2"/>
      <c r="S532" s="2"/>
      <c r="T532" s="2"/>
      <c r="U532" s="2"/>
      <c r="V532" s="2"/>
      <c r="W532" s="2"/>
      <c r="X532" s="30" t="str">
        <f t="shared" si="14"/>
        <v/>
      </c>
      <c r="Y532" s="9" t="str">
        <f>IF( K532="s.i", "s.i", IF(ISBLANK(K532),"Actualizando información",IFERROR(K532 / VLOOKUP(A532,Deflactor!$G$3:$H$64,2,0),"Revisar error" )))</f>
        <v>Actualizando información</v>
      </c>
    </row>
    <row r="533" spans="1:25" x14ac:dyDescent="0.3">
      <c r="A533" s="2">
        <v>2000</v>
      </c>
      <c r="B533" s="2" t="s">
        <v>636</v>
      </c>
      <c r="C533" s="2" t="s">
        <v>7</v>
      </c>
      <c r="D533" s="2" t="s">
        <v>1320</v>
      </c>
      <c r="E533" s="2" t="s">
        <v>8</v>
      </c>
      <c r="F533" s="2" t="s">
        <v>51</v>
      </c>
      <c r="G533" s="2" t="s">
        <v>352</v>
      </c>
      <c r="H533" s="2"/>
      <c r="I533" s="2"/>
      <c r="J533" s="2"/>
      <c r="K533" s="27"/>
      <c r="L533" s="2"/>
      <c r="M533" s="2"/>
      <c r="N533" s="2"/>
      <c r="O533" s="2"/>
      <c r="P533" s="2"/>
      <c r="Q533" s="2"/>
      <c r="R533" s="2"/>
      <c r="S533" s="2"/>
      <c r="T533" s="2"/>
      <c r="U533" s="2"/>
      <c r="V533" s="2"/>
      <c r="W533" s="2"/>
      <c r="X533" s="30" t="str">
        <f t="shared" si="14"/>
        <v/>
      </c>
      <c r="Y533" s="9" t="str">
        <f>IF( K533="s.i", "s.i", IF(ISBLANK(K533),"Actualizando información",IFERROR(K533 / VLOOKUP(A533,Deflactor!$G$3:$H$64,2,0),"Revisar error" )))</f>
        <v>Actualizando información</v>
      </c>
    </row>
    <row r="534" spans="1:25" x14ac:dyDescent="0.3">
      <c r="A534" s="2">
        <v>2000</v>
      </c>
      <c r="B534" s="2" t="s">
        <v>637</v>
      </c>
      <c r="C534" s="2" t="s">
        <v>7</v>
      </c>
      <c r="D534" s="2" t="s">
        <v>1320</v>
      </c>
      <c r="E534" s="2" t="s">
        <v>71</v>
      </c>
      <c r="F534" s="2" t="s">
        <v>167</v>
      </c>
      <c r="G534" s="2" t="s">
        <v>311</v>
      </c>
      <c r="H534" s="2"/>
      <c r="I534" s="2"/>
      <c r="J534" s="2"/>
      <c r="K534" s="27"/>
      <c r="L534" s="2"/>
      <c r="M534" s="2"/>
      <c r="N534" s="2"/>
      <c r="O534" s="2"/>
      <c r="P534" s="2"/>
      <c r="Q534" s="2"/>
      <c r="R534" s="2"/>
      <c r="S534" s="2"/>
      <c r="T534" s="2"/>
      <c r="U534" s="2"/>
      <c r="V534" s="2"/>
      <c r="W534" s="2"/>
      <c r="X534" s="30" t="str">
        <f t="shared" si="14"/>
        <v/>
      </c>
      <c r="Y534" s="9" t="str">
        <f>IF( K534="s.i", "s.i", IF(ISBLANK(K534),"Actualizando información",IFERROR(K534 / VLOOKUP(A534,Deflactor!$G$3:$H$64,2,0),"Revisar error" )))</f>
        <v>Actualizando información</v>
      </c>
    </row>
    <row r="535" spans="1:25" x14ac:dyDescent="0.3">
      <c r="A535" s="2">
        <v>2000</v>
      </c>
      <c r="B535" s="2" t="s">
        <v>638</v>
      </c>
      <c r="C535" s="2" t="s">
        <v>7</v>
      </c>
      <c r="D535" s="2" t="s">
        <v>1320</v>
      </c>
      <c r="E535" s="2" t="s">
        <v>71</v>
      </c>
      <c r="F535" s="2" t="s">
        <v>167</v>
      </c>
      <c r="G535" s="2" t="s">
        <v>330</v>
      </c>
      <c r="H535" s="2"/>
      <c r="I535" s="2"/>
      <c r="J535" s="2"/>
      <c r="K535" s="27"/>
      <c r="L535" s="2"/>
      <c r="M535" s="2"/>
      <c r="N535" s="2"/>
      <c r="O535" s="2"/>
      <c r="P535" s="2"/>
      <c r="Q535" s="2"/>
      <c r="R535" s="2"/>
      <c r="S535" s="2"/>
      <c r="T535" s="2"/>
      <c r="U535" s="2"/>
      <c r="V535" s="2"/>
      <c r="W535" s="2"/>
      <c r="X535" s="30" t="str">
        <f t="shared" si="14"/>
        <v/>
      </c>
      <c r="Y535" s="9" t="str">
        <f>IF( K535="s.i", "s.i", IF(ISBLANK(K535),"Actualizando información",IFERROR(K535 / VLOOKUP(A535,Deflactor!$G$3:$H$64,2,0),"Revisar error" )))</f>
        <v>Actualizando información</v>
      </c>
    </row>
    <row r="536" spans="1:25" x14ac:dyDescent="0.3">
      <c r="A536" s="2">
        <v>2000</v>
      </c>
      <c r="B536" s="2" t="s">
        <v>639</v>
      </c>
      <c r="C536" s="2" t="s">
        <v>7</v>
      </c>
      <c r="D536" s="2" t="s">
        <v>1320</v>
      </c>
      <c r="E536" s="2" t="s">
        <v>445</v>
      </c>
      <c r="F536" s="2" t="s">
        <v>640</v>
      </c>
      <c r="G536" s="2" t="s">
        <v>624</v>
      </c>
      <c r="H536" s="2"/>
      <c r="I536" s="2"/>
      <c r="J536" s="2"/>
      <c r="K536" s="27"/>
      <c r="L536" s="2"/>
      <c r="M536" s="2"/>
      <c r="N536" s="2"/>
      <c r="O536" s="2"/>
      <c r="P536" s="2"/>
      <c r="Q536" s="2"/>
      <c r="R536" s="2"/>
      <c r="S536" s="2"/>
      <c r="T536" s="2"/>
      <c r="U536" s="2"/>
      <c r="V536" s="2"/>
      <c r="W536" s="2"/>
      <c r="X536" s="30" t="str">
        <f t="shared" si="14"/>
        <v/>
      </c>
      <c r="Y536" s="9" t="str">
        <f>IF( K536="s.i", "s.i", IF(ISBLANK(K536),"Actualizando información",IFERROR(K536 / VLOOKUP(A536,Deflactor!$G$3:$H$64,2,0),"Revisar error" )))</f>
        <v>Actualizando información</v>
      </c>
    </row>
    <row r="537" spans="1:25" x14ac:dyDescent="0.3">
      <c r="A537" s="2">
        <v>1999</v>
      </c>
      <c r="B537" s="2" t="s">
        <v>641</v>
      </c>
      <c r="C537" s="2" t="s">
        <v>7</v>
      </c>
      <c r="D537" s="2" t="s">
        <v>1320</v>
      </c>
      <c r="E537" s="2" t="s">
        <v>40</v>
      </c>
      <c r="F537" s="2" t="s">
        <v>43</v>
      </c>
      <c r="G537" s="2" t="s">
        <v>624</v>
      </c>
      <c r="H537" s="2"/>
      <c r="I537" s="2"/>
      <c r="J537" s="2"/>
      <c r="K537" s="27"/>
      <c r="L537" s="2"/>
      <c r="M537" s="2"/>
      <c r="N537" s="2"/>
      <c r="O537" s="2"/>
      <c r="P537" s="2"/>
      <c r="Q537" s="2"/>
      <c r="R537" s="2"/>
      <c r="S537" s="2"/>
      <c r="T537" s="2"/>
      <c r="U537" s="2"/>
      <c r="V537" s="2"/>
      <c r="W537" s="2"/>
      <c r="X537" s="30" t="str">
        <f t="shared" si="14"/>
        <v/>
      </c>
      <c r="Y537" s="9" t="str">
        <f>IF( K537="s.i", "s.i", IF(ISBLANK(K537),"Actualizando información",IFERROR(K537 / VLOOKUP(A537,Deflactor!$G$3:$H$64,2,0),"Revisar error" )))</f>
        <v>Actualizando información</v>
      </c>
    </row>
    <row r="538" spans="1:25" x14ac:dyDescent="0.3">
      <c r="A538" s="2">
        <v>1999</v>
      </c>
      <c r="B538" s="2" t="s">
        <v>642</v>
      </c>
      <c r="C538" s="2" t="s">
        <v>7</v>
      </c>
      <c r="D538" s="2" t="s">
        <v>1320</v>
      </c>
      <c r="E538" s="2" t="s">
        <v>291</v>
      </c>
      <c r="F538" s="2" t="s">
        <v>21</v>
      </c>
      <c r="G538" s="2" t="s">
        <v>624</v>
      </c>
      <c r="H538" s="2" t="s">
        <v>904</v>
      </c>
      <c r="I538" s="2">
        <v>1994</v>
      </c>
      <c r="J538" s="2">
        <v>2011</v>
      </c>
      <c r="K538" s="27">
        <f xml:space="preserve"> (898000 + 462000) * 1000</f>
        <v>1360000000</v>
      </c>
      <c r="L538" s="2" t="s">
        <v>862</v>
      </c>
      <c r="M538" s="2" t="s">
        <v>930</v>
      </c>
      <c r="N538" s="2" t="s">
        <v>931</v>
      </c>
      <c r="O538" s="2" t="s">
        <v>932</v>
      </c>
      <c r="P538" s="2" t="s">
        <v>933</v>
      </c>
      <c r="Q538" s="2" t="s">
        <v>934</v>
      </c>
      <c r="R538" s="2"/>
      <c r="S538" s="10" t="s">
        <v>935</v>
      </c>
      <c r="T538" s="10" t="s">
        <v>936</v>
      </c>
      <c r="U538" s="2"/>
      <c r="V538" s="2" t="s">
        <v>1145</v>
      </c>
      <c r="W538" s="2"/>
      <c r="X538" s="30">
        <f t="shared" si="14"/>
        <v>2647413713.3990426</v>
      </c>
      <c r="Y538" s="9">
        <f>IF( K538="s.i", "s.i", IF(ISBLANK(K538),"Actualizando información",IFERROR(K538 / VLOOKUP(A538,Deflactor!$G$3:$H$64,2,0),"Revisar error" )))</f>
        <v>2647413713.3990426</v>
      </c>
    </row>
    <row r="539" spans="1:25" x14ac:dyDescent="0.3">
      <c r="A539" s="2">
        <v>1999</v>
      </c>
      <c r="B539" s="2" t="s">
        <v>643</v>
      </c>
      <c r="C539" s="2" t="s">
        <v>7</v>
      </c>
      <c r="D539" s="2" t="s">
        <v>1320</v>
      </c>
      <c r="E539" s="2" t="s">
        <v>291</v>
      </c>
      <c r="F539" s="2" t="s">
        <v>120</v>
      </c>
      <c r="G539" s="2" t="s">
        <v>624</v>
      </c>
      <c r="H539" s="2"/>
      <c r="I539" s="2"/>
      <c r="J539" s="2"/>
      <c r="K539" s="27"/>
      <c r="L539" s="2"/>
      <c r="M539" s="2"/>
      <c r="N539" s="2"/>
      <c r="O539" s="2"/>
      <c r="P539" s="2"/>
      <c r="Q539" s="2"/>
      <c r="R539" s="2"/>
      <c r="S539" s="2"/>
      <c r="T539" s="2"/>
      <c r="U539" s="2"/>
      <c r="V539" s="2"/>
      <c r="W539" s="2"/>
      <c r="X539" s="30" t="str">
        <f t="shared" si="14"/>
        <v/>
      </c>
      <c r="Y539" s="9" t="str">
        <f>IF( K539="s.i", "s.i", IF(ISBLANK(K539),"Actualizando información",IFERROR(K539 / VLOOKUP(A539,Deflactor!$G$3:$H$64,2,0),"Revisar error" )))</f>
        <v>Actualizando información</v>
      </c>
    </row>
    <row r="540" spans="1:25" x14ac:dyDescent="0.3">
      <c r="A540" s="2">
        <v>1999</v>
      </c>
      <c r="B540" s="2" t="s">
        <v>491</v>
      </c>
      <c r="C540" s="2" t="s">
        <v>7</v>
      </c>
      <c r="D540" s="2" t="s">
        <v>1320</v>
      </c>
      <c r="E540" s="2" t="s">
        <v>291</v>
      </c>
      <c r="F540" s="2" t="s">
        <v>292</v>
      </c>
      <c r="G540" s="2" t="s">
        <v>624</v>
      </c>
      <c r="H540" s="2"/>
      <c r="I540" s="2"/>
      <c r="J540" s="2"/>
      <c r="K540" s="27"/>
      <c r="L540" s="2"/>
      <c r="M540" s="2"/>
      <c r="N540" s="2"/>
      <c r="O540" s="2"/>
      <c r="P540" s="2"/>
      <c r="Q540" s="2"/>
      <c r="R540" s="2"/>
      <c r="S540" s="2"/>
      <c r="T540" s="2"/>
      <c r="U540" s="2"/>
      <c r="V540" s="2" t="s">
        <v>99</v>
      </c>
      <c r="W540" s="2"/>
      <c r="X540" s="30" t="str">
        <f t="shared" si="14"/>
        <v/>
      </c>
      <c r="Y540" s="9" t="str">
        <f>IF( K540="s.i", "s.i", IF(ISBLANK(K540),"Actualizando información",IFERROR(K540 / VLOOKUP(A540,Deflactor!$G$3:$H$64,2,0),"Revisar error" )))</f>
        <v>Actualizando información</v>
      </c>
    </row>
    <row r="541" spans="1:25" x14ac:dyDescent="0.3">
      <c r="A541" s="2">
        <v>1999</v>
      </c>
      <c r="B541" s="2" t="s">
        <v>644</v>
      </c>
      <c r="C541" s="2" t="s">
        <v>7</v>
      </c>
      <c r="D541" s="2" t="s">
        <v>1320</v>
      </c>
      <c r="E541" s="2" t="s">
        <v>54</v>
      </c>
      <c r="F541" s="2" t="s">
        <v>237</v>
      </c>
      <c r="G541" s="2" t="s">
        <v>624</v>
      </c>
      <c r="H541" s="2"/>
      <c r="I541" s="2"/>
      <c r="J541" s="2"/>
      <c r="K541" s="27"/>
      <c r="L541" s="2"/>
      <c r="M541" s="2"/>
      <c r="N541" s="2"/>
      <c r="O541" s="2"/>
      <c r="P541" s="2"/>
      <c r="Q541" s="2"/>
      <c r="R541" s="2"/>
      <c r="S541" s="2"/>
      <c r="T541" s="2"/>
      <c r="U541" s="2"/>
      <c r="V541" s="2"/>
      <c r="W541" s="2"/>
      <c r="X541" s="30" t="str">
        <f t="shared" si="14"/>
        <v/>
      </c>
      <c r="Y541" s="9" t="str">
        <f>IF( K541="s.i", "s.i", IF(ISBLANK(K541),"Actualizando información",IFERROR(K541 / VLOOKUP(A541,Deflactor!$G$3:$H$64,2,0),"Revisar error" )))</f>
        <v>Actualizando información</v>
      </c>
    </row>
    <row r="542" spans="1:25" x14ac:dyDescent="0.3">
      <c r="A542" s="2">
        <v>1999</v>
      </c>
      <c r="B542" s="2" t="s">
        <v>645</v>
      </c>
      <c r="C542" s="2" t="s">
        <v>7</v>
      </c>
      <c r="D542" s="2" t="s">
        <v>1320</v>
      </c>
      <c r="E542" s="2" t="s">
        <v>54</v>
      </c>
      <c r="F542" s="2" t="s">
        <v>646</v>
      </c>
      <c r="G542" s="2" t="s">
        <v>624</v>
      </c>
      <c r="H542" s="2"/>
      <c r="I542" s="2"/>
      <c r="J542" s="2"/>
      <c r="K542" s="27"/>
      <c r="L542" s="2"/>
      <c r="M542" s="2"/>
      <c r="N542" s="2"/>
      <c r="O542" s="2"/>
      <c r="P542" s="2"/>
      <c r="Q542" s="2"/>
      <c r="R542" s="2"/>
      <c r="S542" s="2"/>
      <c r="T542" s="2"/>
      <c r="U542" s="2"/>
      <c r="V542" s="2"/>
      <c r="W542" s="2"/>
      <c r="X542" s="30" t="str">
        <f t="shared" si="14"/>
        <v/>
      </c>
      <c r="Y542" s="9" t="str">
        <f>IF( K542="s.i", "s.i", IF(ISBLANK(K542),"Actualizando información",IFERROR(K542 / VLOOKUP(A542,Deflactor!$G$3:$H$64,2,0),"Revisar error" )))</f>
        <v>Actualizando información</v>
      </c>
    </row>
    <row r="543" spans="1:25" x14ac:dyDescent="0.3">
      <c r="A543" s="2">
        <v>1999</v>
      </c>
      <c r="B543" s="2" t="s">
        <v>647</v>
      </c>
      <c r="C543" s="2" t="s">
        <v>7</v>
      </c>
      <c r="D543" s="2" t="s">
        <v>1320</v>
      </c>
      <c r="E543" s="2" t="s">
        <v>8</v>
      </c>
      <c r="F543" s="2" t="s">
        <v>214</v>
      </c>
      <c r="G543" s="2" t="s">
        <v>624</v>
      </c>
      <c r="H543" s="2"/>
      <c r="I543" s="2"/>
      <c r="J543" s="2"/>
      <c r="K543" s="27"/>
      <c r="L543" s="2"/>
      <c r="M543" s="2"/>
      <c r="N543" s="2"/>
      <c r="O543" s="2"/>
      <c r="P543" s="2"/>
      <c r="Q543" s="2"/>
      <c r="R543" s="2"/>
      <c r="S543" s="2"/>
      <c r="T543" s="2"/>
      <c r="U543" s="2"/>
      <c r="V543" s="2"/>
      <c r="W543" s="2"/>
      <c r="X543" s="30" t="str">
        <f t="shared" si="14"/>
        <v/>
      </c>
      <c r="Y543" s="9" t="str">
        <f>IF( K543="s.i", "s.i", IF(ISBLANK(K543),"Actualizando información",IFERROR(K543 / VLOOKUP(A543,Deflactor!$G$3:$H$64,2,0),"Revisar error" )))</f>
        <v>Actualizando información</v>
      </c>
    </row>
    <row r="544" spans="1:25" x14ac:dyDescent="0.3">
      <c r="A544" s="2">
        <v>1999</v>
      </c>
      <c r="B544" s="2" t="s">
        <v>648</v>
      </c>
      <c r="C544" s="2" t="s">
        <v>7</v>
      </c>
      <c r="D544" s="2" t="s">
        <v>1320</v>
      </c>
      <c r="E544" s="2" t="s">
        <v>8</v>
      </c>
      <c r="F544" s="2" t="s">
        <v>51</v>
      </c>
      <c r="G544" s="2" t="s">
        <v>624</v>
      </c>
      <c r="H544" s="2"/>
      <c r="I544" s="2"/>
      <c r="J544" s="2"/>
      <c r="K544" s="27"/>
      <c r="L544" s="2"/>
      <c r="M544" s="2"/>
      <c r="N544" s="2"/>
      <c r="O544" s="2"/>
      <c r="P544" s="2"/>
      <c r="Q544" s="2"/>
      <c r="R544" s="2"/>
      <c r="S544" s="2"/>
      <c r="T544" s="2"/>
      <c r="U544" s="2"/>
      <c r="V544" s="2"/>
      <c r="W544" s="2" t="s">
        <v>1221</v>
      </c>
      <c r="X544" s="30" t="str">
        <f t="shared" si="14"/>
        <v/>
      </c>
      <c r="Y544" s="9" t="str">
        <f>IF( K544="s.i", "s.i", IF(ISBLANK(K544),"Actualizando información",IFERROR(K544 / VLOOKUP(A544,Deflactor!$G$3:$H$64,2,0),"Revisar error" )))</f>
        <v>Actualizando información</v>
      </c>
    </row>
    <row r="545" spans="1:25" x14ac:dyDescent="0.3">
      <c r="A545" s="2">
        <v>1999</v>
      </c>
      <c r="B545" s="2" t="s">
        <v>649</v>
      </c>
      <c r="C545" s="2" t="s">
        <v>7</v>
      </c>
      <c r="D545" s="2" t="s">
        <v>1320</v>
      </c>
      <c r="E545" s="2" t="s">
        <v>445</v>
      </c>
      <c r="F545" s="2" t="s">
        <v>640</v>
      </c>
      <c r="G545" s="2" t="s">
        <v>624</v>
      </c>
      <c r="H545" s="2"/>
      <c r="I545" s="2"/>
      <c r="J545" s="2"/>
      <c r="K545" s="27"/>
      <c r="L545" s="2"/>
      <c r="M545" s="2"/>
      <c r="N545" s="2"/>
      <c r="O545" s="2"/>
      <c r="P545" s="2"/>
      <c r="Q545" s="2"/>
      <c r="R545" s="2"/>
      <c r="S545" s="2"/>
      <c r="T545" s="2"/>
      <c r="U545" s="2"/>
      <c r="V545" s="2"/>
      <c r="W545" s="2"/>
      <c r="X545" s="30" t="str">
        <f t="shared" si="14"/>
        <v/>
      </c>
      <c r="Y545" s="9" t="str">
        <f>IF( K545="s.i", "s.i", IF(ISBLANK(K545),"Actualizando información",IFERROR(K545 / VLOOKUP(A545,Deflactor!$G$3:$H$64,2,0),"Revisar error" )))</f>
        <v>Actualizando información</v>
      </c>
    </row>
    <row r="546" spans="1:25" x14ac:dyDescent="0.3">
      <c r="A546" s="2">
        <v>1999</v>
      </c>
      <c r="B546" s="2" t="s">
        <v>650</v>
      </c>
      <c r="C546" s="2" t="s">
        <v>7</v>
      </c>
      <c r="D546" s="2" t="s">
        <v>1320</v>
      </c>
      <c r="E546" s="2" t="s">
        <v>40</v>
      </c>
      <c r="F546" s="2" t="s">
        <v>43</v>
      </c>
      <c r="G546" s="2" t="s">
        <v>624</v>
      </c>
      <c r="H546" s="2"/>
      <c r="I546" s="2"/>
      <c r="J546" s="2"/>
      <c r="K546" s="27"/>
      <c r="L546" s="2"/>
      <c r="M546" s="2"/>
      <c r="N546" s="2"/>
      <c r="O546" s="2"/>
      <c r="P546" s="2"/>
      <c r="Q546" s="2"/>
      <c r="R546" s="2"/>
      <c r="S546" s="2"/>
      <c r="T546" s="2"/>
      <c r="U546" s="2"/>
      <c r="V546" s="2"/>
      <c r="W546" s="2"/>
      <c r="X546" s="30" t="str">
        <f t="shared" si="14"/>
        <v/>
      </c>
      <c r="Y546" s="9" t="str">
        <f>IF( K546="s.i", "s.i", IF(ISBLANK(K546),"Actualizando información",IFERROR(K546 / VLOOKUP(A546,Deflactor!$G$3:$H$64,2,0),"Revisar error" )))</f>
        <v>Actualizando información</v>
      </c>
    </row>
    <row r="547" spans="1:25" x14ac:dyDescent="0.3">
      <c r="A547" s="2">
        <v>1999</v>
      </c>
      <c r="B547" s="2" t="s">
        <v>651</v>
      </c>
      <c r="C547" s="2" t="s">
        <v>7</v>
      </c>
      <c r="D547" s="2" t="s">
        <v>1320</v>
      </c>
      <c r="E547" s="2" t="s">
        <v>36</v>
      </c>
      <c r="F547" s="2" t="s">
        <v>37</v>
      </c>
      <c r="G547" s="2" t="s">
        <v>624</v>
      </c>
      <c r="H547" s="2"/>
      <c r="I547" s="2"/>
      <c r="J547" s="2"/>
      <c r="K547" s="27"/>
      <c r="L547" s="2"/>
      <c r="M547" s="2"/>
      <c r="N547" s="2"/>
      <c r="O547" s="2"/>
      <c r="P547" s="2"/>
      <c r="Q547" s="2"/>
      <c r="R547" s="2"/>
      <c r="S547" s="2"/>
      <c r="T547" s="2"/>
      <c r="U547" s="2"/>
      <c r="V547" s="2"/>
      <c r="W547" s="2"/>
      <c r="X547" s="30" t="str">
        <f t="shared" si="14"/>
        <v/>
      </c>
      <c r="Y547" s="9" t="str">
        <f>IF( K547="s.i", "s.i", IF(ISBLANK(K547),"Actualizando información",IFERROR(K547 / VLOOKUP(A547,Deflactor!$G$3:$H$64,2,0),"Revisar error" )))</f>
        <v>Actualizando información</v>
      </c>
    </row>
    <row r="548" spans="1:25" x14ac:dyDescent="0.3">
      <c r="A548" s="2">
        <v>1999</v>
      </c>
      <c r="B548" s="2" t="s">
        <v>652</v>
      </c>
      <c r="C548" s="2" t="s">
        <v>7</v>
      </c>
      <c r="D548" s="2" t="s">
        <v>1320</v>
      </c>
      <c r="E548" s="2" t="s">
        <v>36</v>
      </c>
      <c r="F548" s="2" t="s">
        <v>37</v>
      </c>
      <c r="G548" s="2" t="s">
        <v>624</v>
      </c>
      <c r="H548" s="2"/>
      <c r="I548" s="2"/>
      <c r="J548" s="2"/>
      <c r="K548" s="27"/>
      <c r="L548" s="2"/>
      <c r="M548" s="2"/>
      <c r="N548" s="2"/>
      <c r="O548" s="2"/>
      <c r="P548" s="2"/>
      <c r="Q548" s="2"/>
      <c r="R548" s="2"/>
      <c r="S548" s="2"/>
      <c r="T548" s="2"/>
      <c r="U548" s="2"/>
      <c r="V548" s="2"/>
      <c r="W548" s="2"/>
      <c r="X548" s="30" t="str">
        <f t="shared" si="14"/>
        <v/>
      </c>
      <c r="Y548" s="9" t="str">
        <f>IF( K548="s.i", "s.i", IF(ISBLANK(K548),"Actualizando información",IFERROR(K548 / VLOOKUP(A548,Deflactor!$G$3:$H$64,2,0),"Revisar error" )))</f>
        <v>Actualizando información</v>
      </c>
    </row>
    <row r="549" spans="1:25" x14ac:dyDescent="0.3">
      <c r="A549" s="2">
        <v>1999</v>
      </c>
      <c r="B549" s="2" t="s">
        <v>653</v>
      </c>
      <c r="C549" s="2" t="s">
        <v>7</v>
      </c>
      <c r="D549" s="2" t="s">
        <v>1320</v>
      </c>
      <c r="E549" s="2" t="s">
        <v>25</v>
      </c>
      <c r="F549" s="2" t="s">
        <v>151</v>
      </c>
      <c r="G549" s="2" t="s">
        <v>624</v>
      </c>
      <c r="H549" s="2"/>
      <c r="I549" s="2"/>
      <c r="J549" s="2"/>
      <c r="K549" s="27"/>
      <c r="L549" s="2"/>
      <c r="M549" s="2"/>
      <c r="N549" s="2"/>
      <c r="O549" s="2"/>
      <c r="P549" s="2"/>
      <c r="Q549" s="2"/>
      <c r="R549" s="2"/>
      <c r="S549" s="2"/>
      <c r="T549" s="2"/>
      <c r="U549" s="2"/>
      <c r="V549" s="2"/>
      <c r="W549" s="2"/>
      <c r="X549" s="30" t="str">
        <f t="shared" si="14"/>
        <v/>
      </c>
      <c r="Y549" s="9" t="str">
        <f>IF( K549="s.i", "s.i", IF(ISBLANK(K549),"Actualizando información",IFERROR(K549 / VLOOKUP(A549,Deflactor!$G$3:$H$64,2,0),"Revisar error" )))</f>
        <v>Actualizando información</v>
      </c>
    </row>
    <row r="550" spans="1:25" x14ac:dyDescent="0.3">
      <c r="A550" s="2">
        <v>1999</v>
      </c>
      <c r="B550" s="2" t="s">
        <v>565</v>
      </c>
      <c r="C550" s="2" t="s">
        <v>7</v>
      </c>
      <c r="D550" s="2" t="s">
        <v>1320</v>
      </c>
      <c r="E550" s="2" t="s">
        <v>25</v>
      </c>
      <c r="F550" s="2" t="s">
        <v>26</v>
      </c>
      <c r="G550" s="2" t="s">
        <v>624</v>
      </c>
      <c r="H550" s="2"/>
      <c r="I550" s="2"/>
      <c r="J550" s="2"/>
      <c r="K550" s="27"/>
      <c r="L550" s="2"/>
      <c r="M550" s="2"/>
      <c r="N550" s="2"/>
      <c r="O550" s="2"/>
      <c r="P550" s="2"/>
      <c r="Q550" s="2"/>
      <c r="R550" s="2"/>
      <c r="S550" s="2"/>
      <c r="T550" s="2"/>
      <c r="U550" s="2"/>
      <c r="V550" s="2" t="s">
        <v>565</v>
      </c>
      <c r="W550" s="2"/>
      <c r="X550" s="30" t="str">
        <f t="shared" si="14"/>
        <v/>
      </c>
      <c r="Y550" s="9" t="str">
        <f>IF( K550="s.i", "s.i", IF(ISBLANK(K550),"Actualizando información",IFERROR(K550 / VLOOKUP(A550,Deflactor!$G$3:$H$64,2,0),"Revisar error" )))</f>
        <v>Actualizando información</v>
      </c>
    </row>
    <row r="551" spans="1:25" x14ac:dyDescent="0.3">
      <c r="A551" s="2">
        <v>1999</v>
      </c>
      <c r="B551" s="2" t="s">
        <v>654</v>
      </c>
      <c r="C551" s="2" t="s">
        <v>7</v>
      </c>
      <c r="D551" s="2" t="s">
        <v>1320</v>
      </c>
      <c r="E551" s="2" t="s">
        <v>12</v>
      </c>
      <c r="F551" s="2" t="s">
        <v>13</v>
      </c>
      <c r="G551" s="2" t="s">
        <v>624</v>
      </c>
      <c r="H551" s="2"/>
      <c r="I551" s="2"/>
      <c r="J551" s="2"/>
      <c r="K551" s="27"/>
      <c r="L551" s="2"/>
      <c r="M551" s="2"/>
      <c r="N551" s="2"/>
      <c r="O551" s="2"/>
      <c r="P551" s="2"/>
      <c r="Q551" s="2"/>
      <c r="R551" s="2"/>
      <c r="S551" s="2"/>
      <c r="T551" s="2"/>
      <c r="U551" s="2"/>
      <c r="V551" s="2"/>
      <c r="W551" s="2"/>
      <c r="X551" s="30" t="str">
        <f t="shared" si="14"/>
        <v/>
      </c>
      <c r="Y551" s="9" t="str">
        <f>IF( K551="s.i", "s.i", IF(ISBLANK(K551),"Actualizando información",IFERROR(K551 / VLOOKUP(A551,Deflactor!$G$3:$H$64,2,0),"Revisar error" )))</f>
        <v>Actualizando información</v>
      </c>
    </row>
    <row r="552" spans="1:25" x14ac:dyDescent="0.3">
      <c r="A552" s="2">
        <v>1999</v>
      </c>
      <c r="B552" s="2" t="s">
        <v>655</v>
      </c>
      <c r="C552" s="2" t="s">
        <v>7</v>
      </c>
      <c r="D552" s="2" t="s">
        <v>1320</v>
      </c>
      <c r="E552" s="2" t="s">
        <v>291</v>
      </c>
      <c r="F552" s="2" t="s">
        <v>120</v>
      </c>
      <c r="G552" s="2" t="s">
        <v>624</v>
      </c>
      <c r="H552" s="2"/>
      <c r="I552" s="2"/>
      <c r="J552" s="2"/>
      <c r="K552" s="27"/>
      <c r="L552" s="2"/>
      <c r="M552" s="2"/>
      <c r="N552" s="2"/>
      <c r="O552" s="2"/>
      <c r="P552" s="2"/>
      <c r="Q552" s="2"/>
      <c r="R552" s="2"/>
      <c r="S552" s="2"/>
      <c r="T552" s="2"/>
      <c r="U552" s="2"/>
      <c r="V552" s="2"/>
      <c r="W552" s="2"/>
      <c r="X552" s="30" t="str">
        <f t="shared" si="14"/>
        <v/>
      </c>
      <c r="Y552" s="9" t="str">
        <f>IF( K552="s.i", "s.i", IF(ISBLANK(K552),"Actualizando información",IFERROR(K552 / VLOOKUP(A552,Deflactor!$G$3:$H$64,2,0),"Revisar error" )))</f>
        <v>Actualizando información</v>
      </c>
    </row>
    <row r="553" spans="1:25" x14ac:dyDescent="0.3">
      <c r="A553" s="2">
        <v>1999</v>
      </c>
      <c r="B553" s="2" t="s">
        <v>656</v>
      </c>
      <c r="C553" s="2" t="s">
        <v>7</v>
      </c>
      <c r="D553" s="2" t="s">
        <v>1320</v>
      </c>
      <c r="E553" s="2" t="s">
        <v>32</v>
      </c>
      <c r="F553" s="2" t="s">
        <v>33</v>
      </c>
      <c r="G553" s="2" t="s">
        <v>624</v>
      </c>
      <c r="H553" s="2"/>
      <c r="I553" s="2"/>
      <c r="J553" s="2"/>
      <c r="K553" s="27"/>
      <c r="L553" s="2"/>
      <c r="M553" s="2"/>
      <c r="N553" s="2"/>
      <c r="O553" s="2"/>
      <c r="P553" s="2"/>
      <c r="Q553" s="2"/>
      <c r="R553" s="2"/>
      <c r="S553" s="2"/>
      <c r="T553" s="2"/>
      <c r="U553" s="2"/>
      <c r="V553" s="2"/>
      <c r="W553" s="2"/>
      <c r="X553" s="30" t="str">
        <f t="shared" si="14"/>
        <v/>
      </c>
      <c r="Y553" s="9" t="str">
        <f>IF( K553="s.i", "s.i", IF(ISBLANK(K553),"Actualizando información",IFERROR(K553 / VLOOKUP(A553,Deflactor!$G$3:$H$64,2,0),"Revisar error" )))</f>
        <v>Actualizando información</v>
      </c>
    </row>
    <row r="554" spans="1:25" x14ac:dyDescent="0.3">
      <c r="A554" s="2">
        <v>1999</v>
      </c>
      <c r="B554" s="2" t="s">
        <v>657</v>
      </c>
      <c r="C554" s="2" t="s">
        <v>7</v>
      </c>
      <c r="D554" s="2" t="s">
        <v>1320</v>
      </c>
      <c r="E554" s="2" t="s">
        <v>54</v>
      </c>
      <c r="F554" s="2" t="s">
        <v>237</v>
      </c>
      <c r="G554" s="2" t="s">
        <v>624</v>
      </c>
      <c r="H554" s="2"/>
      <c r="I554" s="2"/>
      <c r="J554" s="2"/>
      <c r="K554" s="27"/>
      <c r="L554" s="2"/>
      <c r="M554" s="2"/>
      <c r="N554" s="2"/>
      <c r="O554" s="2"/>
      <c r="P554" s="2"/>
      <c r="Q554" s="2"/>
      <c r="R554" s="2"/>
      <c r="S554" s="2"/>
      <c r="T554" s="2"/>
      <c r="U554" s="2"/>
      <c r="V554" s="2"/>
      <c r="W554" s="2"/>
      <c r="X554" s="30" t="str">
        <f t="shared" si="14"/>
        <v/>
      </c>
      <c r="Y554" s="9" t="str">
        <f>IF( K554="s.i", "s.i", IF(ISBLANK(K554),"Actualizando información",IFERROR(K554 / VLOOKUP(A554,Deflactor!$G$3:$H$64,2,0),"Revisar error" )))</f>
        <v>Actualizando información</v>
      </c>
    </row>
    <row r="555" spans="1:25" x14ac:dyDescent="0.3">
      <c r="A555" s="2">
        <v>1999</v>
      </c>
      <c r="B555" s="2" t="s">
        <v>658</v>
      </c>
      <c r="C555" s="2" t="s">
        <v>7</v>
      </c>
      <c r="D555" s="2" t="s">
        <v>1320</v>
      </c>
      <c r="E555" s="2" t="s">
        <v>54</v>
      </c>
      <c r="F555" s="2" t="s">
        <v>237</v>
      </c>
      <c r="G555" s="2" t="s">
        <v>624</v>
      </c>
      <c r="H555" s="2"/>
      <c r="I555" s="2"/>
      <c r="J555" s="2"/>
      <c r="K555" s="27"/>
      <c r="L555" s="2"/>
      <c r="M555" s="2"/>
      <c r="N555" s="2"/>
      <c r="O555" s="2"/>
      <c r="P555" s="2"/>
      <c r="Q555" s="2"/>
      <c r="R555" s="2"/>
      <c r="S555" s="2"/>
      <c r="T555" s="2"/>
      <c r="U555" s="2"/>
      <c r="V555" s="2"/>
      <c r="W555" s="2"/>
      <c r="X555" s="30" t="str">
        <f t="shared" si="14"/>
        <v/>
      </c>
      <c r="Y555" s="9" t="str">
        <f>IF( K555="s.i", "s.i", IF(ISBLANK(K555),"Actualizando información",IFERROR(K555 / VLOOKUP(A555,Deflactor!$G$3:$H$64,2,0),"Revisar error" )))</f>
        <v>Actualizando información</v>
      </c>
    </row>
    <row r="556" spans="1:25" x14ac:dyDescent="0.3">
      <c r="A556" s="2">
        <v>1999</v>
      </c>
      <c r="B556" s="2" t="s">
        <v>659</v>
      </c>
      <c r="C556" s="2" t="s">
        <v>7</v>
      </c>
      <c r="D556" s="2" t="s">
        <v>1320</v>
      </c>
      <c r="E556" s="2" t="s">
        <v>12</v>
      </c>
      <c r="F556" s="2" t="s">
        <v>13</v>
      </c>
      <c r="G556" s="2" t="s">
        <v>624</v>
      </c>
      <c r="H556" s="2"/>
      <c r="I556" s="2"/>
      <c r="J556" s="2"/>
      <c r="K556" s="27"/>
      <c r="L556" s="2"/>
      <c r="M556" s="2"/>
      <c r="N556" s="2"/>
      <c r="O556" s="2"/>
      <c r="P556" s="2"/>
      <c r="Q556" s="2"/>
      <c r="R556" s="2"/>
      <c r="S556" s="2"/>
      <c r="T556" s="2"/>
      <c r="U556" s="2"/>
      <c r="V556" s="2" t="s">
        <v>1327</v>
      </c>
      <c r="W556" s="2"/>
      <c r="X556" s="30" t="str">
        <f t="shared" si="14"/>
        <v/>
      </c>
      <c r="Y556" s="9" t="str">
        <f>IF( K556="s.i", "s.i", IF(ISBLANK(K556),"Actualizando información",IFERROR(K556 / VLOOKUP(A556,Deflactor!$G$3:$H$64,2,0),"Revisar error" )))</f>
        <v>Actualizando información</v>
      </c>
    </row>
    <row r="557" spans="1:25" x14ac:dyDescent="0.3">
      <c r="A557" s="2">
        <v>1999</v>
      </c>
      <c r="B557" s="2" t="s">
        <v>660</v>
      </c>
      <c r="C557" s="2" t="s">
        <v>7</v>
      </c>
      <c r="D557" s="2" t="s">
        <v>1320</v>
      </c>
      <c r="E557" s="2" t="s">
        <v>12</v>
      </c>
      <c r="F557" s="2" t="s">
        <v>404</v>
      </c>
      <c r="G557" s="2" t="s">
        <v>624</v>
      </c>
      <c r="H557" s="2"/>
      <c r="I557" s="2"/>
      <c r="J557" s="2"/>
      <c r="K557" s="27"/>
      <c r="L557" s="2"/>
      <c r="M557" s="2"/>
      <c r="N557" s="2"/>
      <c r="O557" s="2"/>
      <c r="P557" s="2"/>
      <c r="Q557" s="2"/>
      <c r="R557" s="2"/>
      <c r="S557" s="2"/>
      <c r="T557" s="2"/>
      <c r="U557" s="2"/>
      <c r="V557" s="2"/>
      <c r="W557" s="2"/>
      <c r="X557" s="30" t="str">
        <f t="shared" si="14"/>
        <v/>
      </c>
      <c r="Y557" s="9" t="str">
        <f>IF( K557="s.i", "s.i", IF(ISBLANK(K557),"Actualizando información",IFERROR(K557 / VLOOKUP(A557,Deflactor!$G$3:$H$64,2,0),"Revisar error" )))</f>
        <v>Actualizando información</v>
      </c>
    </row>
    <row r="558" spans="1:25" x14ac:dyDescent="0.3">
      <c r="A558" s="2">
        <v>1998</v>
      </c>
      <c r="B558" s="2" t="s">
        <v>661</v>
      </c>
      <c r="C558" s="2" t="s">
        <v>7</v>
      </c>
      <c r="D558" s="2" t="s">
        <v>1320</v>
      </c>
      <c r="E558" s="2" t="s">
        <v>12</v>
      </c>
      <c r="F558" s="2" t="s">
        <v>13</v>
      </c>
      <c r="G558" s="2" t="s">
        <v>624</v>
      </c>
      <c r="H558" s="2"/>
      <c r="I558" s="2"/>
      <c r="J558" s="2"/>
      <c r="K558" s="27"/>
      <c r="L558" s="2"/>
      <c r="M558" s="2"/>
      <c r="N558" s="2"/>
      <c r="O558" s="2"/>
      <c r="P558" s="2"/>
      <c r="Q558" s="2"/>
      <c r="R558" s="2"/>
      <c r="S558" s="2"/>
      <c r="T558" s="2"/>
      <c r="U558" s="2"/>
      <c r="V558" s="2"/>
      <c r="W558" s="2"/>
      <c r="X558" s="30" t="str">
        <f t="shared" si="14"/>
        <v/>
      </c>
      <c r="Y558" s="9" t="str">
        <f>IF( K558="s.i", "s.i", IF(ISBLANK(K558),"Actualizando información",IFERROR(K558 / VLOOKUP(A558,Deflactor!$G$3:$H$64,2,0),"Revisar error" )))</f>
        <v>Actualizando información</v>
      </c>
    </row>
    <row r="559" spans="1:25" x14ac:dyDescent="0.3">
      <c r="A559" s="2">
        <v>1998</v>
      </c>
      <c r="B559" s="2" t="s">
        <v>662</v>
      </c>
      <c r="C559" s="2" t="s">
        <v>7</v>
      </c>
      <c r="D559" s="2" t="s">
        <v>1320</v>
      </c>
      <c r="E559" s="2" t="s">
        <v>32</v>
      </c>
      <c r="F559" s="2" t="s">
        <v>33</v>
      </c>
      <c r="G559" s="2" t="s">
        <v>624</v>
      </c>
      <c r="H559" s="2"/>
      <c r="I559" s="2"/>
      <c r="J559" s="2"/>
      <c r="K559" s="27"/>
      <c r="L559" s="2"/>
      <c r="M559" s="2"/>
      <c r="N559" s="2"/>
      <c r="O559" s="2"/>
      <c r="P559" s="2"/>
      <c r="Q559" s="2"/>
      <c r="R559" s="2"/>
      <c r="S559" s="2"/>
      <c r="T559" s="2"/>
      <c r="U559" s="2"/>
      <c r="V559" s="2"/>
      <c r="W559" s="2"/>
      <c r="X559" s="30" t="str">
        <f t="shared" si="14"/>
        <v/>
      </c>
      <c r="Y559" s="9" t="str">
        <f>IF( K559="s.i", "s.i", IF(ISBLANK(K559),"Actualizando información",IFERROR(K559 / VLOOKUP(A559,Deflactor!$G$3:$H$64,2,0),"Revisar error" )))</f>
        <v>Actualizando información</v>
      </c>
    </row>
    <row r="560" spans="1:25" x14ac:dyDescent="0.3">
      <c r="A560" s="2">
        <v>1998</v>
      </c>
      <c r="B560" s="2" t="s">
        <v>663</v>
      </c>
      <c r="C560" s="2" t="s">
        <v>7</v>
      </c>
      <c r="D560" s="2" t="s">
        <v>1320</v>
      </c>
      <c r="E560" s="2" t="s">
        <v>234</v>
      </c>
      <c r="F560" s="2" t="s">
        <v>345</v>
      </c>
      <c r="G560" s="2" t="s">
        <v>624</v>
      </c>
      <c r="H560" s="2"/>
      <c r="I560" s="2"/>
      <c r="J560" s="2"/>
      <c r="K560" s="27"/>
      <c r="L560" s="2"/>
      <c r="M560" s="2"/>
      <c r="N560" s="2"/>
      <c r="O560" s="2"/>
      <c r="P560" s="2"/>
      <c r="Q560" s="2"/>
      <c r="R560" s="2"/>
      <c r="S560" s="2"/>
      <c r="T560" s="2"/>
      <c r="U560" s="2"/>
      <c r="V560" s="2"/>
      <c r="W560" s="2"/>
      <c r="X560" s="30" t="str">
        <f t="shared" si="14"/>
        <v/>
      </c>
      <c r="Y560" s="9" t="str">
        <f>IF( K560="s.i", "s.i", IF(ISBLANK(K560),"Actualizando información",IFERROR(K560 / VLOOKUP(A560,Deflactor!$G$3:$H$64,2,0),"Revisar error" )))</f>
        <v>Actualizando información</v>
      </c>
    </row>
    <row r="561" spans="1:25" x14ac:dyDescent="0.3">
      <c r="A561" s="2">
        <v>1998</v>
      </c>
      <c r="B561" s="2" t="s">
        <v>664</v>
      </c>
      <c r="C561" s="2" t="s">
        <v>7</v>
      </c>
      <c r="D561" s="2" t="s">
        <v>1320</v>
      </c>
      <c r="E561" s="2" t="s">
        <v>291</v>
      </c>
      <c r="F561" s="2" t="s">
        <v>292</v>
      </c>
      <c r="G561" s="2" t="s">
        <v>624</v>
      </c>
      <c r="H561" s="2"/>
      <c r="I561" s="2"/>
      <c r="J561" s="2"/>
      <c r="K561" s="27"/>
      <c r="L561" s="2"/>
      <c r="M561" s="2"/>
      <c r="N561" s="2"/>
      <c r="O561" s="2"/>
      <c r="P561" s="2"/>
      <c r="Q561" s="2"/>
      <c r="R561" s="2"/>
      <c r="S561" s="2"/>
      <c r="T561" s="2"/>
      <c r="U561" s="2"/>
      <c r="V561" s="2" t="s">
        <v>99</v>
      </c>
      <c r="W561" s="2"/>
      <c r="X561" s="30" t="str">
        <f t="shared" si="14"/>
        <v/>
      </c>
      <c r="Y561" s="9" t="str">
        <f>IF( K561="s.i", "s.i", IF(ISBLANK(K561),"Actualizando información",IFERROR(K561 / VLOOKUP(A561,Deflactor!$G$3:$H$64,2,0),"Revisar error" )))</f>
        <v>Actualizando información</v>
      </c>
    </row>
    <row r="562" spans="1:25" x14ac:dyDescent="0.3">
      <c r="A562" s="2">
        <v>1998</v>
      </c>
      <c r="B562" s="2" t="s">
        <v>587</v>
      </c>
      <c r="C562" s="2" t="s">
        <v>7</v>
      </c>
      <c r="D562" s="2" t="s">
        <v>1320</v>
      </c>
      <c r="E562" s="2" t="s">
        <v>291</v>
      </c>
      <c r="F562" s="2" t="s">
        <v>120</v>
      </c>
      <c r="G562" s="2" t="s">
        <v>624</v>
      </c>
      <c r="H562" s="2"/>
      <c r="I562" s="2"/>
      <c r="J562" s="2"/>
      <c r="K562" s="27"/>
      <c r="L562" s="2"/>
      <c r="M562" s="2"/>
      <c r="N562" s="2"/>
      <c r="O562" s="2"/>
      <c r="P562" s="2"/>
      <c r="Q562" s="2"/>
      <c r="R562" s="2"/>
      <c r="S562" s="2"/>
      <c r="T562" s="2"/>
      <c r="U562" s="2"/>
      <c r="V562" s="2"/>
      <c r="W562" s="2"/>
      <c r="X562" s="30" t="str">
        <f t="shared" si="14"/>
        <v/>
      </c>
      <c r="Y562" s="9" t="str">
        <f>IF( K562="s.i", "s.i", IF(ISBLANK(K562),"Actualizando información",IFERROR(K562 / VLOOKUP(A562,Deflactor!$G$3:$H$64,2,0),"Revisar error" )))</f>
        <v>Actualizando información</v>
      </c>
    </row>
    <row r="563" spans="1:25" x14ac:dyDescent="0.3">
      <c r="A563" s="2">
        <v>1998</v>
      </c>
      <c r="B563" s="2" t="s">
        <v>665</v>
      </c>
      <c r="C563" s="2" t="s">
        <v>7</v>
      </c>
      <c r="D563" s="2" t="s">
        <v>1320</v>
      </c>
      <c r="E563" s="2" t="s">
        <v>291</v>
      </c>
      <c r="F563" s="2" t="s">
        <v>120</v>
      </c>
      <c r="G563" s="2" t="s">
        <v>624</v>
      </c>
      <c r="H563" s="2"/>
      <c r="I563" s="2"/>
      <c r="J563" s="2"/>
      <c r="K563" s="27"/>
      <c r="L563" s="2"/>
      <c r="M563" s="2"/>
      <c r="N563" s="2"/>
      <c r="O563" s="2"/>
      <c r="P563" s="2"/>
      <c r="Q563" s="2"/>
      <c r="R563" s="2"/>
      <c r="S563" s="2"/>
      <c r="T563" s="2"/>
      <c r="U563" s="2"/>
      <c r="V563" s="2"/>
      <c r="W563" s="2"/>
      <c r="X563" s="30" t="str">
        <f t="shared" si="14"/>
        <v/>
      </c>
      <c r="Y563" s="9" t="str">
        <f>IF( K563="s.i", "s.i", IF(ISBLANK(K563),"Actualizando información",IFERROR(K563 / VLOOKUP(A563,Deflactor!$G$3:$H$64,2,0),"Revisar error" )))</f>
        <v>Actualizando información</v>
      </c>
    </row>
    <row r="564" spans="1:25" x14ac:dyDescent="0.3">
      <c r="A564" s="2">
        <v>1998</v>
      </c>
      <c r="B564" s="2" t="s">
        <v>394</v>
      </c>
      <c r="C564" s="2" t="s">
        <v>7</v>
      </c>
      <c r="D564" s="2" t="s">
        <v>1320</v>
      </c>
      <c r="E564" s="2" t="s">
        <v>291</v>
      </c>
      <c r="F564" s="2" t="s">
        <v>21</v>
      </c>
      <c r="G564" s="2" t="s">
        <v>624</v>
      </c>
      <c r="H564" s="2"/>
      <c r="I564" s="2"/>
      <c r="J564" s="2"/>
      <c r="K564" s="27"/>
      <c r="L564" s="2"/>
      <c r="M564" s="2"/>
      <c r="N564" s="2"/>
      <c r="O564" s="2"/>
      <c r="P564" s="2"/>
      <c r="Q564" s="2"/>
      <c r="R564" s="2"/>
      <c r="S564" s="2"/>
      <c r="T564" s="2"/>
      <c r="U564" s="2"/>
      <c r="V564" s="2"/>
      <c r="W564" s="2"/>
      <c r="X564" s="30" t="str">
        <f t="shared" si="14"/>
        <v/>
      </c>
      <c r="Y564" s="9" t="str">
        <f>IF( K564="s.i", "s.i", IF(ISBLANK(K564),"Actualizando información",IFERROR(K564 / VLOOKUP(A564,Deflactor!$G$3:$H$64,2,0),"Revisar error" )))</f>
        <v>Actualizando información</v>
      </c>
    </row>
    <row r="565" spans="1:25" x14ac:dyDescent="0.3">
      <c r="A565" s="2">
        <v>1998</v>
      </c>
      <c r="B565" s="2" t="s">
        <v>666</v>
      </c>
      <c r="C565" s="2" t="s">
        <v>7</v>
      </c>
      <c r="D565" s="2" t="s">
        <v>1320</v>
      </c>
      <c r="E565" s="2" t="s">
        <v>291</v>
      </c>
      <c r="F565" s="2" t="s">
        <v>396</v>
      </c>
      <c r="G565" s="2" t="s">
        <v>624</v>
      </c>
      <c r="H565" s="2"/>
      <c r="I565" s="2"/>
      <c r="J565" s="2"/>
      <c r="K565" s="27"/>
      <c r="L565" s="2"/>
      <c r="M565" s="2"/>
      <c r="N565" s="2"/>
      <c r="O565" s="2"/>
      <c r="P565" s="2"/>
      <c r="Q565" s="2"/>
      <c r="R565" s="2"/>
      <c r="S565" s="2"/>
      <c r="T565" s="2"/>
      <c r="U565" s="2"/>
      <c r="V565" s="2"/>
      <c r="W565" s="2"/>
      <c r="X565" s="30" t="str">
        <f t="shared" si="14"/>
        <v/>
      </c>
      <c r="Y565" s="9" t="str">
        <f>IF( K565="s.i", "s.i", IF(ISBLANK(K565),"Actualizando información",IFERROR(K565 / VLOOKUP(A565,Deflactor!$G$3:$H$64,2,0),"Revisar error" )))</f>
        <v>Actualizando información</v>
      </c>
    </row>
    <row r="566" spans="1:25" x14ac:dyDescent="0.3">
      <c r="A566" s="2">
        <v>1998</v>
      </c>
      <c r="B566" s="2" t="s">
        <v>208</v>
      </c>
      <c r="C566" s="2" t="s">
        <v>7</v>
      </c>
      <c r="D566" s="2" t="s">
        <v>1320</v>
      </c>
      <c r="E566" s="2" t="s">
        <v>40</v>
      </c>
      <c r="F566" s="2" t="s">
        <v>160</v>
      </c>
      <c r="G566" s="2" t="s">
        <v>624</v>
      </c>
      <c r="H566" s="2"/>
      <c r="I566" s="2"/>
      <c r="J566" s="2"/>
      <c r="K566" s="27"/>
      <c r="L566" s="2"/>
      <c r="M566" s="2"/>
      <c r="N566" s="2"/>
      <c r="O566" s="2"/>
      <c r="P566" s="2"/>
      <c r="Q566" s="2"/>
      <c r="R566" s="2"/>
      <c r="S566" s="2"/>
      <c r="T566" s="2"/>
      <c r="U566" s="2"/>
      <c r="V566" s="2"/>
      <c r="W566" s="2"/>
      <c r="X566" s="30" t="str">
        <f t="shared" si="14"/>
        <v/>
      </c>
      <c r="Y566" s="9" t="str">
        <f>IF( K566="s.i", "s.i", IF(ISBLANK(K566),"Actualizando información",IFERROR(K566 / VLOOKUP(A566,Deflactor!$G$3:$H$64,2,0),"Revisar error" )))</f>
        <v>Actualizando información</v>
      </c>
    </row>
    <row r="567" spans="1:25" x14ac:dyDescent="0.3">
      <c r="A567" s="2">
        <v>1998</v>
      </c>
      <c r="B567" s="2" t="s">
        <v>667</v>
      </c>
      <c r="C567" s="2" t="s">
        <v>7</v>
      </c>
      <c r="D567" s="2" t="s">
        <v>1320</v>
      </c>
      <c r="E567" s="2" t="s">
        <v>36</v>
      </c>
      <c r="F567" s="2" t="s">
        <v>68</v>
      </c>
      <c r="G567" s="2" t="s">
        <v>624</v>
      </c>
      <c r="H567" s="2"/>
      <c r="I567" s="2"/>
      <c r="J567" s="2"/>
      <c r="K567" s="27"/>
      <c r="L567" s="2"/>
      <c r="M567" s="2"/>
      <c r="N567" s="2"/>
      <c r="O567" s="2"/>
      <c r="P567" s="2"/>
      <c r="Q567" s="2"/>
      <c r="R567" s="2"/>
      <c r="S567" s="2"/>
      <c r="T567" s="2"/>
      <c r="U567" s="2"/>
      <c r="V567" s="2" t="s">
        <v>1150</v>
      </c>
      <c r="W567" s="2"/>
      <c r="X567" s="30" t="str">
        <f t="shared" si="14"/>
        <v/>
      </c>
      <c r="Y567" s="9" t="str">
        <f>IF( K567="s.i", "s.i", IF(ISBLANK(K567),"Actualizando información",IFERROR(K567 / VLOOKUP(A567,Deflactor!$G$3:$H$64,2,0),"Revisar error" )))</f>
        <v>Actualizando información</v>
      </c>
    </row>
    <row r="568" spans="1:25" x14ac:dyDescent="0.3">
      <c r="A568" s="2">
        <v>1998</v>
      </c>
      <c r="B568" s="2" t="s">
        <v>668</v>
      </c>
      <c r="C568" s="2" t="s">
        <v>7</v>
      </c>
      <c r="D568" s="2" t="s">
        <v>1320</v>
      </c>
      <c r="E568" s="2" t="s">
        <v>25</v>
      </c>
      <c r="F568" s="2" t="s">
        <v>26</v>
      </c>
      <c r="G568" s="2" t="s">
        <v>624</v>
      </c>
      <c r="H568" s="2"/>
      <c r="I568" s="2"/>
      <c r="J568" s="2"/>
      <c r="K568" s="27"/>
      <c r="L568" s="2"/>
      <c r="M568" s="2"/>
      <c r="N568" s="2"/>
      <c r="O568" s="2"/>
      <c r="P568" s="2"/>
      <c r="Q568" s="2"/>
      <c r="R568" s="2"/>
      <c r="S568" s="2"/>
      <c r="T568" s="2"/>
      <c r="U568" s="2"/>
      <c r="V568" s="2"/>
      <c r="W568" s="2"/>
      <c r="X568" s="30" t="str">
        <f t="shared" si="14"/>
        <v/>
      </c>
      <c r="Y568" s="9" t="str">
        <f>IF( K568="s.i", "s.i", IF(ISBLANK(K568),"Actualizando información",IFERROR(K568 / VLOOKUP(A568,Deflactor!$G$3:$H$64,2,0),"Revisar error" )))</f>
        <v>Actualizando información</v>
      </c>
    </row>
    <row r="569" spans="1:25" x14ac:dyDescent="0.3">
      <c r="A569" s="2">
        <v>1998</v>
      </c>
      <c r="B569" s="2" t="s">
        <v>669</v>
      </c>
      <c r="C569" s="2" t="s">
        <v>7</v>
      </c>
      <c r="D569" s="2" t="s">
        <v>1320</v>
      </c>
      <c r="E569" s="2" t="s">
        <v>12</v>
      </c>
      <c r="F569" s="2" t="s">
        <v>404</v>
      </c>
      <c r="G569" s="2" t="s">
        <v>624</v>
      </c>
      <c r="H569" s="2"/>
      <c r="I569" s="2"/>
      <c r="J569" s="2"/>
      <c r="K569" s="27"/>
      <c r="L569" s="2"/>
      <c r="M569" s="2"/>
      <c r="N569" s="2"/>
      <c r="O569" s="2"/>
      <c r="P569" s="2"/>
      <c r="Q569" s="2"/>
      <c r="R569" s="2"/>
      <c r="S569" s="2"/>
      <c r="T569" s="2"/>
      <c r="U569" s="2"/>
      <c r="V569" s="2"/>
      <c r="W569" s="2"/>
      <c r="X569" s="30" t="str">
        <f t="shared" si="14"/>
        <v/>
      </c>
      <c r="Y569" s="9" t="str">
        <f>IF( K569="s.i", "s.i", IF(ISBLANK(K569),"Actualizando información",IFERROR(K569 / VLOOKUP(A569,Deflactor!$G$3:$H$64,2,0),"Revisar error" )))</f>
        <v>Actualizando información</v>
      </c>
    </row>
    <row r="570" spans="1:25" x14ac:dyDescent="0.3">
      <c r="A570" s="2">
        <v>1998</v>
      </c>
      <c r="B570" s="2" t="s">
        <v>670</v>
      </c>
      <c r="C570" s="2" t="s">
        <v>7</v>
      </c>
      <c r="D570" s="2" t="s">
        <v>1320</v>
      </c>
      <c r="E570" s="2" t="s">
        <v>12</v>
      </c>
      <c r="F570" s="2" t="s">
        <v>404</v>
      </c>
      <c r="G570" s="2" t="s">
        <v>624</v>
      </c>
      <c r="H570" s="2"/>
      <c r="I570" s="2"/>
      <c r="J570" s="2"/>
      <c r="K570" s="27"/>
      <c r="L570" s="2"/>
      <c r="M570" s="2"/>
      <c r="N570" s="2"/>
      <c r="O570" s="2"/>
      <c r="P570" s="2"/>
      <c r="Q570" s="2"/>
      <c r="R570" s="2"/>
      <c r="S570" s="2"/>
      <c r="T570" s="2"/>
      <c r="U570" s="2"/>
      <c r="V570" s="2"/>
      <c r="W570" s="2"/>
      <c r="X570" s="30" t="str">
        <f t="shared" si="14"/>
        <v/>
      </c>
      <c r="Y570" s="9" t="str">
        <f>IF( K570="s.i", "s.i", IF(ISBLANK(K570),"Actualizando información",IFERROR(K570 / VLOOKUP(A570,Deflactor!$G$3:$H$64,2,0),"Revisar error" )))</f>
        <v>Actualizando información</v>
      </c>
    </row>
    <row r="571" spans="1:25" x14ac:dyDescent="0.3">
      <c r="A571" s="2">
        <v>1998</v>
      </c>
      <c r="B571" s="2" t="s">
        <v>344</v>
      </c>
      <c r="C571" s="2" t="s">
        <v>7</v>
      </c>
      <c r="D571" s="2" t="s">
        <v>1320</v>
      </c>
      <c r="E571" s="2" t="s">
        <v>234</v>
      </c>
      <c r="F571" s="2" t="s">
        <v>345</v>
      </c>
      <c r="G571" s="2" t="s">
        <v>624</v>
      </c>
      <c r="H571" s="2"/>
      <c r="I571" s="2"/>
      <c r="J571" s="2"/>
      <c r="K571" s="27"/>
      <c r="L571" s="2"/>
      <c r="M571" s="2"/>
      <c r="N571" s="2"/>
      <c r="O571" s="2"/>
      <c r="P571" s="2"/>
      <c r="Q571" s="2"/>
      <c r="R571" s="2"/>
      <c r="S571" s="2"/>
      <c r="T571" s="2"/>
      <c r="U571" s="2"/>
      <c r="V571" s="2"/>
      <c r="W571" s="2"/>
      <c r="X571" s="30" t="str">
        <f t="shared" si="14"/>
        <v/>
      </c>
      <c r="Y571" s="9" t="str">
        <f>IF( K571="s.i", "s.i", IF(ISBLANK(K571),"Actualizando información",IFERROR(K571 / VLOOKUP(A571,Deflactor!$G$3:$H$64,2,0),"Revisar error" )))</f>
        <v>Actualizando información</v>
      </c>
    </row>
    <row r="572" spans="1:25" x14ac:dyDescent="0.3">
      <c r="A572" s="2">
        <v>1998</v>
      </c>
      <c r="B572" s="2" t="s">
        <v>671</v>
      </c>
      <c r="C572" s="2" t="s">
        <v>7</v>
      </c>
      <c r="D572" s="2" t="s">
        <v>1320</v>
      </c>
      <c r="E572" s="2" t="s">
        <v>234</v>
      </c>
      <c r="F572" s="2" t="s">
        <v>235</v>
      </c>
      <c r="G572" s="2" t="s">
        <v>624</v>
      </c>
      <c r="H572" s="2"/>
      <c r="I572" s="2"/>
      <c r="J572" s="2"/>
      <c r="K572" s="27"/>
      <c r="L572" s="2"/>
      <c r="M572" s="2"/>
      <c r="N572" s="2"/>
      <c r="O572" s="2"/>
      <c r="P572" s="2"/>
      <c r="Q572" s="2"/>
      <c r="R572" s="2"/>
      <c r="S572" s="2"/>
      <c r="T572" s="2"/>
      <c r="U572" s="2"/>
      <c r="V572" s="2"/>
      <c r="W572" s="2"/>
      <c r="X572" s="30" t="str">
        <f t="shared" si="14"/>
        <v/>
      </c>
      <c r="Y572" s="9" t="str">
        <f>IF( K572="s.i", "s.i", IF(ISBLANK(K572),"Actualizando información",IFERROR(K572 / VLOOKUP(A572,Deflactor!$G$3:$H$64,2,0),"Revisar error" )))</f>
        <v>Actualizando información</v>
      </c>
    </row>
    <row r="573" spans="1:25" x14ac:dyDescent="0.3">
      <c r="A573" s="2">
        <v>1998</v>
      </c>
      <c r="B573" s="2" t="s">
        <v>672</v>
      </c>
      <c r="C573" s="2" t="s">
        <v>7</v>
      </c>
      <c r="D573" s="2" t="s">
        <v>1320</v>
      </c>
      <c r="E573" s="2" t="s">
        <v>32</v>
      </c>
      <c r="F573" s="2" t="s">
        <v>33</v>
      </c>
      <c r="G573" s="2" t="s">
        <v>624</v>
      </c>
      <c r="H573" s="2"/>
      <c r="I573" s="2"/>
      <c r="J573" s="2"/>
      <c r="K573" s="27"/>
      <c r="L573" s="2"/>
      <c r="M573" s="2"/>
      <c r="N573" s="2"/>
      <c r="O573" s="2"/>
      <c r="P573" s="2"/>
      <c r="Q573" s="2"/>
      <c r="R573" s="2"/>
      <c r="S573" s="2"/>
      <c r="T573" s="2"/>
      <c r="U573" s="2"/>
      <c r="V573" s="2"/>
      <c r="W573" s="2"/>
      <c r="X573" s="30" t="str">
        <f t="shared" si="14"/>
        <v/>
      </c>
      <c r="Y573" s="9" t="str">
        <f>IF( K573="s.i", "s.i", IF(ISBLANK(K573),"Actualizando información",IFERROR(K573 / VLOOKUP(A573,Deflactor!$G$3:$H$64,2,0),"Revisar error" )))</f>
        <v>Actualizando información</v>
      </c>
    </row>
    <row r="574" spans="1:25" x14ac:dyDescent="0.3">
      <c r="A574" s="2">
        <v>1998</v>
      </c>
      <c r="B574" s="2" t="s">
        <v>673</v>
      </c>
      <c r="C574" s="2" t="s">
        <v>7</v>
      </c>
      <c r="D574" s="2" t="s">
        <v>1320</v>
      </c>
      <c r="E574" s="2" t="s">
        <v>54</v>
      </c>
      <c r="F574" s="2" t="s">
        <v>55</v>
      </c>
      <c r="G574" s="2" t="s">
        <v>624</v>
      </c>
      <c r="H574" s="2"/>
      <c r="I574" s="2"/>
      <c r="J574" s="2"/>
      <c r="K574" s="27"/>
      <c r="L574" s="2"/>
      <c r="M574" s="2"/>
      <c r="N574" s="2"/>
      <c r="O574" s="2"/>
      <c r="P574" s="2"/>
      <c r="Q574" s="2"/>
      <c r="R574" s="2"/>
      <c r="S574" s="2"/>
      <c r="T574" s="2"/>
      <c r="U574" s="2"/>
      <c r="V574" s="2"/>
      <c r="W574" s="2"/>
      <c r="X574" s="30" t="str">
        <f t="shared" si="14"/>
        <v/>
      </c>
      <c r="Y574" s="9" t="str">
        <f>IF( K574="s.i", "s.i", IF(ISBLANK(K574),"Actualizando información",IFERROR(K574 / VLOOKUP(A574,Deflactor!$G$3:$H$64,2,0),"Revisar error" )))</f>
        <v>Actualizando información</v>
      </c>
    </row>
    <row r="575" spans="1:25" x14ac:dyDescent="0.3">
      <c r="A575" s="2">
        <v>1998</v>
      </c>
      <c r="B575" s="2" t="s">
        <v>674</v>
      </c>
      <c r="C575" s="2" t="s">
        <v>7</v>
      </c>
      <c r="D575" s="2" t="s">
        <v>1320</v>
      </c>
      <c r="E575" s="2" t="s">
        <v>8</v>
      </c>
      <c r="F575" s="2" t="s">
        <v>51</v>
      </c>
      <c r="G575" s="2" t="s">
        <v>624</v>
      </c>
      <c r="H575" s="2"/>
      <c r="I575" s="2"/>
      <c r="J575" s="2"/>
      <c r="K575" s="27"/>
      <c r="L575" s="2"/>
      <c r="M575" s="2"/>
      <c r="N575" s="2"/>
      <c r="O575" s="2"/>
      <c r="P575" s="2"/>
      <c r="Q575" s="2"/>
      <c r="R575" s="2"/>
      <c r="S575" s="2"/>
      <c r="T575" s="2"/>
      <c r="U575" s="2"/>
      <c r="V575" s="2"/>
      <c r="W575" s="2"/>
      <c r="X575" s="30" t="str">
        <f t="shared" si="14"/>
        <v/>
      </c>
      <c r="Y575" s="9" t="str">
        <f>IF( K575="s.i", "s.i", IF(ISBLANK(K575),"Actualizando información",IFERROR(K575 / VLOOKUP(A575,Deflactor!$G$3:$H$64,2,0),"Revisar error" )))</f>
        <v>Actualizando información</v>
      </c>
    </row>
    <row r="576" spans="1:25" x14ac:dyDescent="0.3">
      <c r="A576" s="2">
        <v>1998</v>
      </c>
      <c r="B576" s="2" t="s">
        <v>675</v>
      </c>
      <c r="C576" s="2" t="s">
        <v>7</v>
      </c>
      <c r="D576" s="2" t="s">
        <v>1320</v>
      </c>
      <c r="E576" s="2" t="s">
        <v>71</v>
      </c>
      <c r="F576" s="2" t="s">
        <v>167</v>
      </c>
      <c r="G576" s="2" t="s">
        <v>624</v>
      </c>
      <c r="H576" s="2"/>
      <c r="I576" s="2"/>
      <c r="J576" s="2"/>
      <c r="K576" s="27"/>
      <c r="L576" s="2"/>
      <c r="M576" s="2"/>
      <c r="N576" s="2"/>
      <c r="O576" s="2"/>
      <c r="P576" s="2"/>
      <c r="Q576" s="2"/>
      <c r="R576" s="2"/>
      <c r="S576" s="2"/>
      <c r="T576" s="2"/>
      <c r="U576" s="2"/>
      <c r="V576" s="2"/>
      <c r="W576" s="2"/>
      <c r="X576" s="30" t="str">
        <f t="shared" si="14"/>
        <v/>
      </c>
      <c r="Y576" s="9" t="str">
        <f>IF( K576="s.i", "s.i", IF(ISBLANK(K576),"Actualizando información",IFERROR(K576 / VLOOKUP(A576,Deflactor!$G$3:$H$64,2,0),"Revisar error" )))</f>
        <v>Actualizando información</v>
      </c>
    </row>
    <row r="577" spans="1:25" x14ac:dyDescent="0.3">
      <c r="A577" s="2">
        <v>1998</v>
      </c>
      <c r="B577" s="2" t="s">
        <v>676</v>
      </c>
      <c r="C577" s="2" t="s">
        <v>7</v>
      </c>
      <c r="D577" s="2" t="s">
        <v>1320</v>
      </c>
      <c r="E577" s="2" t="s">
        <v>445</v>
      </c>
      <c r="F577" s="2" t="s">
        <v>640</v>
      </c>
      <c r="G577" s="2" t="s">
        <v>624</v>
      </c>
      <c r="H577" s="2"/>
      <c r="I577" s="2"/>
      <c r="J577" s="2"/>
      <c r="K577" s="27"/>
      <c r="L577" s="2"/>
      <c r="M577" s="2"/>
      <c r="N577" s="2"/>
      <c r="O577" s="2"/>
      <c r="P577" s="2"/>
      <c r="Q577" s="2"/>
      <c r="R577" s="2"/>
      <c r="S577" s="2"/>
      <c r="T577" s="2"/>
      <c r="U577" s="2"/>
      <c r="V577" s="2"/>
      <c r="W577" s="2"/>
      <c r="X577" s="30" t="str">
        <f t="shared" si="14"/>
        <v/>
      </c>
      <c r="Y577" s="9" t="str">
        <f>IF( K577="s.i", "s.i", IF(ISBLANK(K577),"Actualizando información",IFERROR(K577 / VLOOKUP(A577,Deflactor!$G$3:$H$64,2,0),"Revisar error" )))</f>
        <v>Actualizando información</v>
      </c>
    </row>
    <row r="578" spans="1:25" x14ac:dyDescent="0.3">
      <c r="A578" s="2">
        <v>1998</v>
      </c>
      <c r="B578" s="2" t="s">
        <v>437</v>
      </c>
      <c r="C578" s="2" t="s">
        <v>7</v>
      </c>
      <c r="D578" s="2" t="s">
        <v>1320</v>
      </c>
      <c r="E578" s="2" t="s">
        <v>445</v>
      </c>
      <c r="F578" s="2" t="s">
        <v>545</v>
      </c>
      <c r="G578" s="2" t="s">
        <v>624</v>
      </c>
      <c r="H578" s="2"/>
      <c r="I578" s="2"/>
      <c r="J578" s="2"/>
      <c r="K578" s="27"/>
      <c r="L578" s="2"/>
      <c r="M578" s="2"/>
      <c r="N578" s="2"/>
      <c r="O578" s="2"/>
      <c r="P578" s="2"/>
      <c r="Q578" s="2"/>
      <c r="R578" s="2"/>
      <c r="S578" s="2"/>
      <c r="T578" s="2"/>
      <c r="U578" s="2"/>
      <c r="V578" s="2"/>
      <c r="W578" s="2"/>
      <c r="X578" s="30" t="str">
        <f t="shared" si="14"/>
        <v/>
      </c>
      <c r="Y578" s="9" t="str">
        <f>IF( K578="s.i", "s.i", IF(ISBLANK(K578),"Actualizando información",IFERROR(K578 / VLOOKUP(A578,Deflactor!$G$3:$H$64,2,0),"Revisar error" )))</f>
        <v>Actualizando información</v>
      </c>
    </row>
    <row r="579" spans="1:25" x14ac:dyDescent="0.3">
      <c r="A579" s="2">
        <v>1998</v>
      </c>
      <c r="B579" s="2" t="s">
        <v>677</v>
      </c>
      <c r="C579" s="2" t="s">
        <v>7</v>
      </c>
      <c r="D579" s="2" t="s">
        <v>1320</v>
      </c>
      <c r="E579" s="2" t="s">
        <v>25</v>
      </c>
      <c r="F579" s="2" t="s">
        <v>26</v>
      </c>
      <c r="G579" s="2" t="s">
        <v>624</v>
      </c>
      <c r="H579" s="2"/>
      <c r="I579" s="2"/>
      <c r="J579" s="2"/>
      <c r="K579" s="27"/>
      <c r="L579" s="2"/>
      <c r="M579" s="2"/>
      <c r="N579" s="2"/>
      <c r="O579" s="2"/>
      <c r="P579" s="2"/>
      <c r="Q579" s="2"/>
      <c r="R579" s="2"/>
      <c r="S579" s="2"/>
      <c r="T579" s="2"/>
      <c r="U579" s="2"/>
      <c r="V579" s="2"/>
      <c r="W579" s="2"/>
      <c r="X579" s="30" t="str">
        <f t="shared" si="14"/>
        <v/>
      </c>
      <c r="Y579" s="9" t="str">
        <f>IF( K579="s.i", "s.i", IF(ISBLANK(K579),"Actualizando información",IFERROR(K579 / VLOOKUP(A579,Deflactor!$G$3:$H$64,2,0),"Revisar error" )))</f>
        <v>Actualizando información</v>
      </c>
    </row>
    <row r="580" spans="1:25" x14ac:dyDescent="0.3">
      <c r="A580" s="2">
        <v>1998</v>
      </c>
      <c r="B580" s="2" t="s">
        <v>678</v>
      </c>
      <c r="C580" s="2" t="s">
        <v>7</v>
      </c>
      <c r="D580" s="2" t="s">
        <v>1320</v>
      </c>
      <c r="E580" s="2" t="s">
        <v>12</v>
      </c>
      <c r="F580" s="2" t="s">
        <v>404</v>
      </c>
      <c r="G580" s="2" t="s">
        <v>624</v>
      </c>
      <c r="H580" s="2"/>
      <c r="I580" s="2"/>
      <c r="J580" s="2"/>
      <c r="K580" s="27"/>
      <c r="L580" s="2"/>
      <c r="M580" s="2"/>
      <c r="N580" s="2"/>
      <c r="O580" s="2"/>
      <c r="P580" s="2"/>
      <c r="Q580" s="2"/>
      <c r="R580" s="2"/>
      <c r="S580" s="2"/>
      <c r="T580" s="2"/>
      <c r="U580" s="2"/>
      <c r="V580" s="2"/>
      <c r="W580" s="2"/>
      <c r="X580" s="30" t="str">
        <f t="shared" ref="X580:X622" si="15">+IF(ISNUMBER(Y580),Y580,"")</f>
        <v/>
      </c>
      <c r="Y580" s="9" t="str">
        <f>IF( K580="s.i", "s.i", IF(ISBLANK(K580),"Actualizando información",IFERROR(K580 / VLOOKUP(A580,Deflactor!$G$3:$H$64,2,0),"Revisar error" )))</f>
        <v>Actualizando información</v>
      </c>
    </row>
    <row r="581" spans="1:25" x14ac:dyDescent="0.3">
      <c r="A581" s="2">
        <v>1998</v>
      </c>
      <c r="B581" s="2" t="s">
        <v>679</v>
      </c>
      <c r="C581" s="2" t="s">
        <v>7</v>
      </c>
      <c r="D581" s="2" t="s">
        <v>1320</v>
      </c>
      <c r="E581" s="2" t="s">
        <v>45</v>
      </c>
      <c r="F581" s="2" t="s">
        <v>184</v>
      </c>
      <c r="G581" s="2" t="s">
        <v>624</v>
      </c>
      <c r="H581" s="2"/>
      <c r="I581" s="2"/>
      <c r="J581" s="2"/>
      <c r="K581" s="27"/>
      <c r="L581" s="2"/>
      <c r="M581" s="2"/>
      <c r="N581" s="2"/>
      <c r="O581" s="2"/>
      <c r="P581" s="2"/>
      <c r="Q581" s="2"/>
      <c r="R581" s="2"/>
      <c r="S581" s="2"/>
      <c r="T581" s="2"/>
      <c r="U581" s="2"/>
      <c r="V581" s="2"/>
      <c r="W581" s="2"/>
      <c r="X581" s="30" t="str">
        <f t="shared" si="15"/>
        <v/>
      </c>
      <c r="Y581" s="9" t="str">
        <f>IF( K581="s.i", "s.i", IF(ISBLANK(K581),"Actualizando información",IFERROR(K581 / VLOOKUP(A581,Deflactor!$G$3:$H$64,2,0),"Revisar error" )))</f>
        <v>Actualizando información</v>
      </c>
    </row>
    <row r="582" spans="1:25" x14ac:dyDescent="0.3">
      <c r="A582" s="2">
        <v>1998</v>
      </c>
      <c r="B582" s="2" t="s">
        <v>516</v>
      </c>
      <c r="C582" s="2" t="s">
        <v>7</v>
      </c>
      <c r="D582" s="2" t="s">
        <v>1320</v>
      </c>
      <c r="E582" s="2" t="s">
        <v>25</v>
      </c>
      <c r="F582" s="2" t="s">
        <v>410</v>
      </c>
      <c r="G582" s="2" t="s">
        <v>624</v>
      </c>
      <c r="H582" s="2"/>
      <c r="I582" s="2"/>
      <c r="J582" s="2"/>
      <c r="K582" s="27"/>
      <c r="L582" s="2"/>
      <c r="M582" s="2"/>
      <c r="N582" s="2"/>
      <c r="O582" s="2"/>
      <c r="P582" s="2"/>
      <c r="Q582" s="2"/>
      <c r="R582" s="2"/>
      <c r="S582" s="2"/>
      <c r="T582" s="2"/>
      <c r="U582" s="2"/>
      <c r="V582" s="2"/>
      <c r="W582" s="2"/>
      <c r="X582" s="30" t="str">
        <f t="shared" si="15"/>
        <v/>
      </c>
      <c r="Y582" s="9" t="str">
        <f>IF( K582="s.i", "s.i", IF(ISBLANK(K582),"Actualizando información",IFERROR(K582 / VLOOKUP(A582,Deflactor!$G$3:$H$64,2,0),"Revisar error" )))</f>
        <v>Actualizando información</v>
      </c>
    </row>
    <row r="583" spans="1:25" x14ac:dyDescent="0.3">
      <c r="A583" s="2">
        <v>1998</v>
      </c>
      <c r="B583" s="2" t="s">
        <v>680</v>
      </c>
      <c r="C583" s="2" t="s">
        <v>7</v>
      </c>
      <c r="D583" s="2" t="s">
        <v>1320</v>
      </c>
      <c r="E583" s="2" t="s">
        <v>25</v>
      </c>
      <c r="F583" s="2" t="s">
        <v>26</v>
      </c>
      <c r="G583" s="2" t="s">
        <v>624</v>
      </c>
      <c r="H583" s="2"/>
      <c r="I583" s="2"/>
      <c r="J583" s="2"/>
      <c r="K583" s="27"/>
      <c r="L583" s="2"/>
      <c r="M583" s="2"/>
      <c r="N583" s="2"/>
      <c r="O583" s="2"/>
      <c r="P583" s="2"/>
      <c r="Q583" s="2"/>
      <c r="R583" s="2"/>
      <c r="S583" s="2"/>
      <c r="T583" s="2"/>
      <c r="U583" s="2"/>
      <c r="V583" s="2"/>
      <c r="W583" s="2"/>
      <c r="X583" s="30" t="str">
        <f t="shared" si="15"/>
        <v/>
      </c>
      <c r="Y583" s="9" t="str">
        <f>IF( K583="s.i", "s.i", IF(ISBLANK(K583),"Actualizando información",IFERROR(K583 / VLOOKUP(A583,Deflactor!$G$3:$H$64,2,0),"Revisar error" )))</f>
        <v>Actualizando información</v>
      </c>
    </row>
    <row r="584" spans="1:25" x14ac:dyDescent="0.3">
      <c r="A584" s="2">
        <v>1998</v>
      </c>
      <c r="B584" s="2" t="s">
        <v>681</v>
      </c>
      <c r="C584" s="2" t="s">
        <v>7</v>
      </c>
      <c r="D584" s="2" t="s">
        <v>1320</v>
      </c>
      <c r="E584" s="2" t="s">
        <v>25</v>
      </c>
      <c r="F584" s="2" t="s">
        <v>26</v>
      </c>
      <c r="G584" s="2" t="s">
        <v>624</v>
      </c>
      <c r="H584" s="2"/>
      <c r="I584" s="2"/>
      <c r="J584" s="2"/>
      <c r="K584" s="27"/>
      <c r="L584" s="2"/>
      <c r="M584" s="2"/>
      <c r="N584" s="2"/>
      <c r="O584" s="2"/>
      <c r="P584" s="2"/>
      <c r="Q584" s="2"/>
      <c r="R584" s="2"/>
      <c r="S584" s="2"/>
      <c r="T584" s="2"/>
      <c r="U584" s="2"/>
      <c r="V584" s="2"/>
      <c r="W584" s="2"/>
      <c r="X584" s="30" t="str">
        <f t="shared" si="15"/>
        <v/>
      </c>
      <c r="Y584" s="9" t="str">
        <f>IF( K584="s.i", "s.i", IF(ISBLANK(K584),"Actualizando información",IFERROR(K584 / VLOOKUP(A584,Deflactor!$G$3:$H$64,2,0),"Revisar error" )))</f>
        <v>Actualizando información</v>
      </c>
    </row>
    <row r="585" spans="1:25" x14ac:dyDescent="0.3">
      <c r="A585" s="2">
        <v>1998</v>
      </c>
      <c r="B585" s="2" t="s">
        <v>682</v>
      </c>
      <c r="C585" s="2" t="s">
        <v>7</v>
      </c>
      <c r="D585" s="2" t="s">
        <v>1320</v>
      </c>
      <c r="E585" s="2" t="s">
        <v>36</v>
      </c>
      <c r="F585" s="2" t="s">
        <v>37</v>
      </c>
      <c r="G585" s="2" t="s">
        <v>624</v>
      </c>
      <c r="H585" s="2"/>
      <c r="I585" s="2"/>
      <c r="J585" s="2"/>
      <c r="K585" s="27"/>
      <c r="L585" s="2"/>
      <c r="M585" s="2"/>
      <c r="N585" s="2"/>
      <c r="O585" s="2"/>
      <c r="P585" s="2"/>
      <c r="Q585" s="2"/>
      <c r="R585" s="2"/>
      <c r="S585" s="2"/>
      <c r="T585" s="2"/>
      <c r="U585" s="2"/>
      <c r="V585" s="2"/>
      <c r="W585" s="2"/>
      <c r="X585" s="30" t="str">
        <f t="shared" si="15"/>
        <v/>
      </c>
      <c r="Y585" s="9" t="str">
        <f>IF( K585="s.i", "s.i", IF(ISBLANK(K585),"Actualizando información",IFERROR(K585 / VLOOKUP(A585,Deflactor!$G$3:$H$64,2,0),"Revisar error" )))</f>
        <v>Actualizando información</v>
      </c>
    </row>
    <row r="586" spans="1:25" x14ac:dyDescent="0.3">
      <c r="A586" s="2">
        <v>1998</v>
      </c>
      <c r="B586" s="2" t="s">
        <v>683</v>
      </c>
      <c r="C586" s="2" t="s">
        <v>7</v>
      </c>
      <c r="D586" s="2" t="s">
        <v>1320</v>
      </c>
      <c r="E586" s="2" t="s">
        <v>36</v>
      </c>
      <c r="F586" s="2" t="s">
        <v>94</v>
      </c>
      <c r="G586" s="2" t="s">
        <v>624</v>
      </c>
      <c r="H586" s="2"/>
      <c r="I586" s="2"/>
      <c r="J586" s="2"/>
      <c r="K586" s="27"/>
      <c r="L586" s="2"/>
      <c r="M586" s="2"/>
      <c r="N586" s="2"/>
      <c r="O586" s="2"/>
      <c r="P586" s="2"/>
      <c r="Q586" s="2"/>
      <c r="R586" s="2"/>
      <c r="S586" s="2"/>
      <c r="T586" s="2"/>
      <c r="U586" s="2"/>
      <c r="V586" s="2" t="s">
        <v>1152</v>
      </c>
      <c r="W586" s="2"/>
      <c r="X586" s="30" t="str">
        <f t="shared" si="15"/>
        <v/>
      </c>
      <c r="Y586" s="9" t="str">
        <f>IF( K586="s.i", "s.i", IF(ISBLANK(K586),"Actualizando información",IFERROR(K586 / VLOOKUP(A586,Deflactor!$G$3:$H$64,2,0),"Revisar error" )))</f>
        <v>Actualizando información</v>
      </c>
    </row>
    <row r="587" spans="1:25" x14ac:dyDescent="0.3">
      <c r="A587" s="2">
        <v>1998</v>
      </c>
      <c r="B587" s="2" t="s">
        <v>684</v>
      </c>
      <c r="C587" s="2" t="s">
        <v>7</v>
      </c>
      <c r="D587" s="2" t="s">
        <v>1320</v>
      </c>
      <c r="E587" s="2" t="s">
        <v>36</v>
      </c>
      <c r="F587" s="2" t="s">
        <v>98</v>
      </c>
      <c r="G587" s="2" t="s">
        <v>624</v>
      </c>
      <c r="H587" s="2"/>
      <c r="I587" s="2"/>
      <c r="J587" s="2"/>
      <c r="K587" s="27"/>
      <c r="L587" s="2"/>
      <c r="M587" s="2"/>
      <c r="N587" s="2"/>
      <c r="O587" s="2"/>
      <c r="P587" s="2"/>
      <c r="Q587" s="2"/>
      <c r="R587" s="2"/>
      <c r="S587" s="2"/>
      <c r="T587" s="2"/>
      <c r="U587" s="2"/>
      <c r="V587" s="2"/>
      <c r="W587" s="2"/>
      <c r="X587" s="30" t="str">
        <f t="shared" si="15"/>
        <v/>
      </c>
      <c r="Y587" s="9" t="str">
        <f>IF( K587="s.i", "s.i", IF(ISBLANK(K587),"Actualizando información",IFERROR(K587 / VLOOKUP(A587,Deflactor!$G$3:$H$64,2,0),"Revisar error" )))</f>
        <v>Actualizando información</v>
      </c>
    </row>
    <row r="588" spans="1:25" x14ac:dyDescent="0.3">
      <c r="A588" s="2">
        <v>1998</v>
      </c>
      <c r="B588" s="2" t="s">
        <v>685</v>
      </c>
      <c r="C588" s="2" t="s">
        <v>7</v>
      </c>
      <c r="D588" s="2" t="s">
        <v>1320</v>
      </c>
      <c r="E588" s="2" t="s">
        <v>36</v>
      </c>
      <c r="F588" s="2" t="s">
        <v>98</v>
      </c>
      <c r="G588" s="2" t="s">
        <v>624</v>
      </c>
      <c r="H588" s="2"/>
      <c r="I588" s="2"/>
      <c r="J588" s="2"/>
      <c r="K588" s="27"/>
      <c r="L588" s="2"/>
      <c r="M588" s="2"/>
      <c r="N588" s="2"/>
      <c r="O588" s="2"/>
      <c r="P588" s="2"/>
      <c r="Q588" s="2"/>
      <c r="R588" s="2"/>
      <c r="S588" s="2"/>
      <c r="T588" s="2"/>
      <c r="U588" s="2"/>
      <c r="V588" s="2"/>
      <c r="W588" s="2"/>
      <c r="X588" s="30" t="str">
        <f t="shared" si="15"/>
        <v/>
      </c>
      <c r="Y588" s="9" t="str">
        <f>IF( K588="s.i", "s.i", IF(ISBLANK(K588),"Actualizando información",IFERROR(K588 / VLOOKUP(A588,Deflactor!$G$3:$H$64,2,0),"Revisar error" )))</f>
        <v>Actualizando información</v>
      </c>
    </row>
    <row r="589" spans="1:25" x14ac:dyDescent="0.3">
      <c r="A589" s="2">
        <v>1998</v>
      </c>
      <c r="B589" s="2" t="s">
        <v>686</v>
      </c>
      <c r="C589" s="2" t="s">
        <v>7</v>
      </c>
      <c r="D589" s="2" t="s">
        <v>1320</v>
      </c>
      <c r="E589" s="2" t="s">
        <v>40</v>
      </c>
      <c r="F589" s="2" t="s">
        <v>41</v>
      </c>
      <c r="G589" s="2" t="s">
        <v>624</v>
      </c>
      <c r="H589" s="2"/>
      <c r="I589" s="2"/>
      <c r="J589" s="2"/>
      <c r="K589" s="27"/>
      <c r="L589" s="2"/>
      <c r="M589" s="2"/>
      <c r="N589" s="2"/>
      <c r="O589" s="2"/>
      <c r="P589" s="2"/>
      <c r="Q589" s="2"/>
      <c r="R589" s="2"/>
      <c r="S589" s="2"/>
      <c r="T589" s="2"/>
      <c r="U589" s="2"/>
      <c r="V589" s="2"/>
      <c r="W589" s="2"/>
      <c r="X589" s="30" t="str">
        <f t="shared" si="15"/>
        <v/>
      </c>
      <c r="Y589" s="9" t="str">
        <f>IF( K589="s.i", "s.i", IF(ISBLANK(K589),"Actualizando información",IFERROR(K589 / VLOOKUP(A589,Deflactor!$G$3:$H$64,2,0),"Revisar error" )))</f>
        <v>Actualizando información</v>
      </c>
    </row>
    <row r="590" spans="1:25" x14ac:dyDescent="0.3">
      <c r="A590" s="2">
        <v>1998</v>
      </c>
      <c r="B590" s="2" t="s">
        <v>687</v>
      </c>
      <c r="C590" s="2" t="s">
        <v>7</v>
      </c>
      <c r="D590" s="2" t="s">
        <v>1320</v>
      </c>
      <c r="E590" s="2" t="s">
        <v>40</v>
      </c>
      <c r="F590" s="2" t="s">
        <v>41</v>
      </c>
      <c r="G590" s="2" t="s">
        <v>624</v>
      </c>
      <c r="H590" s="2"/>
      <c r="I590" s="2"/>
      <c r="J590" s="2"/>
      <c r="K590" s="27"/>
      <c r="L590" s="2"/>
      <c r="M590" s="2"/>
      <c r="N590" s="2"/>
      <c r="O590" s="2"/>
      <c r="P590" s="2"/>
      <c r="Q590" s="2"/>
      <c r="R590" s="2"/>
      <c r="S590" s="2"/>
      <c r="T590" s="2"/>
      <c r="U590" s="2"/>
      <c r="V590" s="2"/>
      <c r="W590" s="2"/>
      <c r="X590" s="30" t="str">
        <f t="shared" si="15"/>
        <v/>
      </c>
      <c r="Y590" s="9" t="str">
        <f>IF( K590="s.i", "s.i", IF(ISBLANK(K590),"Actualizando información",IFERROR(K590 / VLOOKUP(A590,Deflactor!$G$3:$H$64,2,0),"Revisar error" )))</f>
        <v>Actualizando información</v>
      </c>
    </row>
    <row r="591" spans="1:25" x14ac:dyDescent="0.3">
      <c r="A591" s="2">
        <v>1998</v>
      </c>
      <c r="B591" s="2" t="s">
        <v>688</v>
      </c>
      <c r="C591" s="2" t="s">
        <v>7</v>
      </c>
      <c r="D591" s="2" t="s">
        <v>1320</v>
      </c>
      <c r="E591" s="2" t="s">
        <v>40</v>
      </c>
      <c r="F591" s="2" t="s">
        <v>41</v>
      </c>
      <c r="G591" s="2" t="s">
        <v>624</v>
      </c>
      <c r="H591" s="2"/>
      <c r="I591" s="2"/>
      <c r="J591" s="2"/>
      <c r="K591" s="27"/>
      <c r="L591" s="2"/>
      <c r="M591" s="2"/>
      <c r="N591" s="2"/>
      <c r="O591" s="2"/>
      <c r="P591" s="2"/>
      <c r="Q591" s="2"/>
      <c r="R591" s="2"/>
      <c r="S591" s="2"/>
      <c r="T591" s="2"/>
      <c r="U591" s="2"/>
      <c r="V591" s="2"/>
      <c r="W591" s="2"/>
      <c r="X591" s="30" t="str">
        <f t="shared" si="15"/>
        <v/>
      </c>
      <c r="Y591" s="9" t="str">
        <f>IF( K591="s.i", "s.i", IF(ISBLANK(K591),"Actualizando información",IFERROR(K591 / VLOOKUP(A591,Deflactor!$G$3:$H$64,2,0),"Revisar error" )))</f>
        <v>Actualizando información</v>
      </c>
    </row>
    <row r="592" spans="1:25" x14ac:dyDescent="0.3">
      <c r="A592" s="2">
        <v>1998</v>
      </c>
      <c r="B592" s="2" t="s">
        <v>689</v>
      </c>
      <c r="C592" s="2" t="s">
        <v>7</v>
      </c>
      <c r="D592" s="2" t="s">
        <v>1320</v>
      </c>
      <c r="E592" s="2" t="s">
        <v>36</v>
      </c>
      <c r="F592" s="2" t="s">
        <v>81</v>
      </c>
      <c r="G592" s="2" t="s">
        <v>624</v>
      </c>
      <c r="H592" s="2"/>
      <c r="I592" s="2"/>
      <c r="J592" s="2"/>
      <c r="K592" s="27"/>
      <c r="L592" s="2"/>
      <c r="M592" s="2"/>
      <c r="N592" s="2"/>
      <c r="O592" s="2"/>
      <c r="P592" s="2"/>
      <c r="Q592" s="2"/>
      <c r="R592" s="2"/>
      <c r="S592" s="2"/>
      <c r="T592" s="2"/>
      <c r="U592" s="2"/>
      <c r="V592" s="2"/>
      <c r="W592" s="2"/>
      <c r="X592" s="30" t="str">
        <f t="shared" si="15"/>
        <v/>
      </c>
      <c r="Y592" s="9" t="str">
        <f>IF( K592="s.i", "s.i", IF(ISBLANK(K592),"Actualizando información",IFERROR(K592 / VLOOKUP(A592,Deflactor!$G$3:$H$64,2,0),"Revisar error" )))</f>
        <v>Actualizando información</v>
      </c>
    </row>
    <row r="593" spans="1:25" x14ac:dyDescent="0.3">
      <c r="A593" s="2">
        <v>1998</v>
      </c>
      <c r="B593" s="2" t="s">
        <v>690</v>
      </c>
      <c r="C593" s="2" t="s">
        <v>7</v>
      </c>
      <c r="D593" s="2" t="s">
        <v>1320</v>
      </c>
      <c r="E593" s="2" t="s">
        <v>36</v>
      </c>
      <c r="F593" s="2" t="s">
        <v>98</v>
      </c>
      <c r="G593" s="2" t="s">
        <v>624</v>
      </c>
      <c r="H593" s="2"/>
      <c r="I593" s="2"/>
      <c r="J593" s="2"/>
      <c r="K593" s="27"/>
      <c r="L593" s="2"/>
      <c r="M593" s="2"/>
      <c r="N593" s="2"/>
      <c r="O593" s="2"/>
      <c r="P593" s="2"/>
      <c r="Q593" s="2"/>
      <c r="R593" s="2"/>
      <c r="S593" s="2"/>
      <c r="T593" s="2"/>
      <c r="U593" s="2"/>
      <c r="V593" s="2"/>
      <c r="W593" s="2"/>
      <c r="X593" s="30" t="str">
        <f t="shared" si="15"/>
        <v/>
      </c>
      <c r="Y593" s="9" t="str">
        <f>IF( K593="s.i", "s.i", IF(ISBLANK(K593),"Actualizando información",IFERROR(K593 / VLOOKUP(A593,Deflactor!$G$3:$H$64,2,0),"Revisar error" )))</f>
        <v>Actualizando información</v>
      </c>
    </row>
    <row r="594" spans="1:25" x14ac:dyDescent="0.3">
      <c r="A594" s="2">
        <v>1998</v>
      </c>
      <c r="B594" s="2" t="s">
        <v>691</v>
      </c>
      <c r="C594" s="2" t="s">
        <v>7</v>
      </c>
      <c r="D594" s="2" t="s">
        <v>1320</v>
      </c>
      <c r="E594" s="2" t="s">
        <v>40</v>
      </c>
      <c r="F594" s="2" t="s">
        <v>41</v>
      </c>
      <c r="G594" s="2" t="s">
        <v>624</v>
      </c>
      <c r="H594" s="2"/>
      <c r="I594" s="2"/>
      <c r="J594" s="2"/>
      <c r="K594" s="27"/>
      <c r="L594" s="2"/>
      <c r="M594" s="2"/>
      <c r="N594" s="2"/>
      <c r="O594" s="2"/>
      <c r="P594" s="2"/>
      <c r="Q594" s="2"/>
      <c r="R594" s="2"/>
      <c r="S594" s="2"/>
      <c r="T594" s="2"/>
      <c r="U594" s="2"/>
      <c r="V594" s="2"/>
      <c r="W594" s="2"/>
      <c r="X594" s="30" t="str">
        <f t="shared" si="15"/>
        <v/>
      </c>
      <c r="Y594" s="9" t="str">
        <f>IF( K594="s.i", "s.i", IF(ISBLANK(K594),"Actualizando información",IFERROR(K594 / VLOOKUP(A594,Deflactor!$G$3:$H$64,2,0),"Revisar error" )))</f>
        <v>Actualizando información</v>
      </c>
    </row>
    <row r="595" spans="1:25" x14ac:dyDescent="0.3">
      <c r="A595" s="2">
        <v>1998</v>
      </c>
      <c r="B595" s="2" t="s">
        <v>692</v>
      </c>
      <c r="C595" s="2" t="s">
        <v>7</v>
      </c>
      <c r="D595" s="2" t="s">
        <v>1320</v>
      </c>
      <c r="E595" s="2" t="s">
        <v>8</v>
      </c>
      <c r="F595" s="2" t="s">
        <v>693</v>
      </c>
      <c r="G595" s="2" t="s">
        <v>624</v>
      </c>
      <c r="H595" s="2"/>
      <c r="I595" s="2"/>
      <c r="J595" s="2"/>
      <c r="K595" s="27"/>
      <c r="L595" s="2"/>
      <c r="M595" s="2"/>
      <c r="N595" s="2"/>
      <c r="O595" s="2"/>
      <c r="P595" s="2"/>
      <c r="Q595" s="2"/>
      <c r="R595" s="2"/>
      <c r="S595" s="2"/>
      <c r="T595" s="2"/>
      <c r="U595" s="2"/>
      <c r="V595" s="2"/>
      <c r="W595" s="2"/>
      <c r="X595" s="30" t="str">
        <f t="shared" si="15"/>
        <v/>
      </c>
      <c r="Y595" s="9" t="str">
        <f>IF( K595="s.i", "s.i", IF(ISBLANK(K595),"Actualizando información",IFERROR(K595 / VLOOKUP(A595,Deflactor!$G$3:$H$64,2,0),"Revisar error" )))</f>
        <v>Actualizando información</v>
      </c>
    </row>
    <row r="596" spans="1:25" x14ac:dyDescent="0.3">
      <c r="A596" s="2">
        <v>1998</v>
      </c>
      <c r="B596" s="2" t="s">
        <v>694</v>
      </c>
      <c r="C596" s="2" t="s">
        <v>7</v>
      </c>
      <c r="D596" s="2" t="s">
        <v>1320</v>
      </c>
      <c r="E596" s="2" t="s">
        <v>8</v>
      </c>
      <c r="F596" s="2" t="s">
        <v>51</v>
      </c>
      <c r="G596" s="2" t="s">
        <v>624</v>
      </c>
      <c r="H596" s="2"/>
      <c r="I596" s="2"/>
      <c r="J596" s="2"/>
      <c r="K596" s="27"/>
      <c r="L596" s="2"/>
      <c r="M596" s="2"/>
      <c r="N596" s="2"/>
      <c r="O596" s="2"/>
      <c r="P596" s="2"/>
      <c r="Q596" s="2"/>
      <c r="R596" s="2"/>
      <c r="S596" s="2"/>
      <c r="T596" s="2"/>
      <c r="U596" s="2"/>
      <c r="V596" s="2"/>
      <c r="W596" s="2"/>
      <c r="X596" s="30" t="str">
        <f t="shared" si="15"/>
        <v/>
      </c>
      <c r="Y596" s="9" t="str">
        <f>IF( K596="s.i", "s.i", IF(ISBLANK(K596),"Actualizando información",IFERROR(K596 / VLOOKUP(A596,Deflactor!$G$3:$H$64,2,0),"Revisar error" )))</f>
        <v>Actualizando información</v>
      </c>
    </row>
    <row r="597" spans="1:25" x14ac:dyDescent="0.3">
      <c r="A597" s="2">
        <v>1998</v>
      </c>
      <c r="B597" s="2" t="s">
        <v>663</v>
      </c>
      <c r="C597" s="2" t="s">
        <v>7</v>
      </c>
      <c r="D597" s="2" t="s">
        <v>1320</v>
      </c>
      <c r="E597" s="2" t="s">
        <v>64</v>
      </c>
      <c r="F597" s="2" t="s">
        <v>571</v>
      </c>
      <c r="G597" s="2" t="s">
        <v>624</v>
      </c>
      <c r="H597" s="2"/>
      <c r="I597" s="2"/>
      <c r="J597" s="2"/>
      <c r="K597" s="27"/>
      <c r="L597" s="2"/>
      <c r="M597" s="2"/>
      <c r="N597" s="2"/>
      <c r="O597" s="2"/>
      <c r="P597" s="2"/>
      <c r="Q597" s="2"/>
      <c r="R597" s="2"/>
      <c r="S597" s="2"/>
      <c r="T597" s="2"/>
      <c r="U597" s="2"/>
      <c r="V597" s="2"/>
      <c r="W597" s="2"/>
      <c r="X597" s="30" t="str">
        <f t="shared" si="15"/>
        <v/>
      </c>
      <c r="Y597" s="9" t="str">
        <f>IF( K597="s.i", "s.i", IF(ISBLANK(K597),"Actualizando información",IFERROR(K597 / VLOOKUP(A597,Deflactor!$G$3:$H$64,2,0),"Revisar error" )))</f>
        <v>Actualizando información</v>
      </c>
    </row>
    <row r="598" spans="1:25" x14ac:dyDescent="0.3">
      <c r="A598" s="2">
        <v>1998</v>
      </c>
      <c r="B598" s="2" t="s">
        <v>695</v>
      </c>
      <c r="C598" s="2" t="s">
        <v>7</v>
      </c>
      <c r="D598" s="2" t="s">
        <v>1320</v>
      </c>
      <c r="E598" s="2" t="s">
        <v>64</v>
      </c>
      <c r="F598" s="2" t="s">
        <v>65</v>
      </c>
      <c r="G598" s="2" t="s">
        <v>624</v>
      </c>
      <c r="H598" s="2"/>
      <c r="I598" s="2"/>
      <c r="J598" s="2"/>
      <c r="K598" s="27"/>
      <c r="L598" s="2"/>
      <c r="M598" s="2"/>
      <c r="N598" s="2"/>
      <c r="O598" s="2"/>
      <c r="P598" s="2"/>
      <c r="Q598" s="2"/>
      <c r="R598" s="2"/>
      <c r="S598" s="2"/>
      <c r="T598" s="2"/>
      <c r="U598" s="2"/>
      <c r="V598" s="2"/>
      <c r="W598" s="2"/>
      <c r="X598" s="30" t="str">
        <f t="shared" si="15"/>
        <v/>
      </c>
      <c r="Y598" s="9" t="str">
        <f>IF( K598="s.i", "s.i", IF(ISBLANK(K598),"Actualizando información",IFERROR(K598 / VLOOKUP(A598,Deflactor!$G$3:$H$64,2,0),"Revisar error" )))</f>
        <v>Actualizando información</v>
      </c>
    </row>
    <row r="599" spans="1:25" x14ac:dyDescent="0.3">
      <c r="A599" s="2">
        <v>1998</v>
      </c>
      <c r="B599" s="2" t="s">
        <v>696</v>
      </c>
      <c r="C599" s="2" t="s">
        <v>7</v>
      </c>
      <c r="D599" s="2" t="s">
        <v>1320</v>
      </c>
      <c r="E599" s="2" t="s">
        <v>54</v>
      </c>
      <c r="F599" s="2" t="s">
        <v>244</v>
      </c>
      <c r="G599" s="2" t="s">
        <v>624</v>
      </c>
      <c r="H599" s="2"/>
      <c r="I599" s="2"/>
      <c r="J599" s="2"/>
      <c r="K599" s="27"/>
      <c r="L599" s="2"/>
      <c r="M599" s="2"/>
      <c r="N599" s="2"/>
      <c r="O599" s="2"/>
      <c r="P599" s="2"/>
      <c r="Q599" s="2"/>
      <c r="R599" s="2"/>
      <c r="S599" s="2"/>
      <c r="T599" s="2"/>
      <c r="U599" s="2"/>
      <c r="V599" s="2"/>
      <c r="W599" s="2"/>
      <c r="X599" s="30" t="str">
        <f t="shared" si="15"/>
        <v/>
      </c>
      <c r="Y599" s="9" t="str">
        <f>IF( K599="s.i", "s.i", IF(ISBLANK(K599),"Actualizando información",IFERROR(K599 / VLOOKUP(A599,Deflactor!$G$3:$H$64,2,0),"Revisar error" )))</f>
        <v>Actualizando información</v>
      </c>
    </row>
    <row r="600" spans="1:25" x14ac:dyDescent="0.3">
      <c r="A600" s="2">
        <v>1998</v>
      </c>
      <c r="B600" s="2" t="s">
        <v>697</v>
      </c>
      <c r="C600" s="2" t="s">
        <v>7</v>
      </c>
      <c r="D600" s="2" t="s">
        <v>1320</v>
      </c>
      <c r="E600" s="2" t="s">
        <v>54</v>
      </c>
      <c r="F600" s="2" t="s">
        <v>646</v>
      </c>
      <c r="G600" s="2" t="s">
        <v>624</v>
      </c>
      <c r="H600" s="2"/>
      <c r="I600" s="2"/>
      <c r="J600" s="2"/>
      <c r="K600" s="27"/>
      <c r="L600" s="2"/>
      <c r="M600" s="2"/>
      <c r="N600" s="2"/>
      <c r="O600" s="2"/>
      <c r="P600" s="2"/>
      <c r="Q600" s="2"/>
      <c r="R600" s="2"/>
      <c r="S600" s="2"/>
      <c r="T600" s="2"/>
      <c r="U600" s="2"/>
      <c r="V600" s="2"/>
      <c r="W600" s="2"/>
      <c r="X600" s="30" t="str">
        <f t="shared" si="15"/>
        <v/>
      </c>
      <c r="Y600" s="9" t="str">
        <f>IF( K600="s.i", "s.i", IF(ISBLANK(K600),"Actualizando información",IFERROR(K600 / VLOOKUP(A600,Deflactor!$G$3:$H$64,2,0),"Revisar error" )))</f>
        <v>Actualizando información</v>
      </c>
    </row>
    <row r="601" spans="1:25" x14ac:dyDescent="0.3">
      <c r="A601" s="2">
        <v>1998</v>
      </c>
      <c r="B601" s="2" t="s">
        <v>698</v>
      </c>
      <c r="C601" s="2" t="s">
        <v>7</v>
      </c>
      <c r="D601" s="2" t="s">
        <v>1320</v>
      </c>
      <c r="E601" s="2" t="s">
        <v>54</v>
      </c>
      <c r="F601" s="2" t="s">
        <v>237</v>
      </c>
      <c r="G601" s="2" t="s">
        <v>624</v>
      </c>
      <c r="H601" s="2"/>
      <c r="I601" s="2"/>
      <c r="J601" s="2"/>
      <c r="K601" s="27"/>
      <c r="L601" s="2"/>
      <c r="M601" s="2"/>
      <c r="N601" s="2"/>
      <c r="O601" s="2"/>
      <c r="P601" s="2"/>
      <c r="Q601" s="2"/>
      <c r="R601" s="2"/>
      <c r="S601" s="2"/>
      <c r="T601" s="2"/>
      <c r="U601" s="2"/>
      <c r="V601" s="2"/>
      <c r="W601" s="2"/>
      <c r="X601" s="30" t="str">
        <f t="shared" si="15"/>
        <v/>
      </c>
      <c r="Y601" s="9" t="str">
        <f>IF( K601="s.i", "s.i", IF(ISBLANK(K601),"Actualizando información",IFERROR(K601 / VLOOKUP(A601,Deflactor!$G$3:$H$64,2,0),"Revisar error" )))</f>
        <v>Actualizando información</v>
      </c>
    </row>
    <row r="602" spans="1:25" x14ac:dyDescent="0.3">
      <c r="A602" s="2">
        <v>1998</v>
      </c>
      <c r="B602" s="2" t="s">
        <v>699</v>
      </c>
      <c r="C602" s="2" t="s">
        <v>7</v>
      </c>
      <c r="D602" s="2" t="s">
        <v>1320</v>
      </c>
      <c r="E602" s="2" t="s">
        <v>32</v>
      </c>
      <c r="F602" s="2" t="s">
        <v>33</v>
      </c>
      <c r="G602" s="2" t="s">
        <v>624</v>
      </c>
      <c r="H602" s="2"/>
      <c r="I602" s="2"/>
      <c r="J602" s="2"/>
      <c r="K602" s="27"/>
      <c r="L602" s="2"/>
      <c r="M602" s="2"/>
      <c r="N602" s="2"/>
      <c r="O602" s="2"/>
      <c r="P602" s="2"/>
      <c r="Q602" s="2"/>
      <c r="R602" s="2"/>
      <c r="S602" s="2"/>
      <c r="T602" s="2"/>
      <c r="U602" s="2"/>
      <c r="V602" s="2"/>
      <c r="W602" s="2"/>
      <c r="X602" s="30" t="str">
        <f t="shared" si="15"/>
        <v/>
      </c>
      <c r="Y602" s="9" t="str">
        <f>IF( K602="s.i", "s.i", IF(ISBLANK(K602),"Actualizando información",IFERROR(K602 / VLOOKUP(A602,Deflactor!$G$3:$H$64,2,0),"Revisar error" )))</f>
        <v>Actualizando información</v>
      </c>
    </row>
    <row r="603" spans="1:25" x14ac:dyDescent="0.3">
      <c r="A603" s="2">
        <v>1997</v>
      </c>
      <c r="B603" s="2" t="s">
        <v>700</v>
      </c>
      <c r="C603" s="2" t="s">
        <v>7</v>
      </c>
      <c r="D603" s="2" t="s">
        <v>1320</v>
      </c>
      <c r="E603" s="2" t="s">
        <v>8</v>
      </c>
      <c r="F603" s="2" t="s">
        <v>51</v>
      </c>
      <c r="G603" s="2" t="s">
        <v>624</v>
      </c>
      <c r="H603" s="2"/>
      <c r="I603" s="2"/>
      <c r="J603" s="2"/>
      <c r="K603" s="27"/>
      <c r="L603" s="2"/>
      <c r="M603" s="2"/>
      <c r="N603" s="2"/>
      <c r="O603" s="2"/>
      <c r="P603" s="2"/>
      <c r="Q603" s="2"/>
      <c r="R603" s="2"/>
      <c r="S603" s="2"/>
      <c r="T603" s="2"/>
      <c r="U603" s="2"/>
      <c r="V603" s="2"/>
      <c r="W603" s="2"/>
      <c r="X603" s="30" t="str">
        <f t="shared" si="15"/>
        <v/>
      </c>
      <c r="Y603" s="9" t="str">
        <f>IF( K603="s.i", "s.i", IF(ISBLANK(K603),"Actualizando información",IFERROR(K603 / VLOOKUP(A603,Deflactor!$G$3:$H$64,2,0),"Revisar error" )))</f>
        <v>Actualizando información</v>
      </c>
    </row>
    <row r="604" spans="1:25" x14ac:dyDescent="0.3">
      <c r="A604" s="2">
        <v>1997</v>
      </c>
      <c r="B604" s="2" t="s">
        <v>701</v>
      </c>
      <c r="C604" s="2" t="s">
        <v>7</v>
      </c>
      <c r="D604" s="2" t="s">
        <v>1320</v>
      </c>
      <c r="E604" s="2" t="s">
        <v>71</v>
      </c>
      <c r="F604" s="2" t="s">
        <v>167</v>
      </c>
      <c r="G604" s="2" t="s">
        <v>624</v>
      </c>
      <c r="H604" s="2"/>
      <c r="I604" s="2"/>
      <c r="J604" s="2"/>
      <c r="K604" s="27"/>
      <c r="L604" s="2"/>
      <c r="M604" s="2"/>
      <c r="N604" s="2"/>
      <c r="O604" s="2"/>
      <c r="P604" s="2"/>
      <c r="Q604" s="2"/>
      <c r="R604" s="2"/>
      <c r="S604" s="2"/>
      <c r="T604" s="2"/>
      <c r="U604" s="2"/>
      <c r="V604" s="2"/>
      <c r="W604" s="2"/>
      <c r="X604" s="30" t="str">
        <f t="shared" si="15"/>
        <v/>
      </c>
      <c r="Y604" s="9" t="str">
        <f>IF( K604="s.i", "s.i", IF(ISBLANK(K604),"Actualizando información",IFERROR(K604 / VLOOKUP(A604,Deflactor!$G$3:$H$64,2,0),"Revisar error" )))</f>
        <v>Actualizando información</v>
      </c>
    </row>
    <row r="605" spans="1:25" x14ac:dyDescent="0.3">
      <c r="A605" s="2">
        <v>1997</v>
      </c>
      <c r="B605" s="2" t="s">
        <v>702</v>
      </c>
      <c r="C605" s="2" t="s">
        <v>7</v>
      </c>
      <c r="D605" s="2" t="s">
        <v>1320</v>
      </c>
      <c r="E605" s="2" t="s">
        <v>36</v>
      </c>
      <c r="F605" s="2" t="s">
        <v>81</v>
      </c>
      <c r="G605" s="2" t="s">
        <v>624</v>
      </c>
      <c r="H605" s="2"/>
      <c r="I605" s="2"/>
      <c r="J605" s="2"/>
      <c r="K605" s="27"/>
      <c r="L605" s="2"/>
      <c r="M605" s="2"/>
      <c r="N605" s="2"/>
      <c r="O605" s="2"/>
      <c r="P605" s="2"/>
      <c r="Q605" s="2"/>
      <c r="R605" s="2"/>
      <c r="S605" s="2"/>
      <c r="T605" s="2"/>
      <c r="U605" s="2"/>
      <c r="V605" s="2"/>
      <c r="W605" s="2"/>
      <c r="X605" s="30" t="str">
        <f t="shared" si="15"/>
        <v/>
      </c>
      <c r="Y605" s="9" t="str">
        <f>IF( K605="s.i", "s.i", IF(ISBLANK(K605),"Actualizando información",IFERROR(K605 / VLOOKUP(A605,Deflactor!$G$3:$H$64,2,0),"Revisar error" )))</f>
        <v>Actualizando información</v>
      </c>
    </row>
    <row r="606" spans="1:25" x14ac:dyDescent="0.3">
      <c r="A606" s="2">
        <v>1997</v>
      </c>
      <c r="B606" s="2" t="s">
        <v>703</v>
      </c>
      <c r="C606" s="2" t="s">
        <v>7</v>
      </c>
      <c r="D606" s="2" t="s">
        <v>1320</v>
      </c>
      <c r="E606" s="2" t="s">
        <v>36</v>
      </c>
      <c r="F606" s="2" t="s">
        <v>37</v>
      </c>
      <c r="G606" s="2" t="s">
        <v>624</v>
      </c>
      <c r="H606" s="2"/>
      <c r="I606" s="2"/>
      <c r="J606" s="2"/>
      <c r="K606" s="27"/>
      <c r="L606" s="2"/>
      <c r="M606" s="2"/>
      <c r="N606" s="2"/>
      <c r="O606" s="2"/>
      <c r="P606" s="2"/>
      <c r="Q606" s="2"/>
      <c r="R606" s="2"/>
      <c r="S606" s="2"/>
      <c r="T606" s="2"/>
      <c r="U606" s="2"/>
      <c r="V606" s="2"/>
      <c r="W606" s="2"/>
      <c r="X606" s="30" t="str">
        <f t="shared" si="15"/>
        <v/>
      </c>
      <c r="Y606" s="9" t="str">
        <f>IF( K606="s.i", "s.i", IF(ISBLANK(K606),"Actualizando información",IFERROR(K606 / VLOOKUP(A606,Deflactor!$G$3:$H$64,2,0),"Revisar error" )))</f>
        <v>Actualizando información</v>
      </c>
    </row>
    <row r="607" spans="1:25" x14ac:dyDescent="0.3">
      <c r="A607" s="2">
        <v>1997</v>
      </c>
      <c r="B607" s="2" t="s">
        <v>617</v>
      </c>
      <c r="C607" s="2" t="s">
        <v>7</v>
      </c>
      <c r="D607" s="2" t="s">
        <v>1320</v>
      </c>
      <c r="E607" s="2" t="s">
        <v>36</v>
      </c>
      <c r="F607" s="2" t="s">
        <v>37</v>
      </c>
      <c r="G607" s="2" t="s">
        <v>624</v>
      </c>
      <c r="H607" s="2"/>
      <c r="I607" s="2"/>
      <c r="J607" s="2"/>
      <c r="K607" s="27"/>
      <c r="L607" s="2"/>
      <c r="M607" s="2"/>
      <c r="N607" s="2"/>
      <c r="O607" s="2"/>
      <c r="P607" s="2"/>
      <c r="Q607" s="2"/>
      <c r="R607" s="2"/>
      <c r="S607" s="2"/>
      <c r="T607" s="2"/>
      <c r="U607" s="2"/>
      <c r="V607" s="2"/>
      <c r="W607" s="2"/>
      <c r="X607" s="30" t="str">
        <f t="shared" si="15"/>
        <v/>
      </c>
      <c r="Y607" s="9" t="str">
        <f>IF( K607="s.i", "s.i", IF(ISBLANK(K607),"Actualizando información",IFERROR(K607 / VLOOKUP(A607,Deflactor!$G$3:$H$64,2,0),"Revisar error" )))</f>
        <v>Actualizando información</v>
      </c>
    </row>
    <row r="608" spans="1:25" x14ac:dyDescent="0.3">
      <c r="A608" s="2">
        <v>1997</v>
      </c>
      <c r="B608" s="2" t="s">
        <v>704</v>
      </c>
      <c r="C608" s="2" t="s">
        <v>7</v>
      </c>
      <c r="D608" s="2" t="s">
        <v>1320</v>
      </c>
      <c r="E608" s="2" t="s">
        <v>25</v>
      </c>
      <c r="F608" s="2" t="s">
        <v>26</v>
      </c>
      <c r="G608" s="2" t="s">
        <v>624</v>
      </c>
      <c r="H608" s="2"/>
      <c r="I608" s="2"/>
      <c r="J608" s="2"/>
      <c r="K608" s="27"/>
      <c r="L608" s="2"/>
      <c r="M608" s="2"/>
      <c r="N608" s="2"/>
      <c r="O608" s="2"/>
      <c r="P608" s="2"/>
      <c r="Q608" s="2"/>
      <c r="R608" s="2"/>
      <c r="S608" s="2"/>
      <c r="T608" s="2"/>
      <c r="U608" s="2"/>
      <c r="V608" s="2"/>
      <c r="W608" s="2"/>
      <c r="X608" s="30" t="str">
        <f t="shared" si="15"/>
        <v/>
      </c>
      <c r="Y608" s="9" t="str">
        <f>IF( K608="s.i", "s.i", IF(ISBLANK(K608),"Actualizando información",IFERROR(K608 / VLOOKUP(A608,Deflactor!$G$3:$H$64,2,0),"Revisar error" )))</f>
        <v>Actualizando información</v>
      </c>
    </row>
    <row r="609" spans="1:25" x14ac:dyDescent="0.3">
      <c r="A609" s="2">
        <v>1997</v>
      </c>
      <c r="B609" s="2" t="s">
        <v>705</v>
      </c>
      <c r="C609" s="2" t="s">
        <v>7</v>
      </c>
      <c r="D609" s="2" t="s">
        <v>1320</v>
      </c>
      <c r="E609" s="2" t="s">
        <v>12</v>
      </c>
      <c r="F609" s="2" t="s">
        <v>13</v>
      </c>
      <c r="G609" s="2" t="s">
        <v>624</v>
      </c>
      <c r="H609" s="2"/>
      <c r="I609" s="2"/>
      <c r="J609" s="2"/>
      <c r="K609" s="27"/>
      <c r="L609" s="2"/>
      <c r="M609" s="2"/>
      <c r="N609" s="2"/>
      <c r="O609" s="2"/>
      <c r="P609" s="2"/>
      <c r="Q609" s="2"/>
      <c r="R609" s="2"/>
      <c r="S609" s="2"/>
      <c r="T609" s="2"/>
      <c r="U609" s="2"/>
      <c r="V609" s="2"/>
      <c r="W609" s="2"/>
      <c r="X609" s="30" t="str">
        <f t="shared" si="15"/>
        <v/>
      </c>
      <c r="Y609" s="9" t="str">
        <f>IF( K609="s.i", "s.i", IF(ISBLANK(K609),"Actualizando información",IFERROR(K609 / VLOOKUP(A609,Deflactor!$G$3:$H$64,2,0),"Revisar error" )))</f>
        <v>Actualizando información</v>
      </c>
    </row>
    <row r="610" spans="1:25" x14ac:dyDescent="0.3">
      <c r="A610" s="2">
        <v>1997</v>
      </c>
      <c r="B610" s="2" t="s">
        <v>706</v>
      </c>
      <c r="C610" s="2" t="s">
        <v>7</v>
      </c>
      <c r="D610" s="2" t="s">
        <v>1320</v>
      </c>
      <c r="E610" s="2" t="s">
        <v>64</v>
      </c>
      <c r="F610" s="2" t="s">
        <v>203</v>
      </c>
      <c r="G610" s="2" t="s">
        <v>624</v>
      </c>
      <c r="H610" s="2"/>
      <c r="I610" s="2"/>
      <c r="J610" s="2"/>
      <c r="K610" s="27"/>
      <c r="L610" s="2"/>
      <c r="M610" s="2"/>
      <c r="N610" s="2"/>
      <c r="O610" s="2"/>
      <c r="P610" s="2"/>
      <c r="Q610" s="2"/>
      <c r="R610" s="2"/>
      <c r="S610" s="2"/>
      <c r="T610" s="2"/>
      <c r="U610" s="2"/>
      <c r="V610" s="2"/>
      <c r="W610" s="2"/>
      <c r="X610" s="30" t="str">
        <f t="shared" si="15"/>
        <v/>
      </c>
      <c r="Y610" s="9" t="str">
        <f>IF( K610="s.i", "s.i", IF(ISBLANK(K610),"Actualizando información",IFERROR(K610 / VLOOKUP(A610,Deflactor!$G$3:$H$64,2,0),"Revisar error" )))</f>
        <v>Actualizando información</v>
      </c>
    </row>
    <row r="611" spans="1:25" x14ac:dyDescent="0.3">
      <c r="A611" s="2">
        <v>1997</v>
      </c>
      <c r="B611" s="2" t="s">
        <v>707</v>
      </c>
      <c r="C611" s="2" t="s">
        <v>7</v>
      </c>
      <c r="D611" s="2" t="s">
        <v>1320</v>
      </c>
      <c r="E611" s="2" t="s">
        <v>32</v>
      </c>
      <c r="F611" s="2" t="s">
        <v>33</v>
      </c>
      <c r="G611" s="2" t="s">
        <v>624</v>
      </c>
      <c r="H611" s="2"/>
      <c r="I611" s="2"/>
      <c r="J611" s="2"/>
      <c r="K611" s="27"/>
      <c r="L611" s="2"/>
      <c r="M611" s="2"/>
      <c r="N611" s="2"/>
      <c r="O611" s="2"/>
      <c r="P611" s="2"/>
      <c r="Q611" s="2"/>
      <c r="R611" s="2"/>
      <c r="S611" s="2"/>
      <c r="T611" s="2"/>
      <c r="U611" s="2"/>
      <c r="V611" s="2"/>
      <c r="W611" s="2"/>
      <c r="X611" s="30" t="str">
        <f t="shared" si="15"/>
        <v/>
      </c>
      <c r="Y611" s="9" t="str">
        <f>IF( K611="s.i", "s.i", IF(ISBLANK(K611),"Actualizando información",IFERROR(K611 / VLOOKUP(A611,Deflactor!$G$3:$H$64,2,0),"Revisar error" )))</f>
        <v>Actualizando información</v>
      </c>
    </row>
    <row r="612" spans="1:25" x14ac:dyDescent="0.3">
      <c r="A612" s="2">
        <v>1997</v>
      </c>
      <c r="B612" s="2" t="s">
        <v>708</v>
      </c>
      <c r="C612" s="2" t="s">
        <v>7</v>
      </c>
      <c r="D612" s="2" t="s">
        <v>1320</v>
      </c>
      <c r="E612" s="2" t="s">
        <v>291</v>
      </c>
      <c r="F612" s="2" t="s">
        <v>120</v>
      </c>
      <c r="G612" s="2" t="s">
        <v>624</v>
      </c>
      <c r="H612" s="2"/>
      <c r="I612" s="2"/>
      <c r="J612" s="2"/>
      <c r="K612" s="27"/>
      <c r="L612" s="2"/>
      <c r="M612" s="2"/>
      <c r="N612" s="2"/>
      <c r="O612" s="2"/>
      <c r="P612" s="2"/>
      <c r="Q612" s="2"/>
      <c r="R612" s="2"/>
      <c r="S612" s="2"/>
      <c r="T612" s="2"/>
      <c r="U612" s="2"/>
      <c r="V612" s="2"/>
      <c r="W612" s="2"/>
      <c r="X612" s="30" t="str">
        <f t="shared" si="15"/>
        <v/>
      </c>
      <c r="Y612" s="9" t="str">
        <f>IF( K612="s.i", "s.i", IF(ISBLANK(K612),"Actualizando información",IFERROR(K612 / VLOOKUP(A612,Deflactor!$G$3:$H$64,2,0),"Revisar error" )))</f>
        <v>Actualizando información</v>
      </c>
    </row>
    <row r="613" spans="1:25" x14ac:dyDescent="0.3">
      <c r="A613" s="2">
        <v>1997</v>
      </c>
      <c r="B613" s="2" t="s">
        <v>709</v>
      </c>
      <c r="C613" s="2" t="s">
        <v>7</v>
      </c>
      <c r="D613" s="2" t="s">
        <v>1320</v>
      </c>
      <c r="E613" s="2" t="s">
        <v>291</v>
      </c>
      <c r="F613" s="2" t="s">
        <v>120</v>
      </c>
      <c r="G613" s="2" t="s">
        <v>624</v>
      </c>
      <c r="H613" s="2"/>
      <c r="I613" s="2"/>
      <c r="J613" s="2"/>
      <c r="K613" s="27"/>
      <c r="L613" s="2"/>
      <c r="M613" s="2"/>
      <c r="N613" s="2"/>
      <c r="O613" s="2"/>
      <c r="P613" s="2"/>
      <c r="Q613" s="2"/>
      <c r="R613" s="2"/>
      <c r="S613" s="2"/>
      <c r="T613" s="2"/>
      <c r="U613" s="2"/>
      <c r="V613" s="2"/>
      <c r="W613" s="2"/>
      <c r="X613" s="30" t="str">
        <f t="shared" si="15"/>
        <v/>
      </c>
      <c r="Y613" s="9" t="str">
        <f>IF( K613="s.i", "s.i", IF(ISBLANK(K613),"Actualizando información",IFERROR(K613 / VLOOKUP(A613,Deflactor!$G$3:$H$64,2,0),"Revisar error" )))</f>
        <v>Actualizando información</v>
      </c>
    </row>
    <row r="614" spans="1:25" x14ac:dyDescent="0.3">
      <c r="A614" s="2">
        <v>1997</v>
      </c>
      <c r="B614" s="2" t="s">
        <v>710</v>
      </c>
      <c r="C614" s="2" t="s">
        <v>7</v>
      </c>
      <c r="D614" s="2" t="s">
        <v>1320</v>
      </c>
      <c r="E614" s="2" t="s">
        <v>291</v>
      </c>
      <c r="F614" s="2" t="s">
        <v>176</v>
      </c>
      <c r="G614" s="2" t="s">
        <v>624</v>
      </c>
      <c r="H614" s="2"/>
      <c r="I614" s="2"/>
      <c r="J614" s="2"/>
      <c r="K614" s="27"/>
      <c r="L614" s="2"/>
      <c r="M614" s="2"/>
      <c r="N614" s="2"/>
      <c r="O614" s="2"/>
      <c r="P614" s="2"/>
      <c r="Q614" s="2"/>
      <c r="R614" s="2"/>
      <c r="S614" s="2"/>
      <c r="T614" s="2"/>
      <c r="U614" s="2"/>
      <c r="V614" s="2"/>
      <c r="W614" s="2"/>
      <c r="X614" s="30" t="str">
        <f t="shared" si="15"/>
        <v/>
      </c>
      <c r="Y614" s="9" t="str">
        <f>IF( K614="s.i", "s.i", IF(ISBLANK(K614),"Actualizando información",IFERROR(K614 / VLOOKUP(A614,Deflactor!$G$3:$H$64,2,0),"Revisar error" )))</f>
        <v>Actualizando información</v>
      </c>
    </row>
    <row r="615" spans="1:25" x14ac:dyDescent="0.3">
      <c r="A615" s="2">
        <v>1997</v>
      </c>
      <c r="B615" s="2" t="s">
        <v>711</v>
      </c>
      <c r="C615" s="2" t="s">
        <v>7</v>
      </c>
      <c r="D615" s="2" t="s">
        <v>1320</v>
      </c>
      <c r="E615" s="2" t="s">
        <v>8</v>
      </c>
      <c r="F615" s="2" t="s">
        <v>9</v>
      </c>
      <c r="G615" s="2" t="s">
        <v>624</v>
      </c>
      <c r="H615" s="2"/>
      <c r="I615" s="2"/>
      <c r="J615" s="2"/>
      <c r="K615" s="27"/>
      <c r="L615" s="2"/>
      <c r="M615" s="2"/>
      <c r="N615" s="2"/>
      <c r="O615" s="2"/>
      <c r="P615" s="2"/>
      <c r="Q615" s="2"/>
      <c r="R615" s="2"/>
      <c r="S615" s="2"/>
      <c r="T615" s="2"/>
      <c r="U615" s="2"/>
      <c r="V615" s="2"/>
      <c r="W615" s="2"/>
      <c r="X615" s="30" t="str">
        <f t="shared" si="15"/>
        <v/>
      </c>
      <c r="Y615" s="9" t="str">
        <f>IF( K615="s.i", "s.i", IF(ISBLANK(K615),"Actualizando información",IFERROR(K615 / VLOOKUP(A615,Deflactor!$G$3:$H$64,2,0),"Revisar error" )))</f>
        <v>Actualizando información</v>
      </c>
    </row>
    <row r="616" spans="1:25" x14ac:dyDescent="0.3">
      <c r="A616" s="2">
        <v>1997</v>
      </c>
      <c r="B616" s="2" t="s">
        <v>712</v>
      </c>
      <c r="C616" s="2" t="s">
        <v>7</v>
      </c>
      <c r="D616" s="2" t="s">
        <v>1320</v>
      </c>
      <c r="E616" s="2" t="s">
        <v>32</v>
      </c>
      <c r="F616" s="2" t="s">
        <v>33</v>
      </c>
      <c r="G616" s="2" t="s">
        <v>624</v>
      </c>
      <c r="H616" s="2"/>
      <c r="I616" s="2"/>
      <c r="J616" s="2"/>
      <c r="K616" s="27"/>
      <c r="L616" s="2"/>
      <c r="M616" s="2"/>
      <c r="N616" s="2"/>
      <c r="O616" s="2"/>
      <c r="P616" s="2"/>
      <c r="Q616" s="2"/>
      <c r="R616" s="2"/>
      <c r="S616" s="2"/>
      <c r="T616" s="2"/>
      <c r="U616" s="2"/>
      <c r="V616" s="2"/>
      <c r="W616" s="2"/>
      <c r="X616" s="30" t="str">
        <f t="shared" si="15"/>
        <v/>
      </c>
      <c r="Y616" s="9" t="str">
        <f>IF( K616="s.i", "s.i", IF(ISBLANK(K616),"Actualizando información",IFERROR(K616 / VLOOKUP(A616,Deflactor!$G$3:$H$64,2,0),"Revisar error" )))</f>
        <v>Actualizando información</v>
      </c>
    </row>
    <row r="617" spans="1:25" x14ac:dyDescent="0.3">
      <c r="A617" s="2">
        <v>1997</v>
      </c>
      <c r="B617" s="2" t="s">
        <v>713</v>
      </c>
      <c r="C617" s="2" t="s">
        <v>7</v>
      </c>
      <c r="D617" s="2" t="s">
        <v>1320</v>
      </c>
      <c r="E617" s="2" t="s">
        <v>159</v>
      </c>
      <c r="F617" s="2" t="s">
        <v>160</v>
      </c>
      <c r="G617" s="2" t="s">
        <v>624</v>
      </c>
      <c r="H617" s="2"/>
      <c r="I617" s="2"/>
      <c r="J617" s="2"/>
      <c r="K617" s="27"/>
      <c r="L617" s="2"/>
      <c r="M617" s="2"/>
      <c r="N617" s="2"/>
      <c r="O617" s="2"/>
      <c r="P617" s="2"/>
      <c r="Q617" s="2"/>
      <c r="R617" s="2"/>
      <c r="S617" s="2"/>
      <c r="T617" s="2"/>
      <c r="U617" s="2"/>
      <c r="V617" s="2"/>
      <c r="W617" s="2"/>
      <c r="X617" s="30" t="str">
        <f t="shared" si="15"/>
        <v/>
      </c>
      <c r="Y617" s="9" t="str">
        <f>IF( K617="s.i", "s.i", IF(ISBLANK(K617),"Actualizando información",IFERROR(K617 / VLOOKUP(A617,Deflactor!$G$3:$H$64,2,0),"Revisar error" )))</f>
        <v>Actualizando información</v>
      </c>
    </row>
    <row r="618" spans="1:25" x14ac:dyDescent="0.3">
      <c r="A618" s="2">
        <v>1997</v>
      </c>
      <c r="B618" s="2" t="s">
        <v>714</v>
      </c>
      <c r="C618" s="2" t="s">
        <v>7</v>
      </c>
      <c r="D618" s="2" t="s">
        <v>1320</v>
      </c>
      <c r="E618" s="2" t="s">
        <v>164</v>
      </c>
      <c r="F618" s="2" t="s">
        <v>165</v>
      </c>
      <c r="G618" s="2" t="s">
        <v>624</v>
      </c>
      <c r="H618" s="2"/>
      <c r="I618" s="2"/>
      <c r="J618" s="2"/>
      <c r="K618" s="27"/>
      <c r="L618" s="2"/>
      <c r="M618" s="2"/>
      <c r="N618" s="2"/>
      <c r="O618" s="2"/>
      <c r="P618" s="2"/>
      <c r="Q618" s="2"/>
      <c r="R618" s="2"/>
      <c r="S618" s="2"/>
      <c r="T618" s="2"/>
      <c r="U618" s="2"/>
      <c r="V618" s="2"/>
      <c r="W618" s="2"/>
      <c r="X618" s="30" t="str">
        <f t="shared" si="15"/>
        <v/>
      </c>
      <c r="Y618" s="9" t="str">
        <f>IF( K618="s.i", "s.i", IF(ISBLANK(K618),"Actualizando información",IFERROR(K618 / VLOOKUP(A618,Deflactor!$G$3:$H$64,2,0),"Revisar error" )))</f>
        <v>Actualizando información</v>
      </c>
    </row>
    <row r="619" spans="1:25" x14ac:dyDescent="0.3">
      <c r="A619" s="2">
        <v>1997</v>
      </c>
      <c r="B619" s="2" t="s">
        <v>715</v>
      </c>
      <c r="C619" s="2" t="s">
        <v>7</v>
      </c>
      <c r="D619" s="2" t="s">
        <v>1320</v>
      </c>
      <c r="E619" s="2" t="s">
        <v>54</v>
      </c>
      <c r="F619" s="2" t="s">
        <v>646</v>
      </c>
      <c r="G619" s="2" t="s">
        <v>624</v>
      </c>
      <c r="H619" s="2"/>
      <c r="I619" s="2"/>
      <c r="J619" s="2"/>
      <c r="K619" s="27"/>
      <c r="L619" s="2"/>
      <c r="M619" s="2"/>
      <c r="N619" s="2"/>
      <c r="O619" s="2"/>
      <c r="P619" s="2"/>
      <c r="Q619" s="2"/>
      <c r="R619" s="2"/>
      <c r="S619" s="2"/>
      <c r="T619" s="2"/>
      <c r="U619" s="2"/>
      <c r="V619" s="2"/>
      <c r="W619" s="2"/>
      <c r="X619" s="30" t="str">
        <f t="shared" si="15"/>
        <v/>
      </c>
      <c r="Y619" s="9" t="str">
        <f>IF( K619="s.i", "s.i", IF(ISBLANK(K619),"Actualizando información",IFERROR(K619 / VLOOKUP(A619,Deflactor!$G$3:$H$64,2,0),"Revisar error" )))</f>
        <v>Actualizando información</v>
      </c>
    </row>
    <row r="620" spans="1:25" x14ac:dyDescent="0.3">
      <c r="A620" s="2">
        <v>1997</v>
      </c>
      <c r="B620" s="2" t="s">
        <v>716</v>
      </c>
      <c r="C620" s="2" t="s">
        <v>7</v>
      </c>
      <c r="D620" s="2" t="s">
        <v>1320</v>
      </c>
      <c r="E620" s="2" t="s">
        <v>54</v>
      </c>
      <c r="F620" s="2" t="s">
        <v>646</v>
      </c>
      <c r="G620" s="2" t="s">
        <v>624</v>
      </c>
      <c r="H620" s="2"/>
      <c r="I620" s="2"/>
      <c r="J620" s="2"/>
      <c r="K620" s="27"/>
      <c r="L620" s="2"/>
      <c r="M620" s="2"/>
      <c r="N620" s="2"/>
      <c r="O620" s="2"/>
      <c r="P620" s="2"/>
      <c r="Q620" s="2"/>
      <c r="R620" s="2"/>
      <c r="S620" s="2"/>
      <c r="T620" s="2"/>
      <c r="U620" s="2"/>
      <c r="V620" s="2" t="s">
        <v>1328</v>
      </c>
      <c r="W620" s="2"/>
      <c r="X620" s="30" t="str">
        <f t="shared" si="15"/>
        <v/>
      </c>
      <c r="Y620" s="9" t="str">
        <f>IF( K620="s.i", "s.i", IF(ISBLANK(K620),"Actualizando información",IFERROR(K620 / VLOOKUP(A620,Deflactor!$G$3:$H$64,2,0),"Revisar error" )))</f>
        <v>Actualizando información</v>
      </c>
    </row>
    <row r="621" spans="1:25" x14ac:dyDescent="0.3">
      <c r="A621" s="2">
        <v>1997</v>
      </c>
      <c r="B621" s="2" t="s">
        <v>717</v>
      </c>
      <c r="C621" s="2" t="s">
        <v>7</v>
      </c>
      <c r="D621" s="2" t="s">
        <v>1320</v>
      </c>
      <c r="E621" s="2" t="s">
        <v>64</v>
      </c>
      <c r="F621" s="2" t="s">
        <v>203</v>
      </c>
      <c r="G621" s="2" t="s">
        <v>624</v>
      </c>
      <c r="H621" s="2"/>
      <c r="I621" s="2"/>
      <c r="J621" s="2"/>
      <c r="K621" s="27"/>
      <c r="L621" s="2"/>
      <c r="M621" s="2"/>
      <c r="N621" s="2"/>
      <c r="O621" s="2"/>
      <c r="P621" s="2"/>
      <c r="Q621" s="2"/>
      <c r="R621" s="2"/>
      <c r="S621" s="2"/>
      <c r="T621" s="2"/>
      <c r="U621" s="2"/>
      <c r="V621" s="2"/>
      <c r="W621" s="2"/>
      <c r="X621" s="30" t="str">
        <f t="shared" si="15"/>
        <v/>
      </c>
      <c r="Y621" s="9" t="str">
        <f>IF( K621="s.i", "s.i", IF(ISBLANK(K621),"Actualizando información",IFERROR(K621 / VLOOKUP(A621,Deflactor!$G$3:$H$64,2,0),"Revisar error" )))</f>
        <v>Actualizando información</v>
      </c>
    </row>
    <row r="622" spans="1:25" x14ac:dyDescent="0.3">
      <c r="A622" s="2">
        <v>1997</v>
      </c>
      <c r="B622" s="2" t="s">
        <v>718</v>
      </c>
      <c r="C622" s="2" t="s">
        <v>7</v>
      </c>
      <c r="D622" s="2" t="s">
        <v>1320</v>
      </c>
      <c r="E622" s="2" t="s">
        <v>32</v>
      </c>
      <c r="F622" s="2" t="s">
        <v>33</v>
      </c>
      <c r="G622" s="2" t="s">
        <v>624</v>
      </c>
      <c r="H622" s="2"/>
      <c r="I622" s="2"/>
      <c r="J622" s="2"/>
      <c r="K622" s="27"/>
      <c r="L622" s="2"/>
      <c r="M622" s="2"/>
      <c r="N622" s="2"/>
      <c r="O622" s="2"/>
      <c r="P622" s="2"/>
      <c r="Q622" s="2"/>
      <c r="R622" s="2"/>
      <c r="S622" s="2"/>
      <c r="T622" s="2"/>
      <c r="U622" s="2"/>
      <c r="V622" s="2"/>
      <c r="W622" s="2"/>
      <c r="X622" s="30" t="str">
        <f t="shared" si="15"/>
        <v/>
      </c>
      <c r="Y622" s="9" t="str">
        <f>IF( K622="s.i", "s.i", IF(ISBLANK(K622),"Actualizando información",IFERROR(K622 / VLOOKUP(A622,Deflactor!$G$3:$H$64,2,0),"Revisar error" )))</f>
        <v>Actualizando información</v>
      </c>
    </row>
  </sheetData>
  <phoneticPr fontId="18" type="noConversion"/>
  <hyperlinks>
    <hyperlink ref="S19" r:id="rId1" xr:uid="{8BE2D469-4FC3-404D-88F5-CAE5385B1926}"/>
    <hyperlink ref="T19" r:id="rId2" xr:uid="{2D50CD1D-E81D-4C2D-9F09-A7A27F6B16D1}"/>
    <hyperlink ref="S21" r:id="rId3" xr:uid="{63032BBF-33A3-4905-A09C-509EE20A95F3}"/>
    <hyperlink ref="T21" r:id="rId4" xr:uid="{5FC6AC85-97CC-48C7-962A-2E0E8EFE730E}"/>
    <hyperlink ref="S28" r:id="rId5" xr:uid="{341923EB-F8B8-4C95-B7AE-68509FA7D39E}"/>
    <hyperlink ref="T28" r:id="rId6" xr:uid="{01DD653A-31CC-4BA9-A746-B5CE15ED0063}"/>
    <hyperlink ref="S20" r:id="rId7" xr:uid="{2861B651-000E-429D-B868-F49DEC2212CD}"/>
    <hyperlink ref="T20" r:id="rId8" xr:uid="{F9DFD4F9-2B5E-460F-AB53-E64E42196CCD}"/>
    <hyperlink ref="S22" r:id="rId9" xr:uid="{F87218A3-9347-4483-B905-542D57F583F0}"/>
    <hyperlink ref="T22" r:id="rId10" xr:uid="{436B500F-8B4E-4C6A-8B32-08726191DCE0}"/>
    <hyperlink ref="U22" r:id="rId11" xr:uid="{85CA5F11-64FB-4DAB-8772-C5BC4D57872A}"/>
    <hyperlink ref="S23" r:id="rId12" xr:uid="{8E38D38B-F508-446E-BF14-2D6FEBB8A9B3}"/>
    <hyperlink ref="T23" r:id="rId13" xr:uid="{A39947EE-F457-4161-82D2-279E7AFA2834}"/>
    <hyperlink ref="S24" r:id="rId14" xr:uid="{19FD4344-730E-450C-A678-CF48FA90925D}"/>
    <hyperlink ref="T24" r:id="rId15" xr:uid="{522416D5-0EE8-4C02-A8C7-5C3CE5FA306B}"/>
    <hyperlink ref="S25" r:id="rId16" xr:uid="{55A9217D-0519-402E-B2F0-62C4EDB8C7E5}"/>
    <hyperlink ref="T25" r:id="rId17" xr:uid="{6BDDA874-5429-4054-AE5E-D929F7BDC091}"/>
    <hyperlink ref="U25" r:id="rId18" xr:uid="{A3D727D9-E905-44DB-B879-5DAB73A44CEF}"/>
    <hyperlink ref="S26" r:id="rId19" xr:uid="{6B06E0B2-9508-48FE-93A2-DA611B4EBB4C}"/>
    <hyperlink ref="T26" r:id="rId20" xr:uid="{D213E51B-7430-413A-8C85-F1B558E70F0B}"/>
    <hyperlink ref="S304" r:id="rId21" xr:uid="{74E8287E-9544-4ED4-9C76-33340E792470}"/>
    <hyperlink ref="T304" r:id="rId22" xr:uid="{352B4A07-BA28-4050-BBE4-1D071DE74A79}"/>
    <hyperlink ref="U304" r:id="rId23" xr:uid="{16AFFC03-1255-4725-B0AA-5A65405287CE}"/>
    <hyperlink ref="S305" r:id="rId24" xr:uid="{B31ADB39-EFFD-4E63-A9AA-45741900E167}"/>
    <hyperlink ref="T305" r:id="rId25" xr:uid="{E0B1FF2B-5906-46BA-82AE-47D8BE228B04}"/>
    <hyperlink ref="U305" r:id="rId26" xr:uid="{E19E8649-2465-4CC1-A760-6C30678BD1B6}"/>
    <hyperlink ref="S538" r:id="rId27" xr:uid="{48F0296A-3276-4B9E-89A6-BDF2BE29C7DE}"/>
    <hyperlink ref="T538" r:id="rId28" xr:uid="{504C0FC3-4049-4774-A9DA-EA0E4D06ABB2}"/>
    <hyperlink ref="S302" r:id="rId29" xr:uid="{F4C90C1B-0492-430D-83AF-FFFF1EEA257D}"/>
    <hyperlink ref="T302" r:id="rId30" xr:uid="{68CEC8CE-CBAF-43EE-A4D3-BE7A163F3E98}"/>
    <hyperlink ref="S27" r:id="rId31" xr:uid="{3FF68CB8-3CB6-4FE6-BEFC-B863F1057ABA}"/>
    <hyperlink ref="T27" r:id="rId32" xr:uid="{6A51C13A-3FC6-40F8-98A0-5D19835F1DF9}"/>
    <hyperlink ref="S29" r:id="rId33" xr:uid="{C4EDB22E-66F5-4664-8434-CB6E99F3A1F1}"/>
    <hyperlink ref="T29" r:id="rId34" xr:uid="{37C1DAF2-0C60-48D5-9F9E-2A24C55D5137}"/>
    <hyperlink ref="S30" r:id="rId35" xr:uid="{70186419-8852-4266-B625-C0215B761AD6}"/>
    <hyperlink ref="T30" r:id="rId36" xr:uid="{C8CFAFED-762C-4D41-BB5C-524E1344FC49}"/>
    <hyperlink ref="S281" r:id="rId37" xr:uid="{BD05ECA2-44FA-4BE8-BF34-4F9D5199ACB5}"/>
    <hyperlink ref="T281" r:id="rId38" xr:uid="{39FBDB66-059C-4E83-936A-2D36C394CBAC}"/>
    <hyperlink ref="U281" r:id="rId39" xr:uid="{B1EE039C-CCC5-4DEB-B06D-ECDE7A38AB31}"/>
    <hyperlink ref="S31" r:id="rId40" xr:uid="{4840EEBD-2753-4242-A002-58C5BE33C68F}"/>
    <hyperlink ref="T31" r:id="rId41" xr:uid="{BC992BBF-C0DC-4F08-B2F0-D78C1BC7DF5D}"/>
    <hyperlink ref="S32" r:id="rId42" xr:uid="{0700FB18-CCBB-4878-B443-0E7E5ABA4927}"/>
    <hyperlink ref="T32" r:id="rId43" xr:uid="{DBEF85D9-252C-4B3B-9E16-388F1CD12EF5}"/>
    <hyperlink ref="S33" r:id="rId44" xr:uid="{D4993B31-7A8E-42A8-887B-B59DC3A93556}"/>
    <hyperlink ref="T33" r:id="rId45" xr:uid="{65C4907E-DCDB-4402-8700-C2290FD93B01}"/>
    <hyperlink ref="S34" r:id="rId46" xr:uid="{89B307FB-40A1-4251-8AC0-CD94751594D9}"/>
    <hyperlink ref="T34" r:id="rId47" xr:uid="{5E0F8B59-7A69-4008-98DE-E940306C47F3}"/>
    <hyperlink ref="S57" r:id="rId48" xr:uid="{8EB1CAF2-0D9A-4B0F-BC96-FA8C88E2943F}"/>
    <hyperlink ref="T57" r:id="rId49" xr:uid="{A4A04E22-BBE1-40A2-AFBD-8FF42453ACB3}"/>
    <hyperlink ref="S64" r:id="rId50" xr:uid="{316FFB71-13D6-4204-AAC3-2800CC93493B}"/>
    <hyperlink ref="T64" r:id="rId51" xr:uid="{42936A94-6451-4C39-BBB2-88E20CEC25BD}"/>
    <hyperlink ref="U64" r:id="rId52" xr:uid="{02A3E0C4-C824-4DBE-9BC7-99FBF6D49312}"/>
    <hyperlink ref="S66" r:id="rId53" xr:uid="{98642495-AD43-4284-B5D9-B49B622C144D}"/>
    <hyperlink ref="T66" r:id="rId54" xr:uid="{3E298A68-C1DA-4004-85CE-369DFEE6AC33}"/>
    <hyperlink ref="U66" r:id="rId55" xr:uid="{A16111F7-5C6F-45B2-9A13-253BA9882580}"/>
    <hyperlink ref="S70" r:id="rId56" xr:uid="{00CB8034-D05D-41DC-A93A-DB3B46C174B9}"/>
    <hyperlink ref="T70" r:id="rId57" xr:uid="{8F84BDB1-4460-4683-9435-1DF99015D509}"/>
    <hyperlink ref="U70" r:id="rId58" xr:uid="{AEEB8D3A-E52C-4F2D-9ECB-C0BBC846F913}"/>
    <hyperlink ref="S71" r:id="rId59" xr:uid="{55C90AF0-F7C0-4271-B2A6-7CD6597581D9}"/>
    <hyperlink ref="T71" r:id="rId60" xr:uid="{FD29C2D5-ACE2-48D7-8EF4-FB5B152429E4}"/>
    <hyperlink ref="U71" r:id="rId61" xr:uid="{5A97E86B-7BB5-47FE-A746-036C768BED27}"/>
    <hyperlink ref="S73" r:id="rId62" xr:uid="{CE2C1D09-DF26-7C47-AD75-F0A9D2A3DA5E}"/>
    <hyperlink ref="T73" r:id="rId63" xr:uid="{A174FAAF-13EF-CE48-A2FD-B3AE50609A2C}"/>
    <hyperlink ref="U73" r:id="rId64" xr:uid="{27AE2C8C-0782-654B-A18F-3FE5FA6F0DDB}"/>
    <hyperlink ref="S58" r:id="rId65" xr:uid="{781B6E1B-132F-49A1-8E8A-97FA20E2DC7D}"/>
    <hyperlink ref="T58" r:id="rId66" xr:uid="{7786EB75-FC74-471C-9745-1ECCDEF0F79F}"/>
    <hyperlink ref="S59" r:id="rId67" xr:uid="{9EEE67CC-56DE-4435-BA96-FE9779F4156D}"/>
    <hyperlink ref="T59" r:id="rId68" xr:uid="{FD314378-581A-4184-9089-AB5873B100E8}"/>
    <hyperlink ref="U59" r:id="rId69" xr:uid="{F2CF29F0-4390-4CD1-AB04-20B9D7445A63}"/>
    <hyperlink ref="S60" r:id="rId70" xr:uid="{C718AA95-8F75-4CD3-ADDE-4724BF7ED99E}"/>
    <hyperlink ref="T60" r:id="rId71" xr:uid="{03DED38A-66E1-4067-8F1B-354A42FF140B}"/>
    <hyperlink ref="S61" r:id="rId72" xr:uid="{C4D52F09-F70D-4AF7-A6AE-D2B6ECC1A93D}"/>
    <hyperlink ref="T61" r:id="rId73" xr:uid="{D53AAC6D-08EC-48EE-88DC-A86F8B9574AC}"/>
    <hyperlink ref="U61" r:id="rId74" xr:uid="{4182BA24-00A2-4818-818A-97D40B6CCDFF}"/>
    <hyperlink ref="S62" r:id="rId75" xr:uid="{3184ED40-3A46-4E51-8863-2D8E5D3906DA}"/>
    <hyperlink ref="T62" r:id="rId76" xr:uid="{A922A6B2-C170-4FEE-BF86-0DA3F4AD142C}"/>
    <hyperlink ref="U62" r:id="rId77" xr:uid="{17495527-8221-4494-B16C-F0BBADE84D34}"/>
    <hyperlink ref="S63" r:id="rId78" xr:uid="{B93D49F6-E9B8-4E2C-B4FE-0D30801F0E72}"/>
    <hyperlink ref="T63" r:id="rId79" xr:uid="{0EA0D374-CD6E-4B24-891A-D2C80DAE7E24}"/>
    <hyperlink ref="U63" r:id="rId80" xr:uid="{88A59398-45F8-4DAC-AE93-E985DFA3C3B1}"/>
    <hyperlink ref="S65" r:id="rId81" xr:uid="{BB3E57AC-EE6C-49E9-92D2-AE679F0C30BD}"/>
    <hyperlink ref="T65" r:id="rId82" xr:uid="{8A73CA58-3805-4DF6-BA48-2F311CF989D7}"/>
    <hyperlink ref="U65" r:id="rId83" xr:uid="{39075977-FB2F-4874-B68C-5CE4622F6E99}"/>
    <hyperlink ref="S67" r:id="rId84" xr:uid="{EC02178E-1B9A-422B-80EA-07A6A37EBD63}"/>
    <hyperlink ref="T67" r:id="rId85" xr:uid="{E59F726D-707D-4A27-A705-C75637A727F7}"/>
    <hyperlink ref="U67" r:id="rId86" xr:uid="{2340C526-9A2F-4780-9BCE-9AAAA824780B}"/>
    <hyperlink ref="S68" r:id="rId87" xr:uid="{C294A10A-D117-40BC-B9AF-E036D8E49C93}"/>
    <hyperlink ref="T68" r:id="rId88" xr:uid="{E3D94DF0-935A-4B59-8B5D-631357E8375B}"/>
    <hyperlink ref="S69" r:id="rId89" xr:uid="{610E205C-72A6-AC40-8F82-F3CA6CF79DEF}"/>
    <hyperlink ref="T69" r:id="rId90" xr:uid="{EB637458-73D6-6842-96B1-2611BC8545DA}"/>
    <hyperlink ref="U69" r:id="rId91" xr:uid="{639DCC70-FB05-E340-A6E6-73742992A452}"/>
    <hyperlink ref="S76" r:id="rId92" xr:uid="{748DEB92-664C-4179-A75F-963333043046}"/>
    <hyperlink ref="T76" r:id="rId93" xr:uid="{01A3EB53-7706-4AA1-A600-0837AD5F6D99}"/>
    <hyperlink ref="U76" r:id="rId94" xr:uid="{311825ED-719C-46FF-9F12-4D6DB8179FB0}"/>
    <hyperlink ref="S72" r:id="rId95" xr:uid="{5B18D64A-BD9A-42C0-8198-874AFDE56C8F}"/>
    <hyperlink ref="T72" r:id="rId96" xr:uid="{D9297DFA-C7E6-4461-A1FC-002EA6489DBD}"/>
    <hyperlink ref="U72" r:id="rId97" xr:uid="{349B263E-4895-453B-8AE7-F0D6227A24AE}"/>
    <hyperlink ref="S74" r:id="rId98" xr:uid="{3D9F1915-A62C-45BF-A6FB-C9C3434C4FA5}"/>
    <hyperlink ref="T74" r:id="rId99" xr:uid="{4EFBEF02-3379-4FB5-B359-04F4A9744BFE}"/>
    <hyperlink ref="U74" r:id="rId100" xr:uid="{133691F7-3145-43E7-AFEC-580376A61395}"/>
    <hyperlink ref="S75" r:id="rId101" xr:uid="{8F4A974D-3CB7-436A-AE1C-7179508847CA}"/>
    <hyperlink ref="T75" r:id="rId102" xr:uid="{94ECD1BC-133F-4B26-843B-B4D3B0330B90}"/>
    <hyperlink ref="U75" r:id="rId103" xr:uid="{B620A354-976A-4C3D-A548-BD680D80C46D}"/>
    <hyperlink ref="S77" r:id="rId104" xr:uid="{47037CB6-070A-4007-8045-F5E7AED324DC}"/>
    <hyperlink ref="T77" r:id="rId105" xr:uid="{50CD371C-57E1-454C-AB0D-A5E4D505AF4A}"/>
    <hyperlink ref="U77" r:id="rId106" xr:uid="{04672036-F631-4C69-B58A-B119E844928F}"/>
    <hyperlink ref="S78" r:id="rId107" xr:uid="{A7191FCF-595A-475A-93DA-ECF851E9BB71}"/>
    <hyperlink ref="T78" r:id="rId108" xr:uid="{588E35C8-7175-4531-A252-1471A041BB7E}"/>
    <hyperlink ref="S79" r:id="rId109" xr:uid="{55DC656F-53CB-407E-9354-523CD90F1E90}"/>
    <hyperlink ref="T79" r:id="rId110" xr:uid="{BA9CB9A8-6DEA-49C1-958D-13788ADFA555}"/>
    <hyperlink ref="U79" r:id="rId111" xr:uid="{A62DD8EB-E41E-423D-B1A1-DCB5D1A79F4E}"/>
    <hyperlink ref="S80" r:id="rId112" xr:uid="{8D96D6B3-7AC4-416F-9D70-C3D4EF643B59}"/>
    <hyperlink ref="T80" r:id="rId113" xr:uid="{A79680C9-9F1E-4E1E-A301-D4D578CD33A3}"/>
    <hyperlink ref="U80" r:id="rId114" xr:uid="{803BFB6C-709D-43FD-B612-F9C39DBFA4B5}"/>
    <hyperlink ref="S81" r:id="rId115" xr:uid="{86047BB2-134F-42BA-99F9-BD9E3EDD4EA1}"/>
    <hyperlink ref="T81" r:id="rId116" xr:uid="{5FB41F79-6CF9-4205-901D-54FDF177ACEC}"/>
    <hyperlink ref="U81" r:id="rId117" xr:uid="{612F414F-C336-4E95-8B47-5DC725ACDB42}"/>
    <hyperlink ref="S2" r:id="rId118" xr:uid="{1E2F76AB-E96B-4223-9C0E-63A0878489CF}"/>
    <hyperlink ref="T2" r:id="rId119" xr:uid="{B14AA13A-6C2E-4C1C-ABD6-EEE1D93F4114}"/>
    <hyperlink ref="S42" r:id="rId120" xr:uid="{B284B7AD-110B-41BB-A489-049BA9A70340}"/>
    <hyperlink ref="S55" r:id="rId121" xr:uid="{C4D95AA3-66CB-4167-A494-5CF83E2394C4}"/>
    <hyperlink ref="S54" r:id="rId122" xr:uid="{BD819CAD-5353-4E93-A170-8CF67C106613}"/>
    <hyperlink ref="S142" r:id="rId123" xr:uid="{446A992E-CA4E-45EA-A3A5-EB15638B6D61}"/>
    <hyperlink ref="T142" r:id="rId124" xr:uid="{C27EFF25-DB3E-4491-9437-E4093C4D861B}"/>
    <hyperlink ref="U142" r:id="rId125" xr:uid="{F60F74B0-5AA2-4F8D-AB52-ED225055B16D}"/>
    <hyperlink ref="S132" r:id="rId126" xr:uid="{1A6F958A-4284-4565-AED4-AAF580B18DEF}"/>
    <hyperlink ref="T132" r:id="rId127" xr:uid="{885C6908-5714-4CA0-9A46-7F1D6355865F}"/>
    <hyperlink ref="T133" r:id="rId128" xr:uid="{5417A548-9F68-4515-AF76-8A70AB67C70B}"/>
    <hyperlink ref="S133" r:id="rId129" xr:uid="{1FD66A07-7C22-4B72-B19F-FA0EF4C93D8A}"/>
    <hyperlink ref="T127" r:id="rId130" xr:uid="{995A5535-A844-4B8E-8A01-A4B6DB22B420}"/>
    <hyperlink ref="S127" r:id="rId131" xr:uid="{50BB2792-02FB-4370-B5FB-A8F9F20C86DC}"/>
    <hyperlink ref="T128" r:id="rId132" xr:uid="{059F4606-6526-46B0-8F61-CF0FF8002853}"/>
    <hyperlink ref="T129" r:id="rId133" xr:uid="{DE651C3F-2BFE-4226-95E1-3CD727BECF6A}"/>
    <hyperlink ref="T130" r:id="rId134" xr:uid="{F9746929-74CD-4D5B-BD23-115B291AF23B}"/>
    <hyperlink ref="S128" r:id="rId135" xr:uid="{92ED383F-18C0-4E31-ABB0-AB848D14C159}"/>
    <hyperlink ref="S129" r:id="rId136" xr:uid="{376CD4FF-DB71-4764-8EBD-9A65430CEE16}"/>
    <hyperlink ref="S130" r:id="rId137" xr:uid="{B7A80D9B-6200-4D1C-8DE3-62E1C434A467}"/>
    <hyperlink ref="S264" r:id="rId138" xr:uid="{CEA395D3-CADC-4E0B-9C0C-AF9C7AAB6663}"/>
    <hyperlink ref="T264" r:id="rId139" xr:uid="{CA7C9DF0-6456-4B64-A457-049027988EBB}"/>
    <hyperlink ref="U264" r:id="rId140" xr:uid="{389C9C4F-5372-4FC2-9D9D-EE12CB6CC373}"/>
  </hyperlinks>
  <pageMargins left="0.7" right="0.7" top="0.75" bottom="0.75" header="0.3" footer="0.3"/>
  <pageSetup paperSize="9" orientation="portrait" horizontalDpi="300" verticalDpi="300" r:id="rId141"/>
  <tableParts count="1">
    <tablePart r:id="rId14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D841-8F73-437D-97E2-118BF5C58E6F}">
  <dimension ref="A1:N6"/>
  <sheetViews>
    <sheetView workbookViewId="0">
      <selection activeCell="A11" sqref="A11"/>
    </sheetView>
  </sheetViews>
  <sheetFormatPr baseColWidth="10" defaultRowHeight="14.4" x14ac:dyDescent="0.3"/>
  <cols>
    <col min="1" max="1" width="18.5546875" bestFit="1" customWidth="1"/>
    <col min="2" max="2" width="39.88671875" bestFit="1" customWidth="1"/>
    <col min="5" max="5" width="12" bestFit="1" customWidth="1"/>
    <col min="6" max="6" width="14.6640625" bestFit="1" customWidth="1"/>
    <col min="9" max="9" width="12" bestFit="1" customWidth="1"/>
    <col min="10" max="10" width="14.6640625" bestFit="1" customWidth="1"/>
    <col min="13" max="13" width="17.88671875" bestFit="1" customWidth="1"/>
  </cols>
  <sheetData>
    <row r="1" spans="1:14" x14ac:dyDescent="0.3">
      <c r="A1" s="4" t="s">
        <v>2</v>
      </c>
      <c r="B1" s="5" t="s">
        <v>1319</v>
      </c>
      <c r="E1" s="4" t="s">
        <v>5</v>
      </c>
      <c r="F1" s="5" t="s">
        <v>1613</v>
      </c>
      <c r="I1" s="4" t="s">
        <v>719</v>
      </c>
      <c r="J1" s="5" t="s">
        <v>1613</v>
      </c>
      <c r="M1" s="4" t="s">
        <v>720</v>
      </c>
      <c r="N1" s="5" t="s">
        <v>1613</v>
      </c>
    </row>
    <row r="2" spans="1:14" x14ac:dyDescent="0.3">
      <c r="A2" t="s">
        <v>7</v>
      </c>
      <c r="B2" t="s">
        <v>1320</v>
      </c>
      <c r="E2" t="s">
        <v>624</v>
      </c>
      <c r="F2" t="s">
        <v>1612</v>
      </c>
      <c r="I2" t="s">
        <v>624</v>
      </c>
      <c r="J2" t="s">
        <v>1612</v>
      </c>
      <c r="M2" t="s">
        <v>624</v>
      </c>
      <c r="N2" t="s">
        <v>1612</v>
      </c>
    </row>
    <row r="3" spans="1:14" x14ac:dyDescent="0.3">
      <c r="A3" t="s">
        <v>67</v>
      </c>
      <c r="B3" t="s">
        <v>1321</v>
      </c>
    </row>
    <row r="4" spans="1:14" x14ac:dyDescent="0.3">
      <c r="A4" t="s">
        <v>92</v>
      </c>
      <c r="B4" t="s">
        <v>1322</v>
      </c>
    </row>
    <row r="5" spans="1:14" x14ac:dyDescent="0.3">
      <c r="A5" t="s">
        <v>155</v>
      </c>
      <c r="B5" t="s">
        <v>1323</v>
      </c>
    </row>
    <row r="6" spans="1:14" x14ac:dyDescent="0.3">
      <c r="A6" t="s">
        <v>284</v>
      </c>
      <c r="B6" t="s">
        <v>1324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FF16-826D-4590-9C9B-BFDF2FB1100A}">
  <dimension ref="A1:AQ64"/>
  <sheetViews>
    <sheetView workbookViewId="0">
      <selection activeCell="G15" sqref="G15"/>
    </sheetView>
  </sheetViews>
  <sheetFormatPr baseColWidth="10" defaultRowHeight="14.4" x14ac:dyDescent="0.3"/>
  <sheetData>
    <row r="1" spans="1:43" x14ac:dyDescent="0.3">
      <c r="A1" s="14" t="s">
        <v>1615</v>
      </c>
      <c r="D1" s="14" t="s">
        <v>1618</v>
      </c>
      <c r="J1" s="14" t="s">
        <v>1621</v>
      </c>
      <c r="M1" s="14" t="s">
        <v>1622</v>
      </c>
      <c r="P1" s="14" t="s">
        <v>1637</v>
      </c>
      <c r="S1" s="14" t="s">
        <v>1621</v>
      </c>
      <c r="V1" s="14" t="s">
        <v>1622</v>
      </c>
      <c r="Y1" s="3" t="s">
        <v>1636</v>
      </c>
      <c r="AQ1" s="3" t="s">
        <v>1649</v>
      </c>
    </row>
    <row r="3" spans="1:43" ht="43.2" x14ac:dyDescent="0.3">
      <c r="A3" s="15" t="s">
        <v>1616</v>
      </c>
      <c r="B3" s="16" t="s">
        <v>1617</v>
      </c>
      <c r="D3" s="15" t="s">
        <v>1616</v>
      </c>
      <c r="E3" s="16" t="s">
        <v>1619</v>
      </c>
      <c r="G3" s="15" t="s">
        <v>1616</v>
      </c>
      <c r="H3" s="16" t="s">
        <v>1620</v>
      </c>
      <c r="J3" s="21" t="s">
        <v>1623</v>
      </c>
      <c r="K3" s="22" t="s">
        <v>1618</v>
      </c>
      <c r="M3" s="15" t="s">
        <v>1622</v>
      </c>
      <c r="N3" s="16"/>
      <c r="P3" s="15" t="s">
        <v>1616</v>
      </c>
      <c r="Q3" s="16" t="s">
        <v>1638</v>
      </c>
      <c r="S3" s="21" t="s">
        <v>1623</v>
      </c>
      <c r="T3" s="22" t="s">
        <v>1637</v>
      </c>
      <c r="V3" s="15" t="s">
        <v>1622</v>
      </c>
      <c r="W3" s="16"/>
    </row>
    <row r="4" spans="1:43" x14ac:dyDescent="0.3">
      <c r="A4" s="17">
        <v>21916</v>
      </c>
      <c r="B4" s="18">
        <v>4.5209932029445397E-3</v>
      </c>
      <c r="D4" s="17">
        <v>21916</v>
      </c>
      <c r="E4" s="18">
        <v>15939.1402467885</v>
      </c>
      <c r="G4" s="25">
        <f>YEAR(A4)</f>
        <v>1960</v>
      </c>
      <c r="H4" s="19">
        <f>B4/E4</f>
        <v>2.8364097014928097E-7</v>
      </c>
      <c r="J4" s="23" t="s">
        <v>1624</v>
      </c>
      <c r="K4" s="23" t="s">
        <v>1625</v>
      </c>
      <c r="M4" t="s">
        <v>1635</v>
      </c>
      <c r="P4" s="20">
        <v>43101</v>
      </c>
      <c r="Q4" s="18">
        <v>98.98</v>
      </c>
      <c r="S4" s="23" t="s">
        <v>1624</v>
      </c>
      <c r="T4" s="23" t="s">
        <v>1639</v>
      </c>
      <c r="V4" s="2" t="s">
        <v>1648</v>
      </c>
    </row>
    <row r="5" spans="1:43" x14ac:dyDescent="0.3">
      <c r="A5" s="17">
        <v>22282</v>
      </c>
      <c r="B5" s="18">
        <v>5.0706704041814602E-3</v>
      </c>
      <c r="D5" s="17">
        <v>22282</v>
      </c>
      <c r="E5" s="18">
        <v>16775.191489039102</v>
      </c>
      <c r="G5" s="25">
        <f t="shared" ref="G5:G63" si="0">YEAR(A5)</f>
        <v>1961</v>
      </c>
      <c r="H5" s="19">
        <f t="shared" ref="H5:H63" si="1">B5/E5</f>
        <v>3.0227198345214911E-7</v>
      </c>
      <c r="J5" s="23" t="s">
        <v>1626</v>
      </c>
      <c r="K5" s="23" t="s">
        <v>1627</v>
      </c>
      <c r="P5" s="20">
        <v>43132</v>
      </c>
      <c r="Q5" s="18">
        <v>99.08</v>
      </c>
      <c r="S5" s="23" t="s">
        <v>1626</v>
      </c>
      <c r="T5" s="23" t="s">
        <v>1640</v>
      </c>
    </row>
    <row r="6" spans="1:43" x14ac:dyDescent="0.3">
      <c r="A6" s="17">
        <v>22647</v>
      </c>
      <c r="B6" s="18">
        <v>5.9578934617919802E-3</v>
      </c>
      <c r="D6" s="17">
        <v>22647</v>
      </c>
      <c r="E6" s="18">
        <v>17450.675713235702</v>
      </c>
      <c r="G6" s="25">
        <f t="shared" si="0"/>
        <v>1962</v>
      </c>
      <c r="H6" s="19">
        <f t="shared" si="1"/>
        <v>3.414133389272219E-7</v>
      </c>
      <c r="J6" s="23" t="s">
        <v>1318</v>
      </c>
      <c r="K6" s="23" t="s">
        <v>1628</v>
      </c>
      <c r="P6" s="20">
        <v>43160</v>
      </c>
      <c r="Q6" s="18">
        <v>99.28</v>
      </c>
      <c r="S6" s="23" t="s">
        <v>1318</v>
      </c>
      <c r="T6" s="23" t="s">
        <v>1641</v>
      </c>
    </row>
    <row r="7" spans="1:43" x14ac:dyDescent="0.3">
      <c r="A7" s="17">
        <v>23012</v>
      </c>
      <c r="B7" s="18">
        <v>9.0691295315124005E-3</v>
      </c>
      <c r="D7" s="17">
        <v>23012</v>
      </c>
      <c r="E7" s="18">
        <v>18469.819629671099</v>
      </c>
      <c r="G7" s="25">
        <f t="shared" si="0"/>
        <v>1963</v>
      </c>
      <c r="H7" s="19">
        <f t="shared" si="1"/>
        <v>4.910242608402721E-7</v>
      </c>
      <c r="J7" s="23" t="s">
        <v>1629</v>
      </c>
      <c r="K7" s="23">
        <v>2013</v>
      </c>
      <c r="P7" s="20">
        <v>43191</v>
      </c>
      <c r="Q7" s="18">
        <v>99.55</v>
      </c>
      <c r="S7" s="23" t="s">
        <v>1642</v>
      </c>
      <c r="T7" s="23" t="s">
        <v>1643</v>
      </c>
    </row>
    <row r="8" spans="1:43" x14ac:dyDescent="0.3">
      <c r="A8" s="17">
        <v>23377</v>
      </c>
      <c r="B8" s="18">
        <v>1.3759390903476099E-2</v>
      </c>
      <c r="D8" s="17">
        <v>23377</v>
      </c>
      <c r="E8" s="18">
        <v>18942.133651366701</v>
      </c>
      <c r="G8" s="25">
        <f t="shared" si="0"/>
        <v>1964</v>
      </c>
      <c r="H8" s="19">
        <f t="shared" si="1"/>
        <v>7.2639076234600109E-7</v>
      </c>
      <c r="J8" s="23" t="s">
        <v>1630</v>
      </c>
      <c r="K8" s="24">
        <v>43908</v>
      </c>
      <c r="P8" s="20">
        <v>43221</v>
      </c>
      <c r="Q8" s="18">
        <v>99.81</v>
      </c>
      <c r="S8" s="23" t="s">
        <v>1629</v>
      </c>
      <c r="T8" s="23" t="s">
        <v>1644</v>
      </c>
    </row>
    <row r="9" spans="1:43" x14ac:dyDescent="0.3">
      <c r="A9" s="17">
        <v>23743</v>
      </c>
      <c r="B9" s="18">
        <v>1.9285068092797199E-2</v>
      </c>
      <c r="D9" s="17">
        <v>23743</v>
      </c>
      <c r="E9" s="18">
        <v>19122.135539409399</v>
      </c>
      <c r="G9" s="25">
        <f t="shared" si="0"/>
        <v>1965</v>
      </c>
      <c r="H9" s="19">
        <f t="shared" si="1"/>
        <v>1.0085206253795247E-6</v>
      </c>
      <c r="J9" s="23" t="s">
        <v>1631</v>
      </c>
      <c r="K9" s="23">
        <v>1960</v>
      </c>
      <c r="P9" s="20">
        <v>43252</v>
      </c>
      <c r="Q9" s="18">
        <v>99.9</v>
      </c>
      <c r="S9" s="23" t="s">
        <v>1630</v>
      </c>
      <c r="T9" s="24">
        <v>44082</v>
      </c>
    </row>
    <row r="10" spans="1:43" x14ac:dyDescent="0.3">
      <c r="A10" s="17">
        <v>24108</v>
      </c>
      <c r="B10" s="18">
        <v>2.7583282831624902E-2</v>
      </c>
      <c r="D10" s="17">
        <v>24108</v>
      </c>
      <c r="E10" s="18">
        <v>21270.7450507541</v>
      </c>
      <c r="G10" s="25">
        <f t="shared" si="0"/>
        <v>1966</v>
      </c>
      <c r="H10" s="19">
        <f t="shared" si="1"/>
        <v>1.2967708825341314E-6</v>
      </c>
      <c r="J10" s="23" t="s">
        <v>1632</v>
      </c>
      <c r="K10" s="23">
        <v>2019</v>
      </c>
      <c r="P10" s="20">
        <v>43282</v>
      </c>
      <c r="Q10" s="18">
        <v>100.22</v>
      </c>
      <c r="S10" s="23" t="s">
        <v>1631</v>
      </c>
      <c r="T10" s="23" t="s">
        <v>1645</v>
      </c>
    </row>
    <row r="11" spans="1:43" x14ac:dyDescent="0.3">
      <c r="A11" s="17">
        <v>24473</v>
      </c>
      <c r="B11" s="18">
        <v>3.5767280686673897E-2</v>
      </c>
      <c r="D11" s="17">
        <v>24473</v>
      </c>
      <c r="E11" s="18">
        <v>22039.895160951201</v>
      </c>
      <c r="G11" s="25">
        <f t="shared" si="0"/>
        <v>1967</v>
      </c>
      <c r="H11" s="19">
        <f t="shared" si="1"/>
        <v>1.622842596367879E-6</v>
      </c>
      <c r="J11" s="23" t="s">
        <v>1633</v>
      </c>
      <c r="K11" s="23" t="s">
        <v>1634</v>
      </c>
      <c r="P11" s="20">
        <v>43313</v>
      </c>
      <c r="Q11" s="18">
        <v>100.31</v>
      </c>
      <c r="S11" s="23" t="s">
        <v>1632</v>
      </c>
      <c r="T11" s="23" t="s">
        <v>1646</v>
      </c>
    </row>
    <row r="12" spans="1:43" x14ac:dyDescent="0.3">
      <c r="A12" s="17">
        <v>24838</v>
      </c>
      <c r="B12" s="18">
        <v>4.9452883586818298E-2</v>
      </c>
      <c r="D12" s="17">
        <v>24838</v>
      </c>
      <c r="E12" s="18">
        <v>22831.571132942201</v>
      </c>
      <c r="G12" s="25">
        <f t="shared" si="0"/>
        <v>1968</v>
      </c>
      <c r="H12" s="19">
        <f t="shared" si="1"/>
        <v>2.1659868827627864E-6</v>
      </c>
      <c r="P12" s="20">
        <v>43344</v>
      </c>
      <c r="Q12" s="18">
        <v>100.51</v>
      </c>
      <c r="S12" s="23" t="s">
        <v>1633</v>
      </c>
      <c r="T12" s="23" t="s">
        <v>1647</v>
      </c>
    </row>
    <row r="13" spans="1:43" x14ac:dyDescent="0.3">
      <c r="A13" s="17">
        <v>25204</v>
      </c>
      <c r="B13" s="18">
        <v>7.2043045877725698E-2</v>
      </c>
      <c r="D13" s="17">
        <v>25204</v>
      </c>
      <c r="E13" s="18">
        <v>23730.674586489698</v>
      </c>
      <c r="G13" s="25">
        <f t="shared" si="0"/>
        <v>1969</v>
      </c>
      <c r="H13" s="19">
        <f t="shared" si="1"/>
        <v>3.0358616909584654E-6</v>
      </c>
      <c r="P13" s="20">
        <v>43374</v>
      </c>
      <c r="Q13" s="18">
        <v>100.91</v>
      </c>
    </row>
    <row r="14" spans="1:43" x14ac:dyDescent="0.3">
      <c r="A14" s="17">
        <v>25569</v>
      </c>
      <c r="B14" s="18">
        <v>0.103127324280625</v>
      </c>
      <c r="D14" s="17">
        <v>25569</v>
      </c>
      <c r="E14" s="18">
        <v>24164.700786703499</v>
      </c>
      <c r="G14" s="25">
        <f t="shared" si="0"/>
        <v>1970</v>
      </c>
      <c r="H14" s="19">
        <f t="shared" si="1"/>
        <v>4.2676847187518363E-6</v>
      </c>
      <c r="P14" s="20">
        <v>43405</v>
      </c>
      <c r="Q14" s="18">
        <v>100.82</v>
      </c>
    </row>
    <row r="15" spans="1:43" x14ac:dyDescent="0.3">
      <c r="A15" s="17">
        <v>25934</v>
      </c>
      <c r="B15" s="18">
        <v>0.132786177206515</v>
      </c>
      <c r="D15" s="17">
        <v>25934</v>
      </c>
      <c r="E15" s="18">
        <v>26441.664715937201</v>
      </c>
      <c r="G15" s="25">
        <f t="shared" si="0"/>
        <v>1971</v>
      </c>
      <c r="H15" s="19">
        <f t="shared" si="1"/>
        <v>5.0218539049275788E-6</v>
      </c>
      <c r="P15" s="20">
        <v>43435</v>
      </c>
      <c r="Q15" s="18">
        <v>100.64</v>
      </c>
    </row>
    <row r="16" spans="1:43" x14ac:dyDescent="0.3">
      <c r="A16" s="17">
        <v>26299</v>
      </c>
      <c r="B16" s="18">
        <v>0.24655942367578401</v>
      </c>
      <c r="D16" s="17">
        <v>26299</v>
      </c>
      <c r="E16" s="18">
        <v>26171.9735397162</v>
      </c>
      <c r="G16" s="25">
        <f t="shared" si="0"/>
        <v>1972</v>
      </c>
      <c r="H16" s="19">
        <f t="shared" si="1"/>
        <v>9.4207425092199459E-6</v>
      </c>
      <c r="P16" s="20">
        <v>43466</v>
      </c>
      <c r="Q16" s="18">
        <v>100.75</v>
      </c>
    </row>
    <row r="17" spans="1:17" x14ac:dyDescent="0.3">
      <c r="A17" s="17">
        <v>26665</v>
      </c>
      <c r="B17" s="18">
        <v>1.20547630438486</v>
      </c>
      <c r="D17" s="17">
        <v>26665</v>
      </c>
      <c r="E17" s="18">
        <v>24855.719990956899</v>
      </c>
      <c r="G17" s="25">
        <f t="shared" si="0"/>
        <v>1973</v>
      </c>
      <c r="H17" s="19">
        <f t="shared" si="1"/>
        <v>4.8498949329306933E-5</v>
      </c>
      <c r="P17" s="20">
        <v>43497</v>
      </c>
      <c r="Q17" s="18">
        <v>100.79</v>
      </c>
    </row>
    <row r="18" spans="1:17" x14ac:dyDescent="0.3">
      <c r="A18" s="17">
        <v>27030</v>
      </c>
      <c r="B18" s="18">
        <v>9.6095276208550509</v>
      </c>
      <c r="D18" s="17">
        <v>27030</v>
      </c>
      <c r="E18" s="18">
        <v>25447.820358796998</v>
      </c>
      <c r="G18" s="25">
        <f t="shared" si="0"/>
        <v>1974</v>
      </c>
      <c r="H18" s="19">
        <f t="shared" si="1"/>
        <v>3.7761692299643866E-4</v>
      </c>
      <c r="P18" s="20">
        <v>43525</v>
      </c>
      <c r="Q18" s="18">
        <v>101.27</v>
      </c>
    </row>
    <row r="19" spans="1:17" x14ac:dyDescent="0.3">
      <c r="A19" s="17">
        <v>27395</v>
      </c>
      <c r="B19" s="18">
        <v>37.425087222906299</v>
      </c>
      <c r="D19" s="17">
        <v>27395</v>
      </c>
      <c r="E19" s="18">
        <v>22161.9720785309</v>
      </c>
      <c r="G19" s="25">
        <f t="shared" si="0"/>
        <v>1975</v>
      </c>
      <c r="H19" s="19">
        <f t="shared" si="1"/>
        <v>1.6887074440077167E-3</v>
      </c>
      <c r="P19" s="20">
        <v>43556</v>
      </c>
      <c r="Q19" s="18">
        <v>101.54</v>
      </c>
    </row>
    <row r="20" spans="1:17" x14ac:dyDescent="0.3">
      <c r="A20" s="17">
        <v>27760</v>
      </c>
      <c r="B20" s="18">
        <v>134.962124459786</v>
      </c>
      <c r="D20" s="17">
        <v>27760</v>
      </c>
      <c r="E20" s="18">
        <v>23011.348276437799</v>
      </c>
      <c r="G20" s="25">
        <f t="shared" si="0"/>
        <v>1976</v>
      </c>
      <c r="H20" s="19">
        <f t="shared" si="1"/>
        <v>5.865024632128092E-3</v>
      </c>
      <c r="P20" s="20">
        <v>43586</v>
      </c>
      <c r="Q20" s="18">
        <v>102.15</v>
      </c>
    </row>
    <row r="21" spans="1:17" x14ac:dyDescent="0.3">
      <c r="A21" s="17">
        <v>28126</v>
      </c>
      <c r="B21" s="18">
        <v>300.76072430628699</v>
      </c>
      <c r="D21" s="17">
        <v>28126</v>
      </c>
      <c r="E21" s="18">
        <v>25414.811434632498</v>
      </c>
      <c r="G21" s="25">
        <f t="shared" si="0"/>
        <v>1977</v>
      </c>
      <c r="H21" s="19">
        <f t="shared" si="1"/>
        <v>1.1834072626501706E-2</v>
      </c>
      <c r="P21" s="20">
        <v>43617</v>
      </c>
      <c r="Q21" s="18">
        <v>102.2</v>
      </c>
    </row>
    <row r="22" spans="1:17" x14ac:dyDescent="0.3">
      <c r="A22" s="17">
        <v>28491</v>
      </c>
      <c r="B22" s="18">
        <v>506.241301247058</v>
      </c>
      <c r="D22" s="17">
        <v>28491</v>
      </c>
      <c r="E22" s="18">
        <v>27372.032394184898</v>
      </c>
      <c r="G22" s="25">
        <f t="shared" si="0"/>
        <v>1978</v>
      </c>
      <c r="H22" s="19">
        <f t="shared" si="1"/>
        <v>1.8494837867962167E-2</v>
      </c>
      <c r="P22" s="20">
        <v>43647</v>
      </c>
      <c r="Q22" s="18">
        <v>102.43</v>
      </c>
    </row>
    <row r="23" spans="1:17" x14ac:dyDescent="0.3">
      <c r="A23" s="17">
        <v>28856</v>
      </c>
      <c r="B23" s="18">
        <v>812.18771274474898</v>
      </c>
      <c r="D23" s="17">
        <v>28856</v>
      </c>
      <c r="E23" s="18">
        <v>29676.293479917102</v>
      </c>
      <c r="G23" s="25">
        <f t="shared" si="0"/>
        <v>1979</v>
      </c>
      <c r="H23" s="19">
        <f t="shared" si="1"/>
        <v>2.736823293968239E-2</v>
      </c>
      <c r="P23" s="20">
        <v>43678</v>
      </c>
      <c r="Q23" s="18">
        <v>102.62</v>
      </c>
    </row>
    <row r="24" spans="1:17" x14ac:dyDescent="0.3">
      <c r="A24" s="17">
        <v>29221</v>
      </c>
      <c r="B24" s="18">
        <v>1132.4316850482201</v>
      </c>
      <c r="D24" s="17">
        <v>29221</v>
      </c>
      <c r="E24" s="18">
        <v>32046.4264949918</v>
      </c>
      <c r="G24" s="25">
        <f t="shared" si="0"/>
        <v>1980</v>
      </c>
      <c r="H24" s="19">
        <f t="shared" si="1"/>
        <v>3.5337221927855073E-2</v>
      </c>
      <c r="P24" s="20">
        <v>43709</v>
      </c>
      <c r="Q24" s="18">
        <v>102.63</v>
      </c>
    </row>
    <row r="25" spans="1:17" x14ac:dyDescent="0.3">
      <c r="A25" s="17">
        <v>29587</v>
      </c>
      <c r="B25" s="18">
        <v>1345.8852437082101</v>
      </c>
      <c r="D25" s="17">
        <v>29587</v>
      </c>
      <c r="E25" s="18">
        <v>34137.5745127255</v>
      </c>
      <c r="G25" s="25">
        <f t="shared" si="0"/>
        <v>1981</v>
      </c>
      <c r="H25" s="19">
        <f t="shared" si="1"/>
        <v>3.9425333021433702E-2</v>
      </c>
      <c r="P25" s="20">
        <v>43739</v>
      </c>
      <c r="Q25" s="18">
        <v>103.47</v>
      </c>
    </row>
    <row r="26" spans="1:17" x14ac:dyDescent="0.3">
      <c r="A26" s="17">
        <v>29952</v>
      </c>
      <c r="B26" s="18">
        <v>1289.3412230643301</v>
      </c>
      <c r="D26" s="17">
        <v>29952</v>
      </c>
      <c r="E26" s="18">
        <v>30377.5579154847</v>
      </c>
      <c r="G26" s="25">
        <f t="shared" si="0"/>
        <v>1982</v>
      </c>
      <c r="H26" s="19">
        <f t="shared" si="1"/>
        <v>4.2443873422988339E-2</v>
      </c>
      <c r="P26" s="20">
        <v>43770</v>
      </c>
      <c r="Q26" s="18">
        <v>103.55</v>
      </c>
    </row>
    <row r="27" spans="1:17" x14ac:dyDescent="0.3">
      <c r="A27" s="17">
        <v>30317</v>
      </c>
      <c r="B27" s="18">
        <v>1603.8460282636299</v>
      </c>
      <c r="D27" s="17">
        <v>30317</v>
      </c>
      <c r="E27" s="18">
        <v>28853.388089708798</v>
      </c>
      <c r="G27" s="25">
        <f t="shared" si="0"/>
        <v>1983</v>
      </c>
      <c r="H27" s="19">
        <f t="shared" si="1"/>
        <v>5.5586055380292661E-2</v>
      </c>
      <c r="P27" s="20">
        <v>43800</v>
      </c>
      <c r="Q27" s="18">
        <v>103.66</v>
      </c>
    </row>
    <row r="28" spans="1:17" x14ac:dyDescent="0.3">
      <c r="A28" s="17">
        <v>30682</v>
      </c>
      <c r="B28" s="18">
        <v>1932.4265062177701</v>
      </c>
      <c r="D28" s="17">
        <v>30682</v>
      </c>
      <c r="E28" s="18">
        <v>30037.439741358801</v>
      </c>
      <c r="G28" s="25">
        <f t="shared" si="0"/>
        <v>1984</v>
      </c>
      <c r="H28" s="19">
        <f t="shared" si="1"/>
        <v>6.4333928685572889E-2</v>
      </c>
      <c r="P28" s="20">
        <v>43831</v>
      </c>
      <c r="Q28" s="18">
        <v>104.24</v>
      </c>
    </row>
    <row r="29" spans="1:17" x14ac:dyDescent="0.3">
      <c r="A29" s="17">
        <v>31048</v>
      </c>
      <c r="B29" s="18">
        <v>2847.6861443614898</v>
      </c>
      <c r="D29" s="17">
        <v>31048</v>
      </c>
      <c r="E29" s="18">
        <v>31241.915904211</v>
      </c>
      <c r="G29" s="25">
        <f t="shared" si="0"/>
        <v>1985</v>
      </c>
      <c r="H29" s="19">
        <f t="shared" si="1"/>
        <v>9.1149536190181568E-2</v>
      </c>
      <c r="P29" s="20">
        <v>43862</v>
      </c>
      <c r="Q29" s="18">
        <v>104.71</v>
      </c>
    </row>
    <row r="30" spans="1:17" x14ac:dyDescent="0.3">
      <c r="A30" s="17">
        <v>31413</v>
      </c>
      <c r="B30" s="18">
        <v>3644.6500486484401</v>
      </c>
      <c r="D30" s="17">
        <v>31413</v>
      </c>
      <c r="E30" s="18">
        <v>32922.010017148998</v>
      </c>
      <c r="G30" s="25">
        <f t="shared" si="0"/>
        <v>1986</v>
      </c>
      <c r="H30" s="19">
        <f t="shared" si="1"/>
        <v>0.11070557498615517</v>
      </c>
      <c r="P30" s="20">
        <v>43891</v>
      </c>
      <c r="Q30" s="18">
        <v>105.06</v>
      </c>
    </row>
    <row r="31" spans="1:17" x14ac:dyDescent="0.3">
      <c r="A31" s="17">
        <v>31778</v>
      </c>
      <c r="B31" s="18">
        <v>4883.0590000743196</v>
      </c>
      <c r="D31" s="17">
        <v>31778</v>
      </c>
      <c r="E31" s="18">
        <v>35048.926113231697</v>
      </c>
      <c r="G31" s="25">
        <f t="shared" si="0"/>
        <v>1987</v>
      </c>
      <c r="H31" s="19">
        <f t="shared" si="1"/>
        <v>0.13932121584264071</v>
      </c>
      <c r="P31" s="20">
        <v>43922</v>
      </c>
      <c r="Q31" s="18">
        <v>105.01</v>
      </c>
    </row>
    <row r="32" spans="1:17" x14ac:dyDescent="0.3">
      <c r="A32" s="17">
        <v>32143</v>
      </c>
      <c r="B32" s="18">
        <v>6380.1167015671599</v>
      </c>
      <c r="D32" s="17">
        <v>32143</v>
      </c>
      <c r="E32" s="18">
        <v>37623.308449402903</v>
      </c>
      <c r="G32" s="25">
        <f t="shared" si="0"/>
        <v>1988</v>
      </c>
      <c r="H32" s="19">
        <f t="shared" si="1"/>
        <v>0.1695788319665549</v>
      </c>
      <c r="P32" s="20">
        <v>43952</v>
      </c>
      <c r="Q32" s="18">
        <v>104.96</v>
      </c>
    </row>
    <row r="33" spans="1:17" x14ac:dyDescent="0.3">
      <c r="A33" s="17">
        <v>32509</v>
      </c>
      <c r="B33" s="18">
        <v>7977.98364894115</v>
      </c>
      <c r="D33" s="17">
        <v>32509</v>
      </c>
      <c r="E33" s="18">
        <v>41356.813405414803</v>
      </c>
      <c r="G33" s="25">
        <f t="shared" si="0"/>
        <v>1989</v>
      </c>
      <c r="H33" s="19">
        <f t="shared" si="1"/>
        <v>0.192906149966975</v>
      </c>
      <c r="P33" s="20">
        <v>43983</v>
      </c>
      <c r="Q33" s="18">
        <v>104.89</v>
      </c>
    </row>
    <row r="34" spans="1:17" x14ac:dyDescent="0.3">
      <c r="A34" s="17">
        <v>32874</v>
      </c>
      <c r="B34" s="18">
        <v>10096.424395673699</v>
      </c>
      <c r="D34" s="17">
        <v>32874</v>
      </c>
      <c r="E34" s="18">
        <v>42735.469857680502</v>
      </c>
      <c r="G34" s="25">
        <f t="shared" si="0"/>
        <v>1990</v>
      </c>
      <c r="H34" s="19">
        <f t="shared" si="1"/>
        <v>0.2362539695783677</v>
      </c>
      <c r="P34" s="20">
        <v>44013</v>
      </c>
      <c r="Q34" s="18">
        <v>104.99</v>
      </c>
    </row>
    <row r="35" spans="1:17" x14ac:dyDescent="0.3">
      <c r="A35" s="17">
        <v>33239</v>
      </c>
      <c r="B35" s="18">
        <v>13212.666666519101</v>
      </c>
      <c r="D35" s="17">
        <v>33239</v>
      </c>
      <c r="E35" s="18">
        <v>46070.713528149099</v>
      </c>
      <c r="G35" s="25">
        <f t="shared" si="0"/>
        <v>1991</v>
      </c>
      <c r="H35" s="19">
        <f t="shared" si="1"/>
        <v>0.28679101439239035</v>
      </c>
      <c r="P35" s="20">
        <v>44044</v>
      </c>
      <c r="Q35" s="18">
        <v>105.13</v>
      </c>
    </row>
    <row r="36" spans="1:17" x14ac:dyDescent="0.3">
      <c r="A36" s="17">
        <v>33604</v>
      </c>
      <c r="B36" s="18">
        <v>16665.745886324901</v>
      </c>
      <c r="D36" s="17">
        <v>33604</v>
      </c>
      <c r="E36" s="18">
        <v>51215.2954586743</v>
      </c>
      <c r="G36" s="25">
        <f t="shared" si="0"/>
        <v>1992</v>
      </c>
      <c r="H36" s="19">
        <f t="shared" si="1"/>
        <v>0.3254056378484142</v>
      </c>
    </row>
    <row r="37" spans="1:17" x14ac:dyDescent="0.3">
      <c r="A37" s="17">
        <v>33970</v>
      </c>
      <c r="B37" s="18">
        <v>19924.680966010801</v>
      </c>
      <c r="D37" s="17">
        <v>33970</v>
      </c>
      <c r="E37" s="18">
        <v>54589.760562598298</v>
      </c>
      <c r="G37" s="25">
        <f t="shared" si="0"/>
        <v>1993</v>
      </c>
      <c r="H37" s="19">
        <f t="shared" si="1"/>
        <v>0.36498934526673898</v>
      </c>
    </row>
    <row r="38" spans="1:17" x14ac:dyDescent="0.3">
      <c r="A38" s="17">
        <v>34335</v>
      </c>
      <c r="B38" s="18">
        <v>23953.8001408153</v>
      </c>
      <c r="D38" s="17">
        <v>34335</v>
      </c>
      <c r="E38" s="18">
        <v>57335.733594338897</v>
      </c>
      <c r="G38" s="25">
        <f t="shared" si="0"/>
        <v>1994</v>
      </c>
      <c r="H38" s="19">
        <f t="shared" si="1"/>
        <v>0.41778134924186971</v>
      </c>
    </row>
    <row r="39" spans="1:17" x14ac:dyDescent="0.3">
      <c r="A39" s="17">
        <v>34700</v>
      </c>
      <c r="B39" s="18">
        <v>29141.5913131503</v>
      </c>
      <c r="D39" s="17">
        <v>34700</v>
      </c>
      <c r="E39" s="18">
        <v>62457.704315236297</v>
      </c>
      <c r="G39" s="25">
        <f t="shared" si="0"/>
        <v>1995</v>
      </c>
      <c r="H39" s="19">
        <f t="shared" si="1"/>
        <v>0.46658121095945132</v>
      </c>
    </row>
    <row r="40" spans="1:17" x14ac:dyDescent="0.3">
      <c r="A40" s="17">
        <v>35065</v>
      </c>
      <c r="B40" s="18">
        <v>32173.374439801599</v>
      </c>
      <c r="D40" s="17">
        <v>35065</v>
      </c>
      <c r="E40" s="18">
        <v>66706.649847384499</v>
      </c>
      <c r="G40" s="25">
        <f t="shared" si="0"/>
        <v>1996</v>
      </c>
      <c r="H40" s="19">
        <f t="shared" si="1"/>
        <v>0.48231135146810383</v>
      </c>
    </row>
    <row r="41" spans="1:17" x14ac:dyDescent="0.3">
      <c r="A41" s="17">
        <v>35431</v>
      </c>
      <c r="B41" s="18">
        <v>35621.374458411701</v>
      </c>
      <c r="D41" s="17">
        <v>35431</v>
      </c>
      <c r="E41" s="18">
        <v>71661.546292613493</v>
      </c>
      <c r="G41" s="25">
        <f t="shared" si="0"/>
        <v>1997</v>
      </c>
      <c r="H41" s="19">
        <f t="shared" si="1"/>
        <v>0.49707794907131903</v>
      </c>
    </row>
    <row r="42" spans="1:17" x14ac:dyDescent="0.3">
      <c r="A42" s="17">
        <v>35796</v>
      </c>
      <c r="B42" s="18">
        <v>37549.275338224499</v>
      </c>
      <c r="D42" s="17">
        <v>35796</v>
      </c>
      <c r="E42" s="18">
        <v>74760.606830738994</v>
      </c>
      <c r="G42" s="25">
        <f t="shared" si="0"/>
        <v>1998</v>
      </c>
      <c r="H42" s="19">
        <f t="shared" si="1"/>
        <v>0.50226017323852867</v>
      </c>
    </row>
    <row r="43" spans="1:17" x14ac:dyDescent="0.3">
      <c r="A43" s="17">
        <v>36161</v>
      </c>
      <c r="B43" s="18">
        <v>38246.9231642089</v>
      </c>
      <c r="D43" s="17">
        <v>36161</v>
      </c>
      <c r="E43" s="18">
        <v>74452.521235475098</v>
      </c>
      <c r="G43" s="25">
        <f t="shared" si="0"/>
        <v>1999</v>
      </c>
      <c r="H43" s="19">
        <f t="shared" si="1"/>
        <v>0.51370890507848943</v>
      </c>
    </row>
    <row r="44" spans="1:17" x14ac:dyDescent="0.3">
      <c r="A44" s="17">
        <v>36526</v>
      </c>
      <c r="B44" s="18">
        <v>42005.194286644903</v>
      </c>
      <c r="D44" s="17">
        <v>36526</v>
      </c>
      <c r="E44" s="18">
        <v>78418.561193229296</v>
      </c>
      <c r="G44" s="25">
        <f t="shared" si="0"/>
        <v>2000</v>
      </c>
      <c r="H44" s="19">
        <f t="shared" si="1"/>
        <v>0.53565372339771589</v>
      </c>
    </row>
    <row r="45" spans="1:17" x14ac:dyDescent="0.3">
      <c r="A45" s="17">
        <v>36892</v>
      </c>
      <c r="B45" s="18">
        <v>45067.992919379998</v>
      </c>
      <c r="D45" s="17">
        <v>36892</v>
      </c>
      <c r="E45" s="18">
        <v>81008.763371237204</v>
      </c>
      <c r="G45" s="25">
        <f t="shared" si="0"/>
        <v>2001</v>
      </c>
      <c r="H45" s="19">
        <f t="shared" si="1"/>
        <v>0.55633478458185848</v>
      </c>
    </row>
    <row r="46" spans="1:17" x14ac:dyDescent="0.3">
      <c r="A46" s="17">
        <v>37257</v>
      </c>
      <c r="B46" s="18">
        <v>48044.4788701199</v>
      </c>
      <c r="D46" s="17">
        <v>37257</v>
      </c>
      <c r="E46" s="18">
        <v>83525.681777727805</v>
      </c>
      <c r="G46" s="25">
        <f t="shared" si="0"/>
        <v>2002</v>
      </c>
      <c r="H46" s="19">
        <f t="shared" si="1"/>
        <v>0.57520606653618478</v>
      </c>
    </row>
    <row r="47" spans="1:17" x14ac:dyDescent="0.3">
      <c r="A47" s="17">
        <v>37622</v>
      </c>
      <c r="B47" s="18">
        <v>52299.888133072098</v>
      </c>
      <c r="D47" s="17">
        <v>37622</v>
      </c>
      <c r="E47" s="18">
        <v>86942.757248194306</v>
      </c>
      <c r="G47" s="25">
        <f t="shared" si="0"/>
        <v>2003</v>
      </c>
      <c r="H47" s="19">
        <f t="shared" si="1"/>
        <v>0.60154393290946961</v>
      </c>
    </row>
    <row r="48" spans="1:17" x14ac:dyDescent="0.3">
      <c r="A48" s="17">
        <v>37987</v>
      </c>
      <c r="B48" s="18">
        <v>60471.710758510599</v>
      </c>
      <c r="D48" s="17">
        <v>37987</v>
      </c>
      <c r="E48" s="18">
        <v>93210.929856484901</v>
      </c>
      <c r="G48" s="25">
        <f t="shared" si="0"/>
        <v>2004</v>
      </c>
      <c r="H48" s="19">
        <f t="shared" si="1"/>
        <v>0.64876201590969795</v>
      </c>
    </row>
    <row r="49" spans="1:8" x14ac:dyDescent="0.3">
      <c r="A49" s="17">
        <v>38353</v>
      </c>
      <c r="B49" s="18">
        <v>68831.705427037698</v>
      </c>
      <c r="D49" s="17">
        <v>38353</v>
      </c>
      <c r="E49" s="18">
        <v>98563.875555807506</v>
      </c>
      <c r="G49" s="25">
        <f t="shared" si="0"/>
        <v>2005</v>
      </c>
      <c r="H49" s="19">
        <f t="shared" si="1"/>
        <v>0.69834617438581481</v>
      </c>
    </row>
    <row r="50" spans="1:8" x14ac:dyDescent="0.3">
      <c r="A50" s="17">
        <v>38718</v>
      </c>
      <c r="B50" s="18">
        <v>82080.219853930394</v>
      </c>
      <c r="D50" s="17">
        <v>38718</v>
      </c>
      <c r="E50" s="18">
        <v>104790.32938532899</v>
      </c>
      <c r="G50" s="25">
        <f t="shared" si="0"/>
        <v>2006</v>
      </c>
      <c r="H50" s="19">
        <f t="shared" si="1"/>
        <v>0.78328048337466061</v>
      </c>
    </row>
    <row r="51" spans="1:8" x14ac:dyDescent="0.3">
      <c r="A51" s="17">
        <v>39083</v>
      </c>
      <c r="B51" s="18">
        <v>90702.903280006707</v>
      </c>
      <c r="D51" s="17">
        <v>39083</v>
      </c>
      <c r="E51" s="18">
        <v>109930.63509004501</v>
      </c>
      <c r="G51" s="25">
        <f t="shared" si="0"/>
        <v>2007</v>
      </c>
      <c r="H51" s="19">
        <f t="shared" si="1"/>
        <v>0.82509214292914146</v>
      </c>
    </row>
    <row r="52" spans="1:8" x14ac:dyDescent="0.3">
      <c r="A52" s="17">
        <v>39448</v>
      </c>
      <c r="B52" s="18">
        <v>93854.108404160404</v>
      </c>
      <c r="D52" s="17">
        <v>39448</v>
      </c>
      <c r="E52" s="18">
        <v>113810.670442915</v>
      </c>
      <c r="G52" s="25">
        <f t="shared" si="0"/>
        <v>2008</v>
      </c>
      <c r="H52" s="19">
        <f t="shared" si="1"/>
        <v>0.82465122153230452</v>
      </c>
    </row>
    <row r="53" spans="1:8" x14ac:dyDescent="0.3">
      <c r="A53" s="17">
        <v>39814</v>
      </c>
      <c r="B53" s="18">
        <v>96686.356858733605</v>
      </c>
      <c r="D53" s="17">
        <v>39814</v>
      </c>
      <c r="E53" s="18">
        <v>112030.39904548399</v>
      </c>
      <c r="G53" s="25">
        <f t="shared" si="0"/>
        <v>2009</v>
      </c>
      <c r="H53" s="19">
        <f t="shared" si="1"/>
        <v>0.86303679789160836</v>
      </c>
    </row>
    <row r="54" spans="1:8" x14ac:dyDescent="0.3">
      <c r="A54" s="17">
        <v>40179</v>
      </c>
      <c r="B54" s="18">
        <v>111508.61068002701</v>
      </c>
      <c r="D54" s="17">
        <v>40179</v>
      </c>
      <c r="E54" s="18">
        <v>118577.654190885</v>
      </c>
      <c r="G54" s="25">
        <f t="shared" si="0"/>
        <v>2010</v>
      </c>
      <c r="H54" s="19">
        <f t="shared" si="1"/>
        <v>0.94038469086697962</v>
      </c>
    </row>
    <row r="55" spans="1:8" x14ac:dyDescent="0.3">
      <c r="A55" s="17">
        <v>40544</v>
      </c>
      <c r="B55" s="18">
        <v>122006.090354937</v>
      </c>
      <c r="D55" s="17">
        <v>40544</v>
      </c>
      <c r="E55" s="18">
        <v>125823.83838798301</v>
      </c>
      <c r="G55" s="25">
        <f t="shared" si="0"/>
        <v>2011</v>
      </c>
      <c r="H55" s="19">
        <f t="shared" si="1"/>
        <v>0.96965799102969796</v>
      </c>
    </row>
    <row r="56" spans="1:8" x14ac:dyDescent="0.3">
      <c r="A56" s="17">
        <v>40909</v>
      </c>
      <c r="B56" s="18">
        <v>129947.34229703499</v>
      </c>
      <c r="D56" s="17">
        <v>40909</v>
      </c>
      <c r="E56" s="18">
        <v>132515.94028770999</v>
      </c>
      <c r="G56" s="25">
        <f t="shared" si="0"/>
        <v>2012</v>
      </c>
      <c r="H56" s="19">
        <f t="shared" si="1"/>
        <v>0.98061668667861224</v>
      </c>
    </row>
    <row r="57" spans="1:8" x14ac:dyDescent="0.3">
      <c r="A57" s="17">
        <v>41275</v>
      </c>
      <c r="B57" s="18">
        <v>137876.21576806999</v>
      </c>
      <c r="D57" s="17">
        <v>41275</v>
      </c>
      <c r="E57" s="18">
        <v>137876.21576806999</v>
      </c>
      <c r="G57" s="25">
        <f t="shared" si="0"/>
        <v>2013</v>
      </c>
      <c r="H57" s="19">
        <f t="shared" si="1"/>
        <v>1</v>
      </c>
    </row>
    <row r="58" spans="1:8" x14ac:dyDescent="0.3">
      <c r="A58" s="17">
        <v>41640</v>
      </c>
      <c r="B58" s="18">
        <v>148599.45387498999</v>
      </c>
      <c r="D58" s="17">
        <v>41640</v>
      </c>
      <c r="E58" s="18">
        <v>140312.12972421999</v>
      </c>
      <c r="G58" s="25">
        <f t="shared" si="0"/>
        <v>2014</v>
      </c>
      <c r="H58" s="19">
        <f t="shared" si="1"/>
        <v>1.0590634905696217</v>
      </c>
    </row>
    <row r="59" spans="1:8" x14ac:dyDescent="0.3">
      <c r="A59" s="17">
        <v>42005</v>
      </c>
      <c r="B59" s="18">
        <v>159553.34830983001</v>
      </c>
      <c r="D59" s="17">
        <v>42005</v>
      </c>
      <c r="E59" s="18">
        <v>143544.59431648999</v>
      </c>
      <c r="G59" s="25">
        <f t="shared" si="0"/>
        <v>2015</v>
      </c>
      <c r="H59" s="19">
        <f t="shared" si="1"/>
        <v>1.1115246036924498</v>
      </c>
    </row>
    <row r="60" spans="1:8" x14ac:dyDescent="0.3">
      <c r="A60" s="17">
        <v>42370</v>
      </c>
      <c r="B60" s="18">
        <v>169537.38772237001</v>
      </c>
      <c r="D60" s="17">
        <v>42370</v>
      </c>
      <c r="E60" s="18">
        <v>146000.77049431001</v>
      </c>
      <c r="G60" s="25">
        <f t="shared" si="0"/>
        <v>2016</v>
      </c>
      <c r="H60" s="19">
        <f t="shared" si="1"/>
        <v>1.161208856284613</v>
      </c>
    </row>
    <row r="61" spans="1:8" x14ac:dyDescent="0.3">
      <c r="A61" s="17">
        <v>42736</v>
      </c>
      <c r="B61" s="18">
        <v>179756.12579676</v>
      </c>
      <c r="D61" s="17">
        <v>42736</v>
      </c>
      <c r="E61" s="18">
        <v>147736.09562235</v>
      </c>
      <c r="G61" s="25">
        <f t="shared" si="0"/>
        <v>2017</v>
      </c>
      <c r="H61" s="19">
        <f t="shared" si="1"/>
        <v>1.2167380289801426</v>
      </c>
    </row>
    <row r="62" spans="1:8" x14ac:dyDescent="0.3">
      <c r="A62" s="17">
        <v>43101</v>
      </c>
      <c r="B62" s="18">
        <v>191265.95207219999</v>
      </c>
      <c r="D62" s="17">
        <v>43101</v>
      </c>
      <c r="E62" s="18">
        <v>153570.66811023999</v>
      </c>
      <c r="G62" s="25">
        <f t="shared" si="0"/>
        <v>2018</v>
      </c>
      <c r="H62" s="19">
        <f t="shared" si="1"/>
        <v>1.2454588784812775</v>
      </c>
    </row>
    <row r="63" spans="1:8" x14ac:dyDescent="0.3">
      <c r="A63" s="17">
        <v>43466</v>
      </c>
      <c r="B63" s="18">
        <v>198440.70682682001</v>
      </c>
      <c r="D63" s="17">
        <v>43466</v>
      </c>
      <c r="E63" s="18">
        <v>155189.98258025001</v>
      </c>
      <c r="G63" s="25">
        <f t="shared" si="0"/>
        <v>2019</v>
      </c>
      <c r="H63" s="19">
        <f t="shared" si="1"/>
        <v>1.2786953354041695</v>
      </c>
    </row>
    <row r="64" spans="1:8" x14ac:dyDescent="0.3">
      <c r="G64" s="25">
        <f>YEAR(P35)</f>
        <v>2020</v>
      </c>
      <c r="H64" s="19">
        <f xml:space="preserve"> H63 + Q35/Q23-1</f>
        <v>1.3031545051566544</v>
      </c>
    </row>
  </sheetData>
  <hyperlinks>
    <hyperlink ref="Y1" r:id="rId1" xr:uid="{2B3515F6-7BA2-483C-A233-BA5CAF9E0B2D}"/>
    <hyperlink ref="AQ1" r:id="rId2" xr:uid="{E1717206-D9E6-4D54-AB8D-77810877B045}"/>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dataeval</vt:lpstr>
      <vt:lpstr>fuentes</vt:lpstr>
      <vt:lpstr>Deflactor</vt:lpstr>
      <vt:lpstr>fuentes!Área_de_extracción</vt:lpstr>
      <vt:lpstr>fuentes!Criterios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Rodríguez Acevedo</dc:creator>
  <cp:lastModifiedBy>Patricio Emanuelli</cp:lastModifiedBy>
  <dcterms:created xsi:type="dcterms:W3CDTF">2020-09-08T01:42:51Z</dcterms:created>
  <dcterms:modified xsi:type="dcterms:W3CDTF">2020-10-07T23:27:33Z</dcterms:modified>
</cp:coreProperties>
</file>