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ICC\CHILE\Todos los gases\"/>
    </mc:Choice>
  </mc:AlternateContent>
  <xr:revisionPtr revIDLastSave="0" documentId="13_ncr:1_{EF158149-6B3E-413B-9E16-DE8CF2735E3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Ark1" sheetId="1" r:id="rId1"/>
  </sheets>
  <calcPr calcId="181029"/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S3" i="1"/>
  <c r="T3" i="1" s="1"/>
  <c r="S4" i="1"/>
  <c r="T4" i="1" s="1"/>
  <c r="S5" i="1"/>
  <c r="T5" i="1" s="1"/>
  <c r="S6" i="1"/>
  <c r="T6" i="1" s="1"/>
  <c r="S7" i="1"/>
  <c r="T7" i="1" s="1"/>
  <c r="S8" i="1"/>
  <c r="T8" i="1" s="1"/>
  <c r="S9" i="1"/>
  <c r="T9" i="1" s="1"/>
  <c r="S10" i="1"/>
  <c r="T10" i="1" s="1"/>
  <c r="S11" i="1"/>
  <c r="T11" i="1" s="1"/>
  <c r="S12" i="1"/>
  <c r="T12" i="1" s="1"/>
  <c r="S13" i="1"/>
  <c r="T13" i="1" s="1"/>
  <c r="S14" i="1"/>
  <c r="T14" i="1" s="1"/>
  <c r="S15" i="1"/>
  <c r="T15" i="1" s="1"/>
  <c r="S16" i="1"/>
  <c r="T16" i="1" s="1"/>
  <c r="S17" i="1"/>
  <c r="T17" i="1" s="1"/>
  <c r="S18" i="1"/>
  <c r="T18" i="1" s="1"/>
  <c r="S19" i="1"/>
  <c r="T19" i="1" s="1"/>
  <c r="S20" i="1"/>
  <c r="T20" i="1" s="1"/>
  <c r="S21" i="1"/>
  <c r="T21" i="1" s="1"/>
  <c r="S22" i="1"/>
  <c r="T22" i="1" s="1"/>
  <c r="S23" i="1"/>
  <c r="T23" i="1" s="1"/>
  <c r="S24" i="1"/>
  <c r="T24" i="1" s="1"/>
  <c r="S25" i="1"/>
  <c r="T25" i="1" s="1"/>
  <c r="S26" i="1"/>
  <c r="T26" i="1" s="1"/>
  <c r="S27" i="1"/>
  <c r="T27" i="1" s="1"/>
  <c r="S28" i="1"/>
  <c r="T28" i="1" s="1"/>
  <c r="S29" i="1"/>
  <c r="T29" i="1" s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</calcChain>
</file>

<file path=xl/sharedStrings.xml><?xml version="1.0" encoding="utf-8"?>
<sst xmlns="http://schemas.openxmlformats.org/spreadsheetml/2006/main" count="31" uniqueCount="31">
  <si>
    <t>CO2</t>
  </si>
  <si>
    <t>CH4</t>
  </si>
  <si>
    <t>N2O</t>
  </si>
  <si>
    <t>HFC</t>
  </si>
  <si>
    <t>SF6</t>
  </si>
  <si>
    <t>CO2eq</t>
  </si>
  <si>
    <t>Año</t>
  </si>
  <si>
    <t>Variación Anual CO2</t>
  </si>
  <si>
    <t>Variación CH4</t>
  </si>
  <si>
    <t>Variación N2O</t>
  </si>
  <si>
    <t>Variación HFC</t>
  </si>
  <si>
    <t>Variación SF6</t>
  </si>
  <si>
    <t>Variación CO2eq</t>
  </si>
  <si>
    <t>Población</t>
  </si>
  <si>
    <t>CO2 per cápita</t>
  </si>
  <si>
    <t>CH4 per cápita</t>
  </si>
  <si>
    <t>N2O per cápita</t>
  </si>
  <si>
    <t>HFC per cápita</t>
  </si>
  <si>
    <t>SF6 per cápita</t>
  </si>
  <si>
    <t>CO2eq per cápita</t>
  </si>
  <si>
    <t>CO2 (CO2eq)</t>
  </si>
  <si>
    <t>Variación Anual CO2 (CO2eq)</t>
  </si>
  <si>
    <t>CH4 (CO2eq)</t>
  </si>
  <si>
    <t>Variación CH4 (CO2eq)</t>
  </si>
  <si>
    <t>N2O (CO2eq)</t>
  </si>
  <si>
    <t>Variación N2O (CO2eq)</t>
  </si>
  <si>
    <t>HFC (CO2eq)</t>
  </si>
  <si>
    <t>Variación HFC (CO2eq)</t>
  </si>
  <si>
    <t>SF6 (CO2eq)</t>
  </si>
  <si>
    <t>Variación SF6 (CO2eq)</t>
  </si>
  <si>
    <t>Emisiones por Gas (kilotoneladas=1.000.000 kilos) Per cápita es kg/hab PCG HFC promedio 7400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</si>
</sst>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49" fontId="19" fillId="0" borderId="0" xfId="0" applyNumberFormat="1" applyFont="1" applyAlignment="1">
      <alignment horizontal="center" vertical="center" wrapText="1"/>
    </xf>
    <xf numFmtId="1" fontId="19" fillId="0" borderId="0" xfId="0" applyNumberFormat="1" applyFont="1" applyAlignment="1">
      <alignment horizontal="center" vertical="center" wrapText="1"/>
    </xf>
    <xf numFmtId="0" fontId="0" fillId="0" borderId="0" xfId="0"/>
    <xf numFmtId="0" fontId="0" fillId="0" borderId="0" xfId="0"/>
    <xf numFmtId="2" fontId="18" fillId="0" borderId="0" xfId="0" applyNumberFormat="1" applyFont="1" applyAlignment="1">
      <alignment horizontal="center" wrapText="1"/>
    </xf>
    <xf numFmtId="49" fontId="18" fillId="0" borderId="0" xfId="0" applyNumberFormat="1" applyFont="1" applyAlignment="1">
      <alignment horizontal="center" wrapText="1"/>
    </xf>
    <xf numFmtId="164" fontId="18" fillId="0" borderId="0" xfId="0" applyNumberFormat="1" applyFont="1" applyAlignment="1">
      <alignment horizontal="center" wrapText="1"/>
    </xf>
    <xf numFmtId="0" fontId="18" fillId="0" borderId="0" xfId="0" applyFont="1" applyAlignment="1">
      <alignment horizontal="center"/>
    </xf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00000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00000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00000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00000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00000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00000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62E7D1-6E1A-4CB3-AE37-B2B441D5A2C8}" name="Todo_Gases_Chile" displayName="Todo_Gases_Chile" ref="A2:AD29" totalsRowShown="0" headerRowDxfId="31" dataDxfId="30">
  <autoFilter ref="A2:AD29" xr:uid="{B70683CC-222B-4197-BEBB-B08A8E7898CC}"/>
  <tableColumns count="30">
    <tableColumn id="1" xr3:uid="{7158FBDF-FEA3-471B-A42C-92B89F393C25}" name="Año" dataDxfId="29"/>
    <tableColumn id="2" xr3:uid="{F7BF00BC-E481-4FB7-974C-A25EBC237A54}" name="CO2" dataDxfId="28"/>
    <tableColumn id="8" xr3:uid="{ED3D2D64-98C8-4B1C-AED5-77E1D346BAEE}" name="CO2 (CO2eq)" dataDxfId="9"/>
    <tableColumn id="9" xr3:uid="{72AD2C7F-8A4D-4C89-9D9E-03AFD0C5A6EE}" name="Variación Anual CO2" dataDxfId="27">
      <calculatedColumnFormula>IFERROR(Todo_Gases_Chile[[#This Row],[CO2]]-B2,"")</calculatedColumnFormula>
    </tableColumn>
    <tableColumn id="22" xr3:uid="{50C21A66-C62B-4967-829F-20ABB479E2B1}" name="Variación Anual CO2 (CO2eq)" dataDxfId="8">
      <calculatedColumnFormula>IFERROR(Todo_Gases_Chile[[#This Row],[CO2 (CO2eq)]]-C2,"")</calculatedColumnFormula>
    </tableColumn>
    <tableColumn id="16" xr3:uid="{65CC7CEF-FE7C-462E-8843-95FEB3701EFA}" name="CO2 per cápita" dataDxfId="14">
      <calculatedColumnFormula>(Todo_Gases_Chile[[#This Row],[CO2]]/Todo_Gases_Chile[[#This Row],[Población]])*1000000</calculatedColumnFormula>
    </tableColumn>
    <tableColumn id="3" xr3:uid="{B1469A0C-13B9-4DC0-9AE8-84E502D39DF6}" name="CH4" dataDxfId="26"/>
    <tableColumn id="23" xr3:uid="{68578F54-3D77-421C-BD09-AE7CBA0B2721}" name="CH4 (CO2eq)" dataDxfId="7">
      <calculatedColumnFormula>Todo_Gases_Chile[[#This Row],[CH4]]*25</calculatedColumnFormula>
    </tableColumn>
    <tableColumn id="10" xr3:uid="{76A3A978-B1CB-4056-9C55-50B202E177CA}" name="Variación CH4" dataDxfId="25">
      <calculatedColumnFormula>IFERROR(Todo_Gases_Chile[[#This Row],[CH4]]-G2,"")</calculatedColumnFormula>
    </tableColumn>
    <tableColumn id="24" xr3:uid="{7572F078-815B-4860-9ADB-7779642E320B}" name="Variación CH4 (CO2eq)" dataDxfId="6">
      <calculatedColumnFormula>Todo_Gases_Chile[[#This Row],[Variación CH4]]*25</calculatedColumnFormula>
    </tableColumn>
    <tableColumn id="17" xr3:uid="{6066960E-1D3E-4D08-A15D-8F20C2F1C37B}" name="CH4 per cápita" dataDxfId="15">
      <calculatedColumnFormula>(Todo_Gases_Chile[[#This Row],[CH4]]/Todo_Gases_Chile[[#This Row],[Población]])*1000000</calculatedColumnFormula>
    </tableColumn>
    <tableColumn id="4" xr3:uid="{AA1635BE-D69C-4432-920F-F6374432728C}" name="N2O" dataDxfId="24"/>
    <tableColumn id="25" xr3:uid="{A454B457-35E4-4DA8-A3CC-54BA3D41F6A7}" name="N2O (CO2eq)" dataDxfId="5">
      <calculatedColumnFormula>Todo_Gases_Chile[[#This Row],[N2O]]*298</calculatedColumnFormula>
    </tableColumn>
    <tableColumn id="11" xr3:uid="{9505DA53-C20A-4828-AC82-DC4957809C0F}" name="Variación N2O" dataDxfId="23">
      <calculatedColumnFormula>IFERROR(Todo_Gases_Chile[[#This Row],[N2O]]-L2,"")</calculatedColumnFormula>
    </tableColumn>
    <tableColumn id="26" xr3:uid="{546C1A59-CC95-4396-8E6B-B1C898BF8C05}" name="Variación N2O (CO2eq)" dataDxfId="4">
      <calculatedColumnFormula>Todo_Gases_Chile[[#This Row],[Variación N2O]]*298</calculatedColumnFormula>
    </tableColumn>
    <tableColumn id="18" xr3:uid="{86CD1BA9-884B-46AA-A2F4-344BC73776CD}" name="N2O per cápita" dataDxfId="13">
      <calculatedColumnFormula>(Todo_Gases_Chile[[#This Row],[N2O]]/Todo_Gases_Chile[[#This Row],[Población]])*1000000</calculatedColumnFormula>
    </tableColumn>
    <tableColumn id="5" xr3:uid="{5D683973-1FDA-4FAB-BA15-842122FFB471}" name="HFC" dataDxfId="22"/>
    <tableColumn id="27" xr3:uid="{D057883A-1329-41C6-B5C6-A8F9AA81E082}" name="HFC (CO2eq)" dataDxfId="3">
      <calculatedColumnFormula>Todo_Gases_Chile[[#This Row],[HFC]]*7400</calculatedColumnFormula>
    </tableColumn>
    <tableColumn id="12" xr3:uid="{C48DE327-A905-49E6-947F-04DB1AAD67DA}" name="Variación HFC" dataDxfId="21">
      <calculatedColumnFormula>IFERROR(Todo_Gases_Chile[[#This Row],[HFC]]-Q2,"")</calculatedColumnFormula>
    </tableColumn>
    <tableColumn id="28" xr3:uid="{F9027973-7EC3-4A48-ADBC-75B0EEB1D87C}" name="Variación HFC (CO2eq)" dataDxfId="2">
      <calculatedColumnFormula>Todo_Gases_Chile[[#This Row],[Variación HFC]]*7400</calculatedColumnFormula>
    </tableColumn>
    <tableColumn id="19" xr3:uid="{80E34099-D465-4BDA-A5F0-489FDE91E75C}" name="HFC per cápita" dataDxfId="12">
      <calculatedColumnFormula>(Todo_Gases_Chile[[#This Row],[HFC]]/Todo_Gases_Chile[[#This Row],[Población]])*1000000</calculatedColumnFormula>
    </tableColumn>
    <tableColumn id="6" xr3:uid="{52A66CD1-361C-4E7F-98B3-EFF35B84353E}" name="SF6" dataDxfId="20"/>
    <tableColumn id="29" xr3:uid="{0EC42475-020B-41C4-9C10-52EAA68126BD}" name="SF6 (CO2eq)" dataDxfId="1">
      <calculatedColumnFormula>Todo_Gases_Chile[[#This Row],[SF6]]*22800</calculatedColumnFormula>
    </tableColumn>
    <tableColumn id="13" xr3:uid="{0CE9F65F-5906-41AE-88CD-AE9BCF01BA01}" name="Variación SF6" dataDxfId="19">
      <calculatedColumnFormula>IFERROR(Todo_Gases_Chile[[#This Row],[SF6]]-V2,"")</calculatedColumnFormula>
    </tableColumn>
    <tableColumn id="30" xr3:uid="{9D8D21E5-EE8A-4197-980A-5908904E580E}" name="Variación SF6 (CO2eq)" dataDxfId="0">
      <calculatedColumnFormula>Todo_Gases_Chile[[#This Row],[Variación SF6]]*22800</calculatedColumnFormula>
    </tableColumn>
    <tableColumn id="20" xr3:uid="{3ED8E3C7-5611-421C-ACA5-C1D3E5798319}" name="SF6 per cápita" dataDxfId="11">
      <calculatedColumnFormula>(Todo_Gases_Chile[[#This Row],[SF6]]/Todo_Gases_Chile[[#This Row],[Población]])*1000000</calculatedColumnFormula>
    </tableColumn>
    <tableColumn id="7" xr3:uid="{1B015680-EBF5-4DEF-8D0E-8AC8104F202C}" name="CO2eq" dataDxfId="18"/>
    <tableColumn id="14" xr3:uid="{71C247BD-4FE6-493B-9C57-DCCBD431BB2B}" name="Variación CO2eq" dataDxfId="17">
      <calculatedColumnFormula>IFERROR(Todo_Gases_Chile[[#This Row],[CO2eq]]-AA2,"")</calculatedColumnFormula>
    </tableColumn>
    <tableColumn id="21" xr3:uid="{923547CB-9689-4417-AC25-B9D303EBFE93}" name="CO2eq per cápita" dataDxfId="10">
      <calculatedColumnFormula>(Todo_Gases_Chile[[#This Row],[CO2eq]]/Todo_Gases_Chile[[#This Row],[Población]])*1000000</calculatedColumnFormula>
    </tableColumn>
    <tableColumn id="15" xr3:uid="{07ACE464-88E8-4806-8DCD-D8EAF152256A}" name="Población" dataDxf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49"/>
  <sheetViews>
    <sheetView tabSelected="1" workbookViewId="0">
      <selection activeCell="A2" sqref="A2"/>
    </sheetView>
  </sheetViews>
  <sheetFormatPr baseColWidth="10" defaultColWidth="9.140625" defaultRowHeight="15" x14ac:dyDescent="0.25"/>
  <cols>
    <col min="1" max="1" width="8" bestFit="1" customWidth="1"/>
    <col min="2" max="2" width="9" bestFit="1" customWidth="1"/>
    <col min="3" max="3" width="9" style="4" customWidth="1"/>
    <col min="4" max="4" width="12.7109375" style="3" bestFit="1" customWidth="1"/>
    <col min="5" max="5" width="12.7109375" style="4" customWidth="1"/>
    <col min="6" max="6" width="12.7109375" style="3" customWidth="1"/>
    <col min="7" max="7" width="6.42578125" bestFit="1" customWidth="1"/>
    <col min="8" max="8" width="10.42578125" style="4" bestFit="1" customWidth="1"/>
    <col min="9" max="9" width="10.7109375" style="3" bestFit="1" customWidth="1"/>
    <col min="10" max="10" width="10.7109375" style="4" customWidth="1"/>
    <col min="11" max="11" width="10.7109375" style="3" customWidth="1"/>
    <col min="12" max="12" width="6.7109375" customWidth="1"/>
    <col min="13" max="13" width="10.42578125" style="4" bestFit="1" customWidth="1"/>
    <col min="14" max="14" width="10.7109375" style="3" bestFit="1" customWidth="1"/>
    <col min="15" max="15" width="12.7109375" style="4" bestFit="1" customWidth="1"/>
    <col min="16" max="16" width="10.7109375" style="3" customWidth="1"/>
    <col min="17" max="17" width="8.42578125" bestFit="1" customWidth="1"/>
    <col min="18" max="18" width="12" style="4" bestFit="1" customWidth="1"/>
    <col min="19" max="19" width="12.7109375" style="3" bestFit="1" customWidth="1"/>
    <col min="20" max="20" width="16.140625" style="4" bestFit="1" customWidth="1"/>
    <col min="21" max="21" width="12.7109375" style="3" customWidth="1"/>
    <col min="22" max="22" width="6.42578125" bestFit="1" customWidth="1"/>
    <col min="23" max="23" width="10.42578125" style="4" bestFit="1" customWidth="1"/>
    <col min="24" max="24" width="10.7109375" style="3" bestFit="1" customWidth="1"/>
    <col min="25" max="25" width="15.140625" style="4" bestFit="1" customWidth="1"/>
    <col min="26" max="26" width="10.7109375" style="3" customWidth="1"/>
    <col min="27" max="27" width="8.42578125" bestFit="1" customWidth="1"/>
    <col min="28" max="28" width="12.7109375" bestFit="1" customWidth="1"/>
    <col min="29" max="29" width="12.7109375" style="3" customWidth="1"/>
  </cols>
  <sheetData>
    <row r="1" spans="1:60" x14ac:dyDescent="0.25">
      <c r="A1" s="8" t="s">
        <v>30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60" ht="38.25" x14ac:dyDescent="0.25">
      <c r="A2" s="1" t="s">
        <v>6</v>
      </c>
      <c r="B2" s="1" t="s">
        <v>0</v>
      </c>
      <c r="C2" s="1" t="s">
        <v>20</v>
      </c>
      <c r="D2" s="1" t="s">
        <v>7</v>
      </c>
      <c r="E2" s="1" t="s">
        <v>21</v>
      </c>
      <c r="F2" s="1" t="s">
        <v>14</v>
      </c>
      <c r="G2" s="1" t="s">
        <v>1</v>
      </c>
      <c r="H2" s="1" t="s">
        <v>22</v>
      </c>
      <c r="I2" s="1" t="s">
        <v>8</v>
      </c>
      <c r="J2" s="1" t="s">
        <v>23</v>
      </c>
      <c r="K2" s="1" t="s">
        <v>15</v>
      </c>
      <c r="L2" s="1" t="s">
        <v>2</v>
      </c>
      <c r="M2" s="1" t="s">
        <v>24</v>
      </c>
      <c r="N2" s="1" t="s">
        <v>9</v>
      </c>
      <c r="O2" s="1" t="s">
        <v>25</v>
      </c>
      <c r="P2" s="1" t="s">
        <v>16</v>
      </c>
      <c r="Q2" s="1" t="s">
        <v>3</v>
      </c>
      <c r="R2" s="1" t="s">
        <v>26</v>
      </c>
      <c r="S2" s="1" t="s">
        <v>10</v>
      </c>
      <c r="T2" s="1" t="s">
        <v>27</v>
      </c>
      <c r="U2" s="1" t="s">
        <v>17</v>
      </c>
      <c r="V2" s="1" t="s">
        <v>4</v>
      </c>
      <c r="W2" s="1" t="s">
        <v>28</v>
      </c>
      <c r="X2" s="1" t="s">
        <v>11</v>
      </c>
      <c r="Y2" s="1" t="s">
        <v>29</v>
      </c>
      <c r="Z2" s="1" t="s">
        <v>18</v>
      </c>
      <c r="AA2" s="1" t="s">
        <v>5</v>
      </c>
      <c r="AB2" s="1" t="s">
        <v>12</v>
      </c>
      <c r="AC2" s="1" t="s">
        <v>19</v>
      </c>
      <c r="AD2" s="1" t="s">
        <v>13</v>
      </c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</row>
    <row r="3" spans="1:60" x14ac:dyDescent="0.25">
      <c r="A3" s="2">
        <v>1990</v>
      </c>
      <c r="B3" s="5">
        <v>-16787.595765099999</v>
      </c>
      <c r="C3" s="5">
        <v>-16787.595765099999</v>
      </c>
      <c r="D3" s="5" t="str">
        <f>IFERROR(Todo_Gases_Chile[[#This Row],[CO2]]-B2,"")</f>
        <v/>
      </c>
      <c r="E3" s="5" t="str">
        <f>IFERROR(Todo_Gases_Chile[[#This Row],[CO2 (CO2eq)]]-C2,"")</f>
        <v/>
      </c>
      <c r="F3" s="7">
        <f>(Todo_Gases_Chile[[#This Row],[CO2]]/Todo_Gases_Chile[[#This Row],[Población]])*1000000</f>
        <v>-1273.8140803626982</v>
      </c>
      <c r="G3" s="5">
        <v>520.99656970000001</v>
      </c>
      <c r="H3" s="5">
        <f>Todo_Gases_Chile[[#This Row],[CH4]]*25</f>
        <v>13024.914242500001</v>
      </c>
      <c r="I3" s="5" t="str">
        <f>IFERROR(Todo_Gases_Chile[[#This Row],[CH4]]-G2,"")</f>
        <v/>
      </c>
      <c r="J3" s="5" t="e">
        <f>Todo_Gases_Chile[[#This Row],[Variación CH4]]*25</f>
        <v>#VALUE!</v>
      </c>
      <c r="K3" s="7">
        <f>(Todo_Gases_Chile[[#This Row],[CH4]]/Todo_Gases_Chile[[#This Row],[Población]])*1000000</f>
        <v>39.532329440776991</v>
      </c>
      <c r="L3" s="5">
        <v>18.98094</v>
      </c>
      <c r="M3" s="5">
        <f>Todo_Gases_Chile[[#This Row],[N2O]]*298</f>
        <v>5656.3201200000003</v>
      </c>
      <c r="N3" s="5" t="str">
        <f>IFERROR(Todo_Gases_Chile[[#This Row],[N2O]]-L2,"")</f>
        <v/>
      </c>
      <c r="O3" s="5" t="e">
        <f>Todo_Gases_Chile[[#This Row],[Variación N2O]]*298</f>
        <v>#VALUE!</v>
      </c>
      <c r="P3" s="7">
        <f>(Todo_Gases_Chile[[#This Row],[N2O]]/Todo_Gases_Chile[[#This Row],[Población]])*1000000</f>
        <v>1.4402412929660824</v>
      </c>
      <c r="Q3" s="5">
        <v>0</v>
      </c>
      <c r="R3" s="5">
        <f>Todo_Gases_Chile[[#This Row],[HFC]]*7400</f>
        <v>0</v>
      </c>
      <c r="S3" s="5" t="str">
        <f>IFERROR(Todo_Gases_Chile[[#This Row],[HFC]]-Q2,"")</f>
        <v/>
      </c>
      <c r="T3" s="5" t="e">
        <f>Todo_Gases_Chile[[#This Row],[Variación HFC]]*7400</f>
        <v>#VALUE!</v>
      </c>
      <c r="U3" s="7">
        <f>(Todo_Gases_Chile[[#This Row],[HFC]]/Todo_Gases_Chile[[#This Row],[Población]])*1000000</f>
        <v>0</v>
      </c>
      <c r="V3" s="5">
        <v>61.328415900000003</v>
      </c>
      <c r="W3" s="5">
        <f>Todo_Gases_Chile[[#This Row],[SF6]]*22800</f>
        <v>1398287.88252</v>
      </c>
      <c r="X3" s="5" t="str">
        <f>IFERROR(Todo_Gases_Chile[[#This Row],[SF6]]-V2,"")</f>
        <v/>
      </c>
      <c r="Y3" s="5" t="e">
        <f>Todo_Gases_Chile[[#This Row],[Variación SF6]]*22800</f>
        <v>#VALUE!</v>
      </c>
      <c r="Z3" s="7">
        <f>(Todo_Gases_Chile[[#This Row],[SF6]]/Todo_Gases_Chile[[#This Row],[Población]])*1000000</f>
        <v>4.6534954017755519</v>
      </c>
      <c r="AA3" s="5">
        <v>1954.9669484999999</v>
      </c>
      <c r="AB3" s="5" t="str">
        <f>IFERROR(Todo_Gases_Chile[[#This Row],[CO2eq]]-AA2,"")</f>
        <v/>
      </c>
      <c r="AC3" s="7">
        <f>(Todo_Gases_Chile[[#This Row],[CO2eq]]/Todo_Gases_Chile[[#This Row],[Población]])*1000000</f>
        <v>148.33955144548145</v>
      </c>
      <c r="AD3" s="6">
        <v>13179000</v>
      </c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</row>
    <row r="4" spans="1:60" x14ac:dyDescent="0.25">
      <c r="A4" s="2">
        <v>1991</v>
      </c>
      <c r="B4" s="5">
        <v>-14190.878567395999</v>
      </c>
      <c r="C4" s="5">
        <v>-14190.878567395999</v>
      </c>
      <c r="D4" s="5">
        <f>IFERROR(Todo_Gases_Chile[[#This Row],[CO2]]-B3,"")</f>
        <v>2596.7171977039998</v>
      </c>
      <c r="E4" s="5">
        <f>IFERROR(Todo_Gases_Chile[[#This Row],[CO2 (CO2eq)]]-C3,"")</f>
        <v>2596.7171977039998</v>
      </c>
      <c r="F4" s="7">
        <f>(Todo_Gases_Chile[[#This Row],[CO2]]/Todo_Gases_Chile[[#This Row],[Población]])*1000000</f>
        <v>-1057.2849476528088</v>
      </c>
      <c r="G4" s="5">
        <v>516.09634559999995</v>
      </c>
      <c r="H4" s="5">
        <f>Todo_Gases_Chile[[#This Row],[CH4]]*25</f>
        <v>12902.408639999998</v>
      </c>
      <c r="I4" s="5">
        <f>IFERROR(Todo_Gases_Chile[[#This Row],[CH4]]-G3,"")</f>
        <v>-4.9002241000000595</v>
      </c>
      <c r="J4" s="5">
        <f>Todo_Gases_Chile[[#This Row],[Variación CH4]]*25</f>
        <v>-122.50560250000149</v>
      </c>
      <c r="K4" s="7">
        <f>(Todo_Gases_Chile[[#This Row],[CH4]]/Todo_Gases_Chile[[#This Row],[Población]])*1000000</f>
        <v>38.451523290120697</v>
      </c>
      <c r="L4" s="5">
        <v>19.154969399999999</v>
      </c>
      <c r="M4" s="5">
        <f>Todo_Gases_Chile[[#This Row],[N2O]]*298</f>
        <v>5708.1808811999999</v>
      </c>
      <c r="N4" s="5">
        <f>IFERROR(Todo_Gases_Chile[[#This Row],[N2O]]-L3,"")</f>
        <v>0.17402939999999845</v>
      </c>
      <c r="O4" s="5">
        <f>Todo_Gases_Chile[[#This Row],[Variación N2O]]*298</f>
        <v>51.860761199999537</v>
      </c>
      <c r="P4" s="7">
        <f>(Todo_Gases_Chile[[#This Row],[N2O]]/Todo_Gases_Chile[[#This Row],[Población]])*1000000</f>
        <v>1.4271322753687974</v>
      </c>
      <c r="Q4" s="5">
        <v>0</v>
      </c>
      <c r="R4" s="5">
        <f>Todo_Gases_Chile[[#This Row],[HFC]]*7400</f>
        <v>0</v>
      </c>
      <c r="S4" s="5">
        <f>IFERROR(Todo_Gases_Chile[[#This Row],[HFC]]-Q3,"")</f>
        <v>0</v>
      </c>
      <c r="T4" s="5">
        <f>Todo_Gases_Chile[[#This Row],[Variación HFC]]*7400</f>
        <v>0</v>
      </c>
      <c r="U4" s="7">
        <f>(Todo_Gases_Chile[[#This Row],[HFC]]/Todo_Gases_Chile[[#This Row],[Población]])*1000000</f>
        <v>0</v>
      </c>
      <c r="V4" s="5">
        <v>43.749966899999997</v>
      </c>
      <c r="W4" s="5">
        <f>Todo_Gases_Chile[[#This Row],[SF6]]*22800</f>
        <v>997499.24531999987</v>
      </c>
      <c r="X4" s="5">
        <f>IFERROR(Todo_Gases_Chile[[#This Row],[SF6]]-V3,"")</f>
        <v>-17.578449000000006</v>
      </c>
      <c r="Y4" s="5">
        <f>Todo_Gases_Chile[[#This Row],[Variación SF6]]*22800</f>
        <v>-400788.63720000011</v>
      </c>
      <c r="Z4" s="7">
        <f>(Todo_Gases_Chile[[#This Row],[SF6]]/Todo_Gases_Chile[[#This Row],[Población]])*1000000</f>
        <v>3.2595713679034422</v>
      </c>
      <c r="AA4" s="5">
        <v>4463.4610482999997</v>
      </c>
      <c r="AB4" s="5">
        <f>IFERROR(Todo_Gases_Chile[[#This Row],[CO2eq]]-AA3,"")</f>
        <v>2508.4940997999997</v>
      </c>
      <c r="AC4" s="7">
        <f>(Todo_Gases_Chile[[#This Row],[CO2eq]]/Todo_Gases_Chile[[#This Row],[Población]])*1000000</f>
        <v>332.54813353449561</v>
      </c>
      <c r="AD4" s="6">
        <v>13422000</v>
      </c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</row>
    <row r="5" spans="1:60" x14ac:dyDescent="0.25">
      <c r="A5" s="2">
        <v>1992</v>
      </c>
      <c r="B5" s="5">
        <v>-15574.397771365</v>
      </c>
      <c r="C5" s="5">
        <v>-15574.397771365</v>
      </c>
      <c r="D5" s="5">
        <f>IFERROR(Todo_Gases_Chile[[#This Row],[CO2]]-B4,"")</f>
        <v>-1383.519203969001</v>
      </c>
      <c r="E5" s="5">
        <f>IFERROR(Todo_Gases_Chile[[#This Row],[CO2 (CO2eq)]]-C4,"")</f>
        <v>-1383.519203969001</v>
      </c>
      <c r="F5" s="7">
        <f>(Todo_Gases_Chile[[#This Row],[CO2]]/Todo_Gases_Chile[[#This Row],[Población]])*1000000</f>
        <v>-1133.7502714455973</v>
      </c>
      <c r="G5" s="5">
        <v>517.10483680000004</v>
      </c>
      <c r="H5" s="5">
        <f>Todo_Gases_Chile[[#This Row],[CH4]]*25</f>
        <v>12927.620920000001</v>
      </c>
      <c r="I5" s="5">
        <f>IFERROR(Todo_Gases_Chile[[#This Row],[CH4]]-G4,"")</f>
        <v>1.0084912000000941</v>
      </c>
      <c r="J5" s="5">
        <f>Todo_Gases_Chile[[#This Row],[Variación CH4]]*25</f>
        <v>25.212280000002352</v>
      </c>
      <c r="K5" s="7">
        <f>(Todo_Gases_Chile[[#This Row],[CH4]]/Todo_Gases_Chile[[#This Row],[Población]])*1000000</f>
        <v>37.643044546206461</v>
      </c>
      <c r="L5" s="5">
        <v>19.6492757</v>
      </c>
      <c r="M5" s="5">
        <f>Todo_Gases_Chile[[#This Row],[N2O]]*298</f>
        <v>5855.4841586000002</v>
      </c>
      <c r="N5" s="5">
        <f>IFERROR(Todo_Gases_Chile[[#This Row],[N2O]]-L4,"")</f>
        <v>0.49430630000000164</v>
      </c>
      <c r="O5" s="5">
        <f>Todo_Gases_Chile[[#This Row],[Variación N2O]]*298</f>
        <v>147.3032774000005</v>
      </c>
      <c r="P5" s="7">
        <f>(Todo_Gases_Chile[[#This Row],[N2O]]/Todo_Gases_Chile[[#This Row],[Población]])*1000000</f>
        <v>1.4303841461878821</v>
      </c>
      <c r="Q5" s="5">
        <v>0</v>
      </c>
      <c r="R5" s="5">
        <f>Todo_Gases_Chile[[#This Row],[HFC]]*7400</f>
        <v>0</v>
      </c>
      <c r="S5" s="5">
        <f>IFERROR(Todo_Gases_Chile[[#This Row],[HFC]]-Q4,"")</f>
        <v>0</v>
      </c>
      <c r="T5" s="5">
        <f>Todo_Gases_Chile[[#This Row],[Variación HFC]]*7400</f>
        <v>0</v>
      </c>
      <c r="U5" s="7">
        <f>(Todo_Gases_Chile[[#This Row],[HFC]]/Todo_Gases_Chile[[#This Row],[Población]])*1000000</f>
        <v>0</v>
      </c>
      <c r="V5" s="5">
        <v>49.370166900000001</v>
      </c>
      <c r="W5" s="5">
        <f>Todo_Gases_Chile[[#This Row],[SF6]]*22800</f>
        <v>1125639.80532</v>
      </c>
      <c r="X5" s="5">
        <f>IFERROR(Todo_Gases_Chile[[#This Row],[SF6]]-V4,"")</f>
        <v>5.6202000000000041</v>
      </c>
      <c r="Y5" s="5">
        <f>Todo_Gases_Chile[[#This Row],[Variación SF6]]*22800</f>
        <v>128140.5600000001</v>
      </c>
      <c r="Z5" s="7">
        <f>(Todo_Gases_Chile[[#This Row],[SF6]]/Todo_Gases_Chile[[#This Row],[Población]])*1000000</f>
        <v>3.5939392935694694</v>
      </c>
      <c r="AA5" s="5">
        <v>3258.0773009</v>
      </c>
      <c r="AB5" s="5">
        <f>IFERROR(Todo_Gases_Chile[[#This Row],[CO2eq]]-AA4,"")</f>
        <v>-1205.3837473999997</v>
      </c>
      <c r="AC5" s="7">
        <f>(Todo_Gases_Chile[[#This Row],[CO2eq]]/Todo_Gases_Chile[[#This Row],[Población]])*1000000</f>
        <v>237.17424445634734</v>
      </c>
      <c r="AD5" s="6">
        <v>13737062</v>
      </c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</row>
    <row r="6" spans="1:60" x14ac:dyDescent="0.25">
      <c r="A6" s="2">
        <v>1993</v>
      </c>
      <c r="B6" s="5">
        <v>-13240.896453304</v>
      </c>
      <c r="C6" s="5">
        <v>-13240.896453304</v>
      </c>
      <c r="D6" s="5">
        <f>IFERROR(Todo_Gases_Chile[[#This Row],[CO2]]-B5,"")</f>
        <v>2333.5013180610003</v>
      </c>
      <c r="E6" s="5">
        <f>IFERROR(Todo_Gases_Chile[[#This Row],[CO2 (CO2eq)]]-C5,"")</f>
        <v>2333.5013180610003</v>
      </c>
      <c r="F6" s="7">
        <f>(Todo_Gases_Chile[[#This Row],[CO2]]/Todo_Gases_Chile[[#This Row],[Población]])*1000000</f>
        <v>-948.70806412488389</v>
      </c>
      <c r="G6" s="5">
        <v>528.87972620000005</v>
      </c>
      <c r="H6" s="5">
        <f>Todo_Gases_Chile[[#This Row],[CH4]]*25</f>
        <v>13221.993155000002</v>
      </c>
      <c r="I6" s="5">
        <f>IFERROR(Todo_Gases_Chile[[#This Row],[CH4]]-G5,"")</f>
        <v>11.774889400000006</v>
      </c>
      <c r="J6" s="5">
        <f>Todo_Gases_Chile[[#This Row],[Variación CH4]]*25</f>
        <v>294.37223500000016</v>
      </c>
      <c r="K6" s="7">
        <f>(Todo_Gases_Chile[[#This Row],[CH4]]/Todo_Gases_Chile[[#This Row],[Población]])*1000000</f>
        <v>37.894145835790333</v>
      </c>
      <c r="L6" s="5">
        <v>20.563043799999999</v>
      </c>
      <c r="M6" s="5">
        <f>Todo_Gases_Chile[[#This Row],[N2O]]*298</f>
        <v>6127.7870524</v>
      </c>
      <c r="N6" s="5">
        <f>IFERROR(Todo_Gases_Chile[[#This Row],[N2O]]-L5,"")</f>
        <v>0.91376809999999864</v>
      </c>
      <c r="O6" s="5">
        <f>Todo_Gases_Chile[[#This Row],[Variación N2O]]*298</f>
        <v>272.30289379999959</v>
      </c>
      <c r="P6" s="7">
        <f>(Todo_Gases_Chile[[#This Row],[N2O]]/Todo_Gases_Chile[[#This Row],[Población]])*1000000</f>
        <v>1.4733387233116899</v>
      </c>
      <c r="Q6" s="5">
        <v>0</v>
      </c>
      <c r="R6" s="5">
        <f>Todo_Gases_Chile[[#This Row],[HFC]]*7400</f>
        <v>0</v>
      </c>
      <c r="S6" s="5">
        <f>IFERROR(Todo_Gases_Chile[[#This Row],[HFC]]-Q5,"")</f>
        <v>0</v>
      </c>
      <c r="T6" s="5">
        <f>Todo_Gases_Chile[[#This Row],[Variación HFC]]*7400</f>
        <v>0</v>
      </c>
      <c r="U6" s="7">
        <f>(Todo_Gases_Chile[[#This Row],[HFC]]/Todo_Gases_Chile[[#This Row],[Población]])*1000000</f>
        <v>0</v>
      </c>
      <c r="V6" s="5">
        <v>46.590830599999997</v>
      </c>
      <c r="W6" s="5">
        <f>Todo_Gases_Chile[[#This Row],[SF6]]*22800</f>
        <v>1062270.93768</v>
      </c>
      <c r="X6" s="5">
        <f>IFERROR(Todo_Gases_Chile[[#This Row],[SF6]]-V5,"")</f>
        <v>-2.7793363000000042</v>
      </c>
      <c r="Y6" s="5">
        <f>Todo_Gases_Chile[[#This Row],[Variación SF6]]*22800</f>
        <v>-63368.867640000099</v>
      </c>
      <c r="Z6" s="7">
        <f>(Todo_Gases_Chile[[#This Row],[SF6]]/Todo_Gases_Chile[[#This Row],[Población]])*1000000</f>
        <v>3.3382253883170354</v>
      </c>
      <c r="AA6" s="5">
        <v>6155.4744505999997</v>
      </c>
      <c r="AB6" s="5">
        <f>IFERROR(Todo_Gases_Chile[[#This Row],[CO2eq]]-AA5,"")</f>
        <v>2897.3971496999998</v>
      </c>
      <c r="AC6" s="7">
        <f>(Todo_Gases_Chile[[#This Row],[CO2eq]]/Todo_Gases_Chile[[#This Row],[Población]])*1000000</f>
        <v>441.03873709711831</v>
      </c>
      <c r="AD6" s="6">
        <v>13956766</v>
      </c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60" x14ac:dyDescent="0.25">
      <c r="A7" s="2">
        <v>1994</v>
      </c>
      <c r="B7" s="5">
        <v>-7622.3392398652004</v>
      </c>
      <c r="C7" s="5">
        <v>-7622.3392398652004</v>
      </c>
      <c r="D7" s="5">
        <f>IFERROR(Todo_Gases_Chile[[#This Row],[CO2]]-B6,"")</f>
        <v>5618.5572134387994</v>
      </c>
      <c r="E7" s="5">
        <f>IFERROR(Todo_Gases_Chile[[#This Row],[CO2 (CO2eq)]]-C6,"")</f>
        <v>5618.5572134387994</v>
      </c>
      <c r="F7" s="7">
        <f>(Todo_Gases_Chile[[#This Row],[CO2]]/Todo_Gases_Chile[[#This Row],[Población]])*1000000</f>
        <v>-537.85178629233326</v>
      </c>
      <c r="G7" s="5">
        <v>547.85909470000001</v>
      </c>
      <c r="H7" s="5">
        <f>Todo_Gases_Chile[[#This Row],[CH4]]*25</f>
        <v>13696.4773675</v>
      </c>
      <c r="I7" s="5">
        <f>IFERROR(Todo_Gases_Chile[[#This Row],[CH4]]-G6,"")</f>
        <v>18.979368499999964</v>
      </c>
      <c r="J7" s="5">
        <f>Todo_Gases_Chile[[#This Row],[Variación CH4]]*25</f>
        <v>474.4842124999991</v>
      </c>
      <c r="K7" s="7">
        <f>(Todo_Gases_Chile[[#This Row],[CH4]]/Todo_Gases_Chile[[#This Row],[Población]])*1000000</f>
        <v>38.658341415686806</v>
      </c>
      <c r="L7" s="5">
        <v>21.297485399999999</v>
      </c>
      <c r="M7" s="5">
        <f>Todo_Gases_Chile[[#This Row],[N2O]]*298</f>
        <v>6346.6506491999999</v>
      </c>
      <c r="N7" s="5">
        <f>IFERROR(Todo_Gases_Chile[[#This Row],[N2O]]-L6,"")</f>
        <v>0.73444160000000025</v>
      </c>
      <c r="O7" s="5">
        <f>Todo_Gases_Chile[[#This Row],[Variación N2O]]*298</f>
        <v>218.86359680000007</v>
      </c>
      <c r="P7" s="7">
        <f>(Todo_Gases_Chile[[#This Row],[N2O]]/Todo_Gases_Chile[[#This Row],[Población]])*1000000</f>
        <v>1.502805137039199</v>
      </c>
      <c r="Q7" s="5">
        <v>0</v>
      </c>
      <c r="R7" s="5">
        <f>Todo_Gases_Chile[[#This Row],[HFC]]*7400</f>
        <v>0</v>
      </c>
      <c r="S7" s="5">
        <f>IFERROR(Todo_Gases_Chile[[#This Row],[HFC]]-Q6,"")</f>
        <v>0</v>
      </c>
      <c r="T7" s="5">
        <f>Todo_Gases_Chile[[#This Row],[Variación HFC]]*7400</f>
        <v>0</v>
      </c>
      <c r="U7" s="7">
        <f>(Todo_Gases_Chile[[#This Row],[HFC]]/Todo_Gases_Chile[[#This Row],[Población]])*1000000</f>
        <v>0</v>
      </c>
      <c r="V7" s="5">
        <v>69.843912200000005</v>
      </c>
      <c r="W7" s="5">
        <f>Todo_Gases_Chile[[#This Row],[SF6]]*22800</f>
        <v>1592441.1981600001</v>
      </c>
      <c r="X7" s="5">
        <f>IFERROR(Todo_Gases_Chile[[#This Row],[SF6]]-V6,"")</f>
        <v>23.253081600000009</v>
      </c>
      <c r="Y7" s="5">
        <f>Todo_Gases_Chile[[#This Row],[Variación SF6]]*22800</f>
        <v>530170.26048000017</v>
      </c>
      <c r="Z7" s="7">
        <f>(Todo_Gases_Chile[[#This Row],[SF6]]/Todo_Gases_Chile[[#This Row],[Población]])*1000000</f>
        <v>4.9283653949622996</v>
      </c>
      <c r="AA7" s="5">
        <v>12490.632773200001</v>
      </c>
      <c r="AB7" s="5">
        <f>IFERROR(Todo_Gases_Chile[[#This Row],[CO2eq]]-AA6,"")</f>
        <v>6335.1583226000012</v>
      </c>
      <c r="AC7" s="7">
        <f>(Todo_Gases_Chile[[#This Row],[CO2eq]]/Todo_Gases_Chile[[#This Row],[Población]])*1000000</f>
        <v>881.37105127139273</v>
      </c>
      <c r="AD7" s="6">
        <v>14171821</v>
      </c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</row>
    <row r="8" spans="1:60" x14ac:dyDescent="0.25">
      <c r="A8" s="2">
        <v>1995</v>
      </c>
      <c r="B8" s="5">
        <v>-10685.016595904</v>
      </c>
      <c r="C8" s="5">
        <v>-10685.016595904</v>
      </c>
      <c r="D8" s="5">
        <f>IFERROR(Todo_Gases_Chile[[#This Row],[CO2]]-B7,"")</f>
        <v>-3062.6773560388001</v>
      </c>
      <c r="E8" s="5">
        <f>IFERROR(Todo_Gases_Chile[[#This Row],[CO2 (CO2eq)]]-C7,"")</f>
        <v>-3062.6773560388001</v>
      </c>
      <c r="F8" s="7">
        <f>(Todo_Gases_Chile[[#This Row],[CO2]]/Todo_Gases_Chile[[#This Row],[Población]])*1000000</f>
        <v>-742.9825181320482</v>
      </c>
      <c r="G8" s="5">
        <v>543.25314900000001</v>
      </c>
      <c r="H8" s="5">
        <f>Todo_Gases_Chile[[#This Row],[CH4]]*25</f>
        <v>13581.328724999999</v>
      </c>
      <c r="I8" s="5">
        <f>IFERROR(Todo_Gases_Chile[[#This Row],[CH4]]-G7,"")</f>
        <v>-4.6059457000000066</v>
      </c>
      <c r="J8" s="5">
        <f>Todo_Gases_Chile[[#This Row],[Variación CH4]]*25</f>
        <v>-115.14864250000016</v>
      </c>
      <c r="K8" s="7">
        <f>(Todo_Gases_Chile[[#This Row],[CH4]]/Todo_Gases_Chile[[#This Row],[Población]])*1000000</f>
        <v>37.775102079103142</v>
      </c>
      <c r="L8" s="5">
        <v>21.4717597</v>
      </c>
      <c r="M8" s="5">
        <f>Todo_Gases_Chile[[#This Row],[N2O]]*298</f>
        <v>6398.5843906</v>
      </c>
      <c r="N8" s="5">
        <f>IFERROR(Todo_Gases_Chile[[#This Row],[N2O]]-L7,"")</f>
        <v>0.17427430000000044</v>
      </c>
      <c r="O8" s="5">
        <f>Todo_Gases_Chile[[#This Row],[Variación N2O]]*298</f>
        <v>51.93374140000013</v>
      </c>
      <c r="P8" s="7">
        <f>(Todo_Gases_Chile[[#This Row],[N2O]]/Todo_Gases_Chile[[#This Row],[Población]])*1000000</f>
        <v>1.4930385879557471</v>
      </c>
      <c r="Q8" s="5">
        <v>0</v>
      </c>
      <c r="R8" s="5">
        <f>Todo_Gases_Chile[[#This Row],[HFC]]*7400</f>
        <v>0</v>
      </c>
      <c r="S8" s="5">
        <f>IFERROR(Todo_Gases_Chile[[#This Row],[HFC]]-Q7,"")</f>
        <v>0</v>
      </c>
      <c r="T8" s="5">
        <f>Todo_Gases_Chile[[#This Row],[Variación HFC]]*7400</f>
        <v>0</v>
      </c>
      <c r="U8" s="7">
        <f>(Todo_Gases_Chile[[#This Row],[HFC]]/Todo_Gases_Chile[[#This Row],[Población]])*1000000</f>
        <v>0</v>
      </c>
      <c r="V8" s="5">
        <v>76.477482699999996</v>
      </c>
      <c r="W8" s="5">
        <f>Todo_Gases_Chile[[#This Row],[SF6]]*22800</f>
        <v>1743686.6055599998</v>
      </c>
      <c r="X8" s="5">
        <f>IFERROR(Todo_Gases_Chile[[#This Row],[SF6]]-V7,"")</f>
        <v>6.6335704999999905</v>
      </c>
      <c r="Y8" s="5">
        <f>Todo_Gases_Chile[[#This Row],[Variación SF6]]*22800</f>
        <v>151245.40739999979</v>
      </c>
      <c r="Z8" s="7">
        <f>(Todo_Gases_Chile[[#This Row],[SF6]]/Todo_Gases_Chile[[#This Row],[Población]])*1000000</f>
        <v>5.3178609660398752</v>
      </c>
      <c r="AA8" s="5">
        <v>9371.3739504999994</v>
      </c>
      <c r="AB8" s="5">
        <f>IFERROR(Todo_Gases_Chile[[#This Row],[CO2eq]]-AA7,"")</f>
        <v>-3119.2588227000015</v>
      </c>
      <c r="AC8" s="7">
        <f>(Todo_Gases_Chile[[#This Row],[CO2eq]]/Todo_Gases_Chile[[#This Row],[Población]])*1000000</f>
        <v>651.63839041379504</v>
      </c>
      <c r="AD8" s="6">
        <v>14381249</v>
      </c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</row>
    <row r="9" spans="1:60" x14ac:dyDescent="0.25">
      <c r="A9" s="2">
        <v>1996</v>
      </c>
      <c r="B9" s="5">
        <v>-4058.9917269130001</v>
      </c>
      <c r="C9" s="5">
        <v>-4058.9917269130001</v>
      </c>
      <c r="D9" s="5">
        <f>IFERROR(Todo_Gases_Chile[[#This Row],[CO2]]-B8,"")</f>
        <v>6626.0248689910004</v>
      </c>
      <c r="E9" s="5">
        <f>IFERROR(Todo_Gases_Chile[[#This Row],[CO2 (CO2eq)]]-C8,"")</f>
        <v>6626.0248689910004</v>
      </c>
      <c r="F9" s="7">
        <f>(Todo_Gases_Chile[[#This Row],[CO2]]/Todo_Gases_Chile[[#This Row],[Población]])*1000000</f>
        <v>-278.30006697405213</v>
      </c>
      <c r="G9" s="5">
        <v>554.76633949999996</v>
      </c>
      <c r="H9" s="5">
        <f>Todo_Gases_Chile[[#This Row],[CH4]]*25</f>
        <v>13869.158487499999</v>
      </c>
      <c r="I9" s="5">
        <f>IFERROR(Todo_Gases_Chile[[#This Row],[CH4]]-G8,"")</f>
        <v>11.513190499999951</v>
      </c>
      <c r="J9" s="5">
        <f>Todo_Gases_Chile[[#This Row],[Variación CH4]]*25</f>
        <v>287.82976249999876</v>
      </c>
      <c r="K9" s="7">
        <f>(Todo_Gases_Chile[[#This Row],[CH4]]/Todo_Gases_Chile[[#This Row],[Población]])*1000000</f>
        <v>38.036911584251897</v>
      </c>
      <c r="L9" s="5">
        <v>22.0224327</v>
      </c>
      <c r="M9" s="5">
        <f>Todo_Gases_Chile[[#This Row],[N2O]]*298</f>
        <v>6562.6849445999997</v>
      </c>
      <c r="N9" s="5">
        <f>IFERROR(Todo_Gases_Chile[[#This Row],[N2O]]-L8,"")</f>
        <v>0.55067299999999975</v>
      </c>
      <c r="O9" s="5">
        <f>Todo_Gases_Chile[[#This Row],[Variación N2O]]*298</f>
        <v>164.10055399999993</v>
      </c>
      <c r="P9" s="7">
        <f>(Todo_Gases_Chile[[#This Row],[N2O]]/Todo_Gases_Chile[[#This Row],[Población]])*1000000</f>
        <v>1.5099425935521054</v>
      </c>
      <c r="Q9" s="5">
        <v>0</v>
      </c>
      <c r="R9" s="5">
        <f>Todo_Gases_Chile[[#This Row],[HFC]]*7400</f>
        <v>0</v>
      </c>
      <c r="S9" s="5">
        <f>IFERROR(Todo_Gases_Chile[[#This Row],[HFC]]-Q8,"")</f>
        <v>0</v>
      </c>
      <c r="T9" s="5">
        <f>Todo_Gases_Chile[[#This Row],[Variación HFC]]*7400</f>
        <v>0</v>
      </c>
      <c r="U9" s="7">
        <f>(Todo_Gases_Chile[[#This Row],[HFC]]/Todo_Gases_Chile[[#This Row],[Población]])*1000000</f>
        <v>0</v>
      </c>
      <c r="V9" s="5">
        <v>74.752479600000001</v>
      </c>
      <c r="W9" s="5">
        <f>Todo_Gases_Chile[[#This Row],[SF6]]*22800</f>
        <v>1704356.5348799999</v>
      </c>
      <c r="X9" s="5">
        <f>IFERROR(Todo_Gases_Chile[[#This Row],[SF6]]-V8,"")</f>
        <v>-1.725003099999995</v>
      </c>
      <c r="Y9" s="5">
        <f>Todo_Gases_Chile[[#This Row],[Variación SF6]]*22800</f>
        <v>-39330.070679999888</v>
      </c>
      <c r="Z9" s="7">
        <f>(Todo_Gases_Chile[[#This Row],[SF6]]/Todo_Gases_Chile[[#This Row],[Población]])*1000000</f>
        <v>5.1253171917594216</v>
      </c>
      <c r="AA9" s="5">
        <v>16447.604175799999</v>
      </c>
      <c r="AB9" s="5">
        <f>IFERROR(Todo_Gases_Chile[[#This Row],[CO2eq]]-AA8,"")</f>
        <v>7076.2302252999998</v>
      </c>
      <c r="AC9" s="7">
        <f>(Todo_Gases_Chile[[#This Row],[CO2eq]]/Todo_Gases_Chile[[#This Row],[Población]])*1000000</f>
        <v>1127.710932086349</v>
      </c>
      <c r="AD9" s="6">
        <v>14584947</v>
      </c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</row>
    <row r="10" spans="1:60" x14ac:dyDescent="0.25">
      <c r="A10" s="2">
        <v>1997</v>
      </c>
      <c r="B10" s="5">
        <v>-263.85271006089999</v>
      </c>
      <c r="C10" s="5">
        <v>-263.85271006089999</v>
      </c>
      <c r="D10" s="5">
        <f>IFERROR(Todo_Gases_Chile[[#This Row],[CO2]]-B9,"")</f>
        <v>3795.1390168521002</v>
      </c>
      <c r="E10" s="5">
        <f>IFERROR(Todo_Gases_Chile[[#This Row],[CO2 (CO2eq)]]-C9,"")</f>
        <v>3795.1390168521002</v>
      </c>
      <c r="F10" s="7">
        <f>(Todo_Gases_Chile[[#This Row],[CO2]]/Todo_Gases_Chile[[#This Row],[Población]])*1000000</f>
        <v>-17.848742311515903</v>
      </c>
      <c r="G10" s="5">
        <v>573.52159349999999</v>
      </c>
      <c r="H10" s="5">
        <f>Todo_Gases_Chile[[#This Row],[CH4]]*25</f>
        <v>14338.0398375</v>
      </c>
      <c r="I10" s="5">
        <f>IFERROR(Todo_Gases_Chile[[#This Row],[CH4]]-G9,"")</f>
        <v>18.755254000000036</v>
      </c>
      <c r="J10" s="5">
        <f>Todo_Gases_Chile[[#This Row],[Variación CH4]]*25</f>
        <v>468.88135000000091</v>
      </c>
      <c r="K10" s="7">
        <f>(Todo_Gases_Chile[[#This Row],[CH4]]/Todo_Gases_Chile[[#This Row],[Población]])*1000000</f>
        <v>38.796793597870376</v>
      </c>
      <c r="L10" s="5">
        <v>22.394658499999998</v>
      </c>
      <c r="M10" s="5">
        <f>Todo_Gases_Chile[[#This Row],[N2O]]*298</f>
        <v>6673.6082329999999</v>
      </c>
      <c r="N10" s="5">
        <f>IFERROR(Todo_Gases_Chile[[#This Row],[N2O]]-L9,"")</f>
        <v>0.37222579999999894</v>
      </c>
      <c r="O10" s="5">
        <f>Todo_Gases_Chile[[#This Row],[Variación N2O]]*298</f>
        <v>110.92328839999968</v>
      </c>
      <c r="P10" s="7">
        <f>(Todo_Gases_Chile[[#This Row],[N2O]]/Todo_Gases_Chile[[#This Row],[Población]])*1000000</f>
        <v>1.5149228091257445</v>
      </c>
      <c r="Q10" s="5">
        <v>0</v>
      </c>
      <c r="R10" s="5">
        <f>Todo_Gases_Chile[[#This Row],[HFC]]*7400</f>
        <v>0</v>
      </c>
      <c r="S10" s="5">
        <f>IFERROR(Todo_Gases_Chile[[#This Row],[HFC]]-Q9,"")</f>
        <v>0</v>
      </c>
      <c r="T10" s="5">
        <f>Todo_Gases_Chile[[#This Row],[Variación HFC]]*7400</f>
        <v>0</v>
      </c>
      <c r="U10" s="7">
        <f>(Todo_Gases_Chile[[#This Row],[HFC]]/Todo_Gases_Chile[[#This Row],[Población]])*1000000</f>
        <v>0</v>
      </c>
      <c r="V10" s="5">
        <v>99.003165699999997</v>
      </c>
      <c r="W10" s="5">
        <f>Todo_Gases_Chile[[#This Row],[SF6]]*22800</f>
        <v>2257272.17796</v>
      </c>
      <c r="X10" s="5">
        <f>IFERROR(Todo_Gases_Chile[[#This Row],[SF6]]-V9,"")</f>
        <v>24.250686099999996</v>
      </c>
      <c r="Y10" s="5">
        <f>Todo_Gases_Chile[[#This Row],[Variación SF6]]*22800</f>
        <v>552915.64307999995</v>
      </c>
      <c r="Z10" s="7">
        <f>(Todo_Gases_Chile[[#This Row],[SF6]]/Todo_Gases_Chile[[#This Row],[Población]])*1000000</f>
        <v>6.697228890299245</v>
      </c>
      <c r="AA10" s="5">
        <v>20846.798524099999</v>
      </c>
      <c r="AB10" s="5">
        <f>IFERROR(Todo_Gases_Chile[[#This Row],[CO2eq]]-AA9,"")</f>
        <v>4399.1943482999995</v>
      </c>
      <c r="AC10" s="7">
        <f>(Todo_Gases_Chile[[#This Row],[CO2eq]]/Todo_Gases_Chile[[#This Row],[Población]])*1000000</f>
        <v>1410.2153235070764</v>
      </c>
      <c r="AD10" s="6">
        <v>14782706</v>
      </c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</row>
    <row r="11" spans="1:60" x14ac:dyDescent="0.25">
      <c r="A11" s="2">
        <v>1998</v>
      </c>
      <c r="B11" s="5">
        <v>17431.017596504</v>
      </c>
      <c r="C11" s="5">
        <v>17431.017596504</v>
      </c>
      <c r="D11" s="5">
        <f>IFERROR(Todo_Gases_Chile[[#This Row],[CO2]]-B10,"")</f>
        <v>17694.870306564899</v>
      </c>
      <c r="E11" s="5">
        <f>IFERROR(Todo_Gases_Chile[[#This Row],[CO2 (CO2eq)]]-C10,"")</f>
        <v>17694.870306564899</v>
      </c>
      <c r="F11" s="7">
        <f>(Todo_Gases_Chile[[#This Row],[CO2]]/Todo_Gases_Chile[[#This Row],[Población]])*1000000</f>
        <v>1164.0157813765409</v>
      </c>
      <c r="G11" s="5">
        <v>599.71567900000002</v>
      </c>
      <c r="H11" s="5">
        <f>Todo_Gases_Chile[[#This Row],[CH4]]*25</f>
        <v>14992.891975</v>
      </c>
      <c r="I11" s="5">
        <f>IFERROR(Todo_Gases_Chile[[#This Row],[CH4]]-G10,"")</f>
        <v>26.194085500000028</v>
      </c>
      <c r="J11" s="5">
        <f>Todo_Gases_Chile[[#This Row],[Variación CH4]]*25</f>
        <v>654.85213750000071</v>
      </c>
      <c r="K11" s="7">
        <f>(Todo_Gases_Chile[[#This Row],[CH4]]/Todo_Gases_Chile[[#This Row],[Población]])*1000000</f>
        <v>40.048064367450117</v>
      </c>
      <c r="L11" s="5">
        <v>23.937944600000002</v>
      </c>
      <c r="M11" s="5">
        <f>Todo_Gases_Chile[[#This Row],[N2O]]*298</f>
        <v>7133.5074908000006</v>
      </c>
      <c r="N11" s="5">
        <f>IFERROR(Todo_Gases_Chile[[#This Row],[N2O]]-L10,"")</f>
        <v>1.5432861000000031</v>
      </c>
      <c r="O11" s="5">
        <f>Todo_Gases_Chile[[#This Row],[Variación N2O]]*298</f>
        <v>459.8992578000009</v>
      </c>
      <c r="P11" s="7">
        <f>(Todo_Gases_Chile[[#This Row],[N2O]]/Todo_Gases_Chile[[#This Row],[Población]])*1000000</f>
        <v>1.5985380735147581</v>
      </c>
      <c r="Q11" s="5">
        <v>0</v>
      </c>
      <c r="R11" s="5">
        <f>Todo_Gases_Chile[[#This Row],[HFC]]*7400</f>
        <v>0</v>
      </c>
      <c r="S11" s="5">
        <f>IFERROR(Todo_Gases_Chile[[#This Row],[HFC]]-Q10,"")</f>
        <v>0</v>
      </c>
      <c r="T11" s="5">
        <f>Todo_Gases_Chile[[#This Row],[Variación HFC]]*7400</f>
        <v>0</v>
      </c>
      <c r="U11" s="7">
        <f>(Todo_Gases_Chile[[#This Row],[HFC]]/Todo_Gases_Chile[[#This Row],[Población]])*1000000</f>
        <v>0</v>
      </c>
      <c r="V11" s="5">
        <v>122.3586427</v>
      </c>
      <c r="W11" s="5">
        <f>Todo_Gases_Chile[[#This Row],[SF6]]*22800</f>
        <v>2789777.0535599999</v>
      </c>
      <c r="X11" s="5">
        <f>IFERROR(Todo_Gases_Chile[[#This Row],[SF6]]-V10,"")</f>
        <v>23.355477000000008</v>
      </c>
      <c r="Y11" s="5">
        <f>Todo_Gases_Chile[[#This Row],[Variación SF6]]*22800</f>
        <v>532504.87560000014</v>
      </c>
      <c r="Z11" s="7">
        <f>(Todo_Gases_Chile[[#This Row],[SF6]]/Todo_Gases_Chile[[#This Row],[Población]])*1000000</f>
        <v>8.1709166032383003</v>
      </c>
      <c r="AA11" s="5">
        <v>39679.775741799996</v>
      </c>
      <c r="AB11" s="5">
        <f>IFERROR(Todo_Gases_Chile[[#This Row],[CO2eq]]-AA10,"")</f>
        <v>18832.977217699998</v>
      </c>
      <c r="AC11" s="7">
        <f>(Todo_Gases_Chile[[#This Row],[CO2eq]]/Todo_Gases_Chile[[#This Row],[Población]])*1000000</f>
        <v>2649.7526555306085</v>
      </c>
      <c r="AD11" s="6">
        <v>14974898</v>
      </c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</row>
    <row r="12" spans="1:60" x14ac:dyDescent="0.25">
      <c r="A12" s="2">
        <v>1999</v>
      </c>
      <c r="B12" s="5">
        <v>8254.8312820216997</v>
      </c>
      <c r="C12" s="5">
        <v>8254.8312820216997</v>
      </c>
      <c r="D12" s="5">
        <f>IFERROR(Todo_Gases_Chile[[#This Row],[CO2]]-B11,"")</f>
        <v>-9176.1863144823001</v>
      </c>
      <c r="E12" s="5">
        <f>IFERROR(Todo_Gases_Chile[[#This Row],[CO2 (CO2eq)]]-C11,"")</f>
        <v>-9176.1863144823001</v>
      </c>
      <c r="F12" s="7">
        <f>(Todo_Gases_Chile[[#This Row],[CO2]]/Todo_Gases_Chile[[#This Row],[Población]])*1000000</f>
        <v>544.42943532720153</v>
      </c>
      <c r="G12" s="5">
        <v>589.57710489999999</v>
      </c>
      <c r="H12" s="5">
        <f>Todo_Gases_Chile[[#This Row],[CH4]]*25</f>
        <v>14739.427622499999</v>
      </c>
      <c r="I12" s="5">
        <f>IFERROR(Todo_Gases_Chile[[#This Row],[CH4]]-G11,"")</f>
        <v>-10.138574100000028</v>
      </c>
      <c r="J12" s="5">
        <f>Todo_Gases_Chile[[#This Row],[Variación CH4]]*25</f>
        <v>-253.4643525000007</v>
      </c>
      <c r="K12" s="7">
        <f>(Todo_Gases_Chile[[#This Row],[CH4]]/Todo_Gases_Chile[[#This Row],[Población]])*1000000</f>
        <v>38.884275079204393</v>
      </c>
      <c r="L12" s="5">
        <v>23.2643232</v>
      </c>
      <c r="M12" s="5">
        <f>Todo_Gases_Chile[[#This Row],[N2O]]*298</f>
        <v>6932.7683135999996</v>
      </c>
      <c r="N12" s="5">
        <f>IFERROR(Todo_Gases_Chile[[#This Row],[N2O]]-L11,"")</f>
        <v>-0.67362140000000181</v>
      </c>
      <c r="O12" s="5">
        <f>Todo_Gases_Chile[[#This Row],[Variación N2O]]*298</f>
        <v>-200.73917720000054</v>
      </c>
      <c r="P12" s="7">
        <f>(Todo_Gases_Chile[[#This Row],[N2O]]/Todo_Gases_Chile[[#This Row],[Población]])*1000000</f>
        <v>1.5343478152764283</v>
      </c>
      <c r="Q12" s="5">
        <v>38.329203200000002</v>
      </c>
      <c r="R12" s="5">
        <f>Todo_Gases_Chile[[#This Row],[HFC]]*7400</f>
        <v>283636.10368</v>
      </c>
      <c r="S12" s="5">
        <f>IFERROR(Todo_Gases_Chile[[#This Row],[HFC]]-Q11,"")</f>
        <v>38.329203200000002</v>
      </c>
      <c r="T12" s="5">
        <f>Todo_Gases_Chile[[#This Row],[Variación HFC]]*7400</f>
        <v>283636.10368</v>
      </c>
      <c r="U12" s="7">
        <f>(Todo_Gases_Chile[[#This Row],[HFC]]/Todo_Gases_Chile[[#This Row],[Población]])*1000000</f>
        <v>2.5279191956551861</v>
      </c>
      <c r="V12" s="5">
        <v>103.1320956</v>
      </c>
      <c r="W12" s="5">
        <f>Todo_Gases_Chile[[#This Row],[SF6]]*22800</f>
        <v>2351411.7796800002</v>
      </c>
      <c r="X12" s="5">
        <f>IFERROR(Todo_Gases_Chile[[#This Row],[SF6]]-V11,"")</f>
        <v>-19.226547100000005</v>
      </c>
      <c r="Y12" s="5">
        <f>Todo_Gases_Chile[[#This Row],[Variación SF6]]*22800</f>
        <v>-438365.27388000011</v>
      </c>
      <c r="Z12" s="7">
        <f>(Todo_Gases_Chile[[#This Row],[SF6]]/Todo_Gases_Chile[[#This Row],[Población]])*1000000</f>
        <v>6.8018529577830034</v>
      </c>
      <c r="AA12" s="5">
        <v>30068.488550099999</v>
      </c>
      <c r="AB12" s="5">
        <f>IFERROR(Todo_Gases_Chile[[#This Row],[CO2eq]]-AA11,"")</f>
        <v>-9611.2871916999975</v>
      </c>
      <c r="AC12" s="7">
        <f>(Todo_Gases_Chile[[#This Row],[CO2eq]]/Todo_Gases_Chile[[#This Row],[Población]])*1000000</f>
        <v>1983.1017356013278</v>
      </c>
      <c r="AD12" s="6">
        <v>15162353</v>
      </c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</row>
    <row r="13" spans="1:60" x14ac:dyDescent="0.25">
      <c r="A13" s="2">
        <v>2000</v>
      </c>
      <c r="B13" s="5">
        <v>-7655.8230726868996</v>
      </c>
      <c r="C13" s="5">
        <v>-7655.8230726868996</v>
      </c>
      <c r="D13" s="5">
        <f>IFERROR(Todo_Gases_Chile[[#This Row],[CO2]]-B12,"")</f>
        <v>-15910.6543547086</v>
      </c>
      <c r="E13" s="5">
        <f>IFERROR(Todo_Gases_Chile[[#This Row],[CO2 (CO2eq)]]-C12,"")</f>
        <v>-15910.6543547086</v>
      </c>
      <c r="F13" s="7">
        <f>(Todo_Gases_Chile[[#This Row],[CO2]]/Todo_Gases_Chile[[#This Row],[Población]])*1000000</f>
        <v>-498.96763405058982</v>
      </c>
      <c r="G13" s="5">
        <v>587.26143760000002</v>
      </c>
      <c r="H13" s="5">
        <f>Todo_Gases_Chile[[#This Row],[CH4]]*25</f>
        <v>14681.53594</v>
      </c>
      <c r="I13" s="5">
        <f>IFERROR(Todo_Gases_Chile[[#This Row],[CH4]]-G12,"")</f>
        <v>-2.3156672999999728</v>
      </c>
      <c r="J13" s="5">
        <f>Todo_Gases_Chile[[#This Row],[Variación CH4]]*25</f>
        <v>-57.89168249999932</v>
      </c>
      <c r="K13" s="7">
        <f>(Todo_Gases_Chile[[#This Row],[CH4]]/Todo_Gases_Chile[[#This Row],[Población]])*1000000</f>
        <v>38.274715508228141</v>
      </c>
      <c r="L13" s="5">
        <v>22.512169499999999</v>
      </c>
      <c r="M13" s="5">
        <f>Todo_Gases_Chile[[#This Row],[N2O]]*298</f>
        <v>6708.6265109999995</v>
      </c>
      <c r="N13" s="5">
        <f>IFERROR(Todo_Gases_Chile[[#This Row],[N2O]]-L12,"")</f>
        <v>-0.75215370000000092</v>
      </c>
      <c r="O13" s="5">
        <f>Todo_Gases_Chile[[#This Row],[Variación N2O]]*298</f>
        <v>-224.14180260000029</v>
      </c>
      <c r="P13" s="7">
        <f>(Todo_Gases_Chile[[#This Row],[N2O]]/Todo_Gases_Chile[[#This Row],[Población]])*1000000</f>
        <v>1.4672287807741293</v>
      </c>
      <c r="Q13" s="5">
        <v>81.859025799999998</v>
      </c>
      <c r="R13" s="5">
        <f>Todo_Gases_Chile[[#This Row],[HFC]]*7400</f>
        <v>605756.79091999994</v>
      </c>
      <c r="S13" s="5">
        <f>IFERROR(Todo_Gases_Chile[[#This Row],[HFC]]-Q12,"")</f>
        <v>43.529822599999996</v>
      </c>
      <c r="T13" s="5">
        <f>Todo_Gases_Chile[[#This Row],[Variación HFC]]*7400</f>
        <v>322120.68723999994</v>
      </c>
      <c r="U13" s="7">
        <f>(Todo_Gases_Chile[[#This Row],[HFC]]/Todo_Gases_Chile[[#This Row],[Población]])*1000000</f>
        <v>5.3351552199308028</v>
      </c>
      <c r="V13" s="5">
        <v>94.087449899999996</v>
      </c>
      <c r="W13" s="5">
        <f>Todo_Gases_Chile[[#This Row],[SF6]]*22800</f>
        <v>2145193.8577199997</v>
      </c>
      <c r="X13" s="5">
        <f>IFERROR(Todo_Gases_Chile[[#This Row],[SF6]]-V12,"")</f>
        <v>-9.0446457000000038</v>
      </c>
      <c r="Y13" s="5">
        <f>Todo_Gases_Chile[[#This Row],[Variación SF6]]*22800</f>
        <v>-206217.92196000009</v>
      </c>
      <c r="Z13" s="7">
        <f>(Todo_Gases_Chile[[#This Row],[SF6]]/Todo_Gases_Chile[[#This Row],[Población]])*1000000</f>
        <v>6.1321417468415902</v>
      </c>
      <c r="AA13" s="5">
        <v>13910.285795399999</v>
      </c>
      <c r="AB13" s="5">
        <f>IFERROR(Todo_Gases_Chile[[#This Row],[CO2eq]]-AA12,"")</f>
        <v>-16158.2027547</v>
      </c>
      <c r="AC13" s="7">
        <f>(Todo_Gases_Chile[[#This Row],[CO2eq]]/Todo_Gases_Chile[[#This Row],[Población]])*1000000</f>
        <v>906.6017234724726</v>
      </c>
      <c r="AD13" s="6">
        <v>15343326</v>
      </c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</row>
    <row r="14" spans="1:60" x14ac:dyDescent="0.25">
      <c r="A14" s="2">
        <v>2001</v>
      </c>
      <c r="B14" s="5">
        <v>-11597.767638239</v>
      </c>
      <c r="C14" s="5">
        <v>-11597.767638239</v>
      </c>
      <c r="D14" s="5">
        <f>IFERROR(Todo_Gases_Chile[[#This Row],[CO2]]-B13,"")</f>
        <v>-3941.9445655521004</v>
      </c>
      <c r="E14" s="5">
        <f>IFERROR(Todo_Gases_Chile[[#This Row],[CO2 (CO2eq)]]-C13,"")</f>
        <v>-3941.9445655521004</v>
      </c>
      <c r="F14" s="7">
        <f>(Todo_Gases_Chile[[#This Row],[CO2]]/Todo_Gases_Chile[[#This Row],[Población]])*1000000</f>
        <v>-747.27648335639924</v>
      </c>
      <c r="G14" s="5">
        <v>595.13936590000003</v>
      </c>
      <c r="H14" s="5">
        <f>Todo_Gases_Chile[[#This Row],[CH4]]*25</f>
        <v>14878.484147500001</v>
      </c>
      <c r="I14" s="5">
        <f>IFERROR(Todo_Gases_Chile[[#This Row],[CH4]]-G13,"")</f>
        <v>7.8779283000000078</v>
      </c>
      <c r="J14" s="5">
        <f>Todo_Gases_Chile[[#This Row],[Variación CH4]]*25</f>
        <v>196.94820750000019</v>
      </c>
      <c r="K14" s="7">
        <f>(Todo_Gases_Chile[[#This Row],[CH4]]/Todo_Gases_Chile[[#This Row],[Población]])*1000000</f>
        <v>38.346487559414278</v>
      </c>
      <c r="L14" s="5">
        <v>22.9569458</v>
      </c>
      <c r="M14" s="5">
        <f>Todo_Gases_Chile[[#This Row],[N2O]]*298</f>
        <v>6841.1698483999999</v>
      </c>
      <c r="N14" s="5">
        <f>IFERROR(Todo_Gases_Chile[[#This Row],[N2O]]-L13,"")</f>
        <v>0.4447763000000009</v>
      </c>
      <c r="O14" s="5">
        <f>Todo_Gases_Chile[[#This Row],[Variación N2O]]*298</f>
        <v>132.54333740000027</v>
      </c>
      <c r="P14" s="7">
        <f>(Todo_Gases_Chile[[#This Row],[N2O]]/Todo_Gases_Chile[[#This Row],[Población]])*1000000</f>
        <v>1.4791799819704177</v>
      </c>
      <c r="Q14" s="5">
        <v>155.34925490000001</v>
      </c>
      <c r="R14" s="5">
        <f>Todo_Gases_Chile[[#This Row],[HFC]]*7400</f>
        <v>1149584.4862600002</v>
      </c>
      <c r="S14" s="5">
        <f>IFERROR(Todo_Gases_Chile[[#This Row],[HFC]]-Q13,"")</f>
        <v>73.490229100000008</v>
      </c>
      <c r="T14" s="5">
        <f>Todo_Gases_Chile[[#This Row],[Variación HFC]]*7400</f>
        <v>543827.69534000009</v>
      </c>
      <c r="U14" s="7">
        <f>(Todo_Gases_Chile[[#This Row],[HFC]]/Todo_Gases_Chile[[#This Row],[Población]])*1000000</f>
        <v>10.009585337005056</v>
      </c>
      <c r="V14" s="5">
        <v>98.643117899999993</v>
      </c>
      <c r="W14" s="5">
        <f>Todo_Gases_Chile[[#This Row],[SF6]]*22800</f>
        <v>2249063.08812</v>
      </c>
      <c r="X14" s="5">
        <f>IFERROR(Todo_Gases_Chile[[#This Row],[SF6]]-V13,"")</f>
        <v>4.5556679999999972</v>
      </c>
      <c r="Y14" s="5">
        <f>Todo_Gases_Chile[[#This Row],[Variación SF6]]*22800</f>
        <v>103869.23039999994</v>
      </c>
      <c r="Z14" s="7">
        <f>(Todo_Gases_Chile[[#This Row],[SF6]]/Todo_Gases_Chile[[#This Row],[Población]])*1000000</f>
        <v>6.3558509319139391</v>
      </c>
      <c r="AA14" s="5">
        <v>10375.8785307</v>
      </c>
      <c r="AB14" s="5">
        <f>IFERROR(Todo_Gases_Chile[[#This Row],[CO2eq]]-AA13,"")</f>
        <v>-3534.4072646999994</v>
      </c>
      <c r="AC14" s="7">
        <f>(Todo_Gases_Chile[[#This Row],[CO2eq]]/Todo_Gases_Chile[[#This Row],[Población]])*1000000</f>
        <v>668.54676365390333</v>
      </c>
      <c r="AD14" s="6">
        <v>15520049</v>
      </c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</row>
    <row r="15" spans="1:60" x14ac:dyDescent="0.25">
      <c r="A15" s="2">
        <v>2002</v>
      </c>
      <c r="B15" s="5">
        <v>-2914.7258413477998</v>
      </c>
      <c r="C15" s="5">
        <v>-2914.7258413477998</v>
      </c>
      <c r="D15" s="5">
        <f>IFERROR(Todo_Gases_Chile[[#This Row],[CO2]]-B14,"")</f>
        <v>8683.0417968912006</v>
      </c>
      <c r="E15" s="5">
        <f>IFERROR(Todo_Gases_Chile[[#This Row],[CO2 (CO2eq)]]-C14,"")</f>
        <v>8683.0417968912006</v>
      </c>
      <c r="F15" s="7">
        <f>(Todo_Gases_Chile[[#This Row],[CO2]]/Todo_Gases_Chile[[#This Row],[Población]])*1000000</f>
        <v>-185.74951443108685</v>
      </c>
      <c r="G15" s="5">
        <v>632.50182859999995</v>
      </c>
      <c r="H15" s="5">
        <f>Todo_Gases_Chile[[#This Row],[CH4]]*25</f>
        <v>15812.545714999998</v>
      </c>
      <c r="I15" s="5">
        <f>IFERROR(Todo_Gases_Chile[[#This Row],[CH4]]-G14,"")</f>
        <v>37.362462699999924</v>
      </c>
      <c r="J15" s="5">
        <f>Todo_Gases_Chile[[#This Row],[Variación CH4]]*25</f>
        <v>934.06156749999809</v>
      </c>
      <c r="K15" s="7">
        <f>(Todo_Gases_Chile[[#This Row],[CH4]]/Todo_Gases_Chile[[#This Row],[Población]])*1000000</f>
        <v>40.30804745769754</v>
      </c>
      <c r="L15" s="5">
        <v>24.469562199999999</v>
      </c>
      <c r="M15" s="5">
        <f>Todo_Gases_Chile[[#This Row],[N2O]]*298</f>
        <v>7291.9295355999993</v>
      </c>
      <c r="N15" s="5">
        <f>IFERROR(Todo_Gases_Chile[[#This Row],[N2O]]-L14,"")</f>
        <v>1.5126163999999989</v>
      </c>
      <c r="O15" s="5">
        <f>Todo_Gases_Chile[[#This Row],[Variación N2O]]*298</f>
        <v>450.75968719999969</v>
      </c>
      <c r="P15" s="7">
        <f>(Todo_Gases_Chile[[#This Row],[N2O]]/Todo_Gases_Chile[[#This Row],[Población]])*1000000</f>
        <v>1.5593951350462258</v>
      </c>
      <c r="Q15" s="5">
        <v>190.21093819999999</v>
      </c>
      <c r="R15" s="5">
        <f>Todo_Gases_Chile[[#This Row],[HFC]]*7400</f>
        <v>1407560.9426799999</v>
      </c>
      <c r="S15" s="5">
        <f>IFERROR(Todo_Gases_Chile[[#This Row],[HFC]]-Q14,"")</f>
        <v>34.861683299999982</v>
      </c>
      <c r="T15" s="5">
        <f>Todo_Gases_Chile[[#This Row],[Variación HFC]]*7400</f>
        <v>257976.45641999986</v>
      </c>
      <c r="U15" s="7">
        <f>(Todo_Gases_Chile[[#This Row],[HFC]]/Todo_Gases_Chile[[#This Row],[Población]])*1000000</f>
        <v>12.121753925849083</v>
      </c>
      <c r="V15" s="5">
        <v>96.009649400000001</v>
      </c>
      <c r="W15" s="5">
        <f>Todo_Gases_Chile[[#This Row],[SF6]]*22800</f>
        <v>2189020.0063200002</v>
      </c>
      <c r="X15" s="5">
        <f>IFERROR(Todo_Gases_Chile[[#This Row],[SF6]]-V14,"")</f>
        <v>-2.6334684999999922</v>
      </c>
      <c r="Y15" s="5">
        <f>Todo_Gases_Chile[[#This Row],[Variación SF6]]*22800</f>
        <v>-60043.081799999825</v>
      </c>
      <c r="Z15" s="7">
        <f>(Todo_Gases_Chile[[#This Row],[SF6]]/Todo_Gases_Chile[[#This Row],[Población]])*1000000</f>
        <v>6.1184985235188973</v>
      </c>
      <c r="AA15" s="5">
        <v>20475.969786199999</v>
      </c>
      <c r="AB15" s="5">
        <f>IFERROR(Todo_Gases_Chile[[#This Row],[CO2eq]]-AA14,"")</f>
        <v>10100.0912555</v>
      </c>
      <c r="AC15" s="7">
        <f>(Todo_Gases_Chile[[#This Row],[CO2eq]]/Todo_Gases_Chile[[#This Row],[Población]])*1000000</f>
        <v>1304.8916612800615</v>
      </c>
      <c r="AD15" s="6">
        <v>15691701</v>
      </c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</row>
    <row r="16" spans="1:60" x14ac:dyDescent="0.25">
      <c r="A16" s="2">
        <v>2003</v>
      </c>
      <c r="B16" s="5">
        <v>-18445.697745243</v>
      </c>
      <c r="C16" s="5">
        <v>-18445.697745243</v>
      </c>
      <c r="D16" s="5">
        <f>IFERROR(Todo_Gases_Chile[[#This Row],[CO2]]-B15,"")</f>
        <v>-15530.971903895201</v>
      </c>
      <c r="E16" s="5">
        <f>IFERROR(Todo_Gases_Chile[[#This Row],[CO2 (CO2eq)]]-C15,"")</f>
        <v>-15530.971903895201</v>
      </c>
      <c r="F16" s="7">
        <f>(Todo_Gases_Chile[[#This Row],[CO2]]/Todo_Gases_Chile[[#This Row],[Población]])*1000000</f>
        <v>-1163.2543671623537</v>
      </c>
      <c r="G16" s="5">
        <v>609.07234340000002</v>
      </c>
      <c r="H16" s="5">
        <f>Todo_Gases_Chile[[#This Row],[CH4]]*25</f>
        <v>15226.808585000001</v>
      </c>
      <c r="I16" s="5">
        <f>IFERROR(Todo_Gases_Chile[[#This Row],[CH4]]-G15,"")</f>
        <v>-23.429485199999931</v>
      </c>
      <c r="J16" s="5">
        <f>Todo_Gases_Chile[[#This Row],[Variación CH4]]*25</f>
        <v>-585.73712999999827</v>
      </c>
      <c r="K16" s="7">
        <f>(Todo_Gases_Chile[[#This Row],[CH4]]/Todo_Gases_Chile[[#This Row],[Población]])*1000000</f>
        <v>38.41036935350288</v>
      </c>
      <c r="L16" s="5">
        <v>23.137841099999999</v>
      </c>
      <c r="M16" s="5">
        <f>Todo_Gases_Chile[[#This Row],[N2O]]*298</f>
        <v>6895.0766477999996</v>
      </c>
      <c r="N16" s="5">
        <f>IFERROR(Todo_Gases_Chile[[#This Row],[N2O]]-L15,"")</f>
        <v>-1.3317210999999993</v>
      </c>
      <c r="O16" s="5">
        <f>Todo_Gases_Chile[[#This Row],[Variación N2O]]*298</f>
        <v>-396.85288779999979</v>
      </c>
      <c r="P16" s="7">
        <f>(Todo_Gases_Chile[[#This Row],[N2O]]/Todo_Gases_Chile[[#This Row],[Población]])*1000000</f>
        <v>1.459158394440504</v>
      </c>
      <c r="Q16" s="5">
        <v>209.97040569999999</v>
      </c>
      <c r="R16" s="5">
        <f>Todo_Gases_Chile[[#This Row],[HFC]]*7400</f>
        <v>1553781.0021799998</v>
      </c>
      <c r="S16" s="5">
        <f>IFERROR(Todo_Gases_Chile[[#This Row],[HFC]]-Q15,"")</f>
        <v>19.7594675</v>
      </c>
      <c r="T16" s="5">
        <f>Todo_Gases_Chile[[#This Row],[Variación HFC]]*7400</f>
        <v>146220.0595</v>
      </c>
      <c r="U16" s="7">
        <f>(Todo_Gases_Chile[[#This Row],[HFC]]/Todo_Gases_Chile[[#This Row],[Población]])*1000000</f>
        <v>13.241515435129912</v>
      </c>
      <c r="V16" s="5">
        <v>136.45448529999999</v>
      </c>
      <c r="W16" s="5">
        <f>Todo_Gases_Chile[[#This Row],[SF6]]*22800</f>
        <v>3111162.2648399998</v>
      </c>
      <c r="X16" s="5">
        <f>IFERROR(Todo_Gases_Chile[[#This Row],[SF6]]-V15,"")</f>
        <v>40.444835899999987</v>
      </c>
      <c r="Y16" s="5">
        <f>Todo_Gases_Chile[[#This Row],[Variación SF6]]*22800</f>
        <v>922142.25851999968</v>
      </c>
      <c r="Z16" s="7">
        <f>(Todo_Gases_Chile[[#This Row],[SF6]]/Todo_Gases_Chile[[#This Row],[Población]])*1000000</f>
        <v>8.6053278187891671</v>
      </c>
      <c r="AA16" s="5">
        <v>4022.6122099999998</v>
      </c>
      <c r="AB16" s="5">
        <f>IFERROR(Todo_Gases_Chile[[#This Row],[CO2eq]]-AA15,"")</f>
        <v>-16453.3575762</v>
      </c>
      <c r="AC16" s="7">
        <f>(Todo_Gases_Chile[[#This Row],[CO2eq]]/Todo_Gases_Chile[[#This Row],[Población]])*1000000</f>
        <v>253.68090084257545</v>
      </c>
      <c r="AD16" s="6">
        <v>15856977</v>
      </c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</row>
    <row r="17" spans="1:54" x14ac:dyDescent="0.25">
      <c r="A17" s="2">
        <v>2004</v>
      </c>
      <c r="B17" s="5">
        <v>-7530.0596780318001</v>
      </c>
      <c r="C17" s="5">
        <v>-7530.0596780318001</v>
      </c>
      <c r="D17" s="5">
        <f>IFERROR(Todo_Gases_Chile[[#This Row],[CO2]]-B16,"")</f>
        <v>10915.638067211199</v>
      </c>
      <c r="E17" s="5">
        <f>IFERROR(Todo_Gases_Chile[[#This Row],[CO2 (CO2eq)]]-C16,"")</f>
        <v>10915.638067211199</v>
      </c>
      <c r="F17" s="7">
        <f>(Todo_Gases_Chile[[#This Row],[CO2]]/Todo_Gases_Chile[[#This Row],[Población]])*1000000</f>
        <v>-469.97860260127663</v>
      </c>
      <c r="G17" s="5">
        <v>620.63306450000005</v>
      </c>
      <c r="H17" s="5">
        <f>Todo_Gases_Chile[[#This Row],[CH4]]*25</f>
        <v>15515.826612500001</v>
      </c>
      <c r="I17" s="5">
        <f>IFERROR(Todo_Gases_Chile[[#This Row],[CH4]]-G16,"")</f>
        <v>11.560721100000023</v>
      </c>
      <c r="J17" s="5">
        <f>Todo_Gases_Chile[[#This Row],[Variación CH4]]*25</f>
        <v>289.01802750000058</v>
      </c>
      <c r="K17" s="7">
        <f>(Todo_Gases_Chile[[#This Row],[CH4]]/Todo_Gases_Chile[[#This Row],[Población]])*1000000</f>
        <v>38.735982562371689</v>
      </c>
      <c r="L17" s="5">
        <v>24.7936944</v>
      </c>
      <c r="M17" s="5">
        <f>Todo_Gases_Chile[[#This Row],[N2O]]*298</f>
        <v>7388.5209311999997</v>
      </c>
      <c r="N17" s="5">
        <f>IFERROR(Todo_Gases_Chile[[#This Row],[N2O]]-L16,"")</f>
        <v>1.6558533000000004</v>
      </c>
      <c r="O17" s="5">
        <f>Todo_Gases_Chile[[#This Row],[Variación N2O]]*298</f>
        <v>493.44428340000013</v>
      </c>
      <c r="P17" s="7">
        <f>(Todo_Gases_Chile[[#This Row],[N2O]]/Todo_Gases_Chile[[#This Row],[Población]])*1000000</f>
        <v>1.5474652719460014</v>
      </c>
      <c r="Q17" s="5">
        <v>245.87568210000001</v>
      </c>
      <c r="R17" s="5">
        <f>Todo_Gases_Chile[[#This Row],[HFC]]*7400</f>
        <v>1819480.0475399999</v>
      </c>
      <c r="S17" s="5">
        <f>IFERROR(Todo_Gases_Chile[[#This Row],[HFC]]-Q16,"")</f>
        <v>35.90527640000002</v>
      </c>
      <c r="T17" s="5">
        <f>Todo_Gases_Chile[[#This Row],[Variación HFC]]*7400</f>
        <v>265699.04536000016</v>
      </c>
      <c r="U17" s="7">
        <f>(Todo_Gases_Chile[[#This Row],[HFC]]/Todo_Gases_Chile[[#This Row],[Población]])*1000000</f>
        <v>15.346001815114132</v>
      </c>
      <c r="V17" s="5">
        <v>122.5370099</v>
      </c>
      <c r="W17" s="5">
        <f>Todo_Gases_Chile[[#This Row],[SF6]]*22800</f>
        <v>2793843.8257200001</v>
      </c>
      <c r="X17" s="5">
        <f>IFERROR(Todo_Gases_Chile[[#This Row],[SF6]]-V16,"")</f>
        <v>-13.917475399999987</v>
      </c>
      <c r="Y17" s="5">
        <f>Todo_Gases_Chile[[#This Row],[Variación SF6]]*22800</f>
        <v>-317318.4391199997</v>
      </c>
      <c r="Z17" s="7">
        <f>(Todo_Gases_Chile[[#This Row],[SF6]]/Todo_Gases_Chile[[#This Row],[Población]])*1000000</f>
        <v>7.647983567481309</v>
      </c>
      <c r="AA17" s="5">
        <v>15742.7007526</v>
      </c>
      <c r="AB17" s="5">
        <f>IFERROR(Todo_Gases_Chile[[#This Row],[CO2eq]]-AA16,"")</f>
        <v>11720.0885426</v>
      </c>
      <c r="AC17" s="7">
        <f>(Todo_Gases_Chile[[#This Row],[CO2eq]]/Todo_Gases_Chile[[#This Row],[Población]])*1000000</f>
        <v>982.55961004692688</v>
      </c>
      <c r="AD17" s="6">
        <v>16022133</v>
      </c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</row>
    <row r="18" spans="1:54" x14ac:dyDescent="0.25">
      <c r="A18" s="2">
        <v>2005</v>
      </c>
      <c r="B18" s="5">
        <v>-5361.5690586925002</v>
      </c>
      <c r="C18" s="5">
        <v>-5361.5690586925002</v>
      </c>
      <c r="D18" s="5">
        <f>IFERROR(Todo_Gases_Chile[[#This Row],[CO2]]-B17,"")</f>
        <v>2168.4906193392999</v>
      </c>
      <c r="E18" s="5">
        <f>IFERROR(Todo_Gases_Chile[[#This Row],[CO2 (CO2eq)]]-C17,"")</f>
        <v>2168.4906193392999</v>
      </c>
      <c r="F18" s="7">
        <f>(Todo_Gases_Chile[[#This Row],[CO2]]/Todo_Gases_Chile[[#This Row],[Población]])*1000000</f>
        <v>-331.29871183479037</v>
      </c>
      <c r="G18" s="5">
        <v>635.47587169999997</v>
      </c>
      <c r="H18" s="5">
        <f>Todo_Gases_Chile[[#This Row],[CH4]]*25</f>
        <v>15886.8967925</v>
      </c>
      <c r="I18" s="5">
        <f>IFERROR(Todo_Gases_Chile[[#This Row],[CH4]]-G17,"")</f>
        <v>14.842807199999925</v>
      </c>
      <c r="J18" s="5">
        <f>Todo_Gases_Chile[[#This Row],[Variación CH4]]*25</f>
        <v>371.07017999999812</v>
      </c>
      <c r="K18" s="7">
        <f>(Todo_Gases_Chile[[#This Row],[CH4]]/Todo_Gases_Chile[[#This Row],[Población]])*1000000</f>
        <v>39.266926414940556</v>
      </c>
      <c r="L18" s="5">
        <v>24.560355300000001</v>
      </c>
      <c r="M18" s="5">
        <f>Todo_Gases_Chile[[#This Row],[N2O]]*298</f>
        <v>7318.9858794000002</v>
      </c>
      <c r="N18" s="5">
        <f>IFERROR(Todo_Gases_Chile[[#This Row],[N2O]]-L17,"")</f>
        <v>-0.23333909999999847</v>
      </c>
      <c r="O18" s="5">
        <f>Todo_Gases_Chile[[#This Row],[Variación N2O]]*298</f>
        <v>-69.535051799999536</v>
      </c>
      <c r="P18" s="7">
        <f>(Todo_Gases_Chile[[#This Row],[N2O]]/Todo_Gases_Chile[[#This Row],[Población]])*1000000</f>
        <v>1.5176180674019057</v>
      </c>
      <c r="Q18" s="5">
        <v>279.79542859999998</v>
      </c>
      <c r="R18" s="5">
        <f>Todo_Gases_Chile[[#This Row],[HFC]]*7400</f>
        <v>2070486.1716399998</v>
      </c>
      <c r="S18" s="5">
        <f>IFERROR(Todo_Gases_Chile[[#This Row],[HFC]]-Q17,"")</f>
        <v>33.919746499999974</v>
      </c>
      <c r="T18" s="5">
        <f>Todo_Gases_Chile[[#This Row],[Variación HFC]]*7400</f>
        <v>251006.12409999981</v>
      </c>
      <c r="U18" s="7">
        <f>(Todo_Gases_Chile[[#This Row],[HFC]]/Todo_Gases_Chile[[#This Row],[Población]])*1000000</f>
        <v>17.288943601716539</v>
      </c>
      <c r="V18" s="5">
        <v>113.3410167</v>
      </c>
      <c r="W18" s="5">
        <f>Todo_Gases_Chile[[#This Row],[SF6]]*22800</f>
        <v>2584175.1807599999</v>
      </c>
      <c r="X18" s="5">
        <f>IFERROR(Todo_Gases_Chile[[#This Row],[SF6]]-V17,"")</f>
        <v>-9.1959932000000038</v>
      </c>
      <c r="Y18" s="5">
        <f>Todo_Gases_Chile[[#This Row],[Variación SF6]]*22800</f>
        <v>-209668.64496000009</v>
      </c>
      <c r="Z18" s="7">
        <f>(Todo_Gases_Chile[[#This Row],[SF6]]/Todo_Gases_Chile[[#This Row],[Población]])*1000000</f>
        <v>7.0034970024078245</v>
      </c>
      <c r="AA18" s="5">
        <v>18237.449836200001</v>
      </c>
      <c r="AB18" s="5">
        <f>IFERROR(Todo_Gases_Chile[[#This Row],[CO2eq]]-AA17,"")</f>
        <v>2494.7490836000015</v>
      </c>
      <c r="AC18" s="7">
        <f>(Todo_Gases_Chile[[#This Row],[CO2eq]]/Todo_Gases_Chile[[#This Row],[Población]])*1000000</f>
        <v>1126.9170594919303</v>
      </c>
      <c r="AD18" s="6">
        <v>16183489</v>
      </c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</row>
    <row r="19" spans="1:54" x14ac:dyDescent="0.25">
      <c r="A19" s="2">
        <v>2006</v>
      </c>
      <c r="B19" s="5">
        <v>-7871.6258514663004</v>
      </c>
      <c r="C19" s="5">
        <v>-7871.6258514663004</v>
      </c>
      <c r="D19" s="5">
        <f>IFERROR(Todo_Gases_Chile[[#This Row],[CO2]]-B18,"")</f>
        <v>-2510.0567927738002</v>
      </c>
      <c r="E19" s="5">
        <f>IFERROR(Todo_Gases_Chile[[#This Row],[CO2 (CO2eq)]]-C18,"")</f>
        <v>-2510.0567927738002</v>
      </c>
      <c r="F19" s="7">
        <f>(Todo_Gases_Chile[[#This Row],[CO2]]/Todo_Gases_Chile[[#This Row],[Población]])*1000000</f>
        <v>-481.50714566016165</v>
      </c>
      <c r="G19" s="5">
        <v>623.54963740000005</v>
      </c>
      <c r="H19" s="5">
        <f>Todo_Gases_Chile[[#This Row],[CH4]]*25</f>
        <v>15588.740935000002</v>
      </c>
      <c r="I19" s="5">
        <f>IFERROR(Todo_Gases_Chile[[#This Row],[CH4]]-G18,"")</f>
        <v>-11.926234299999919</v>
      </c>
      <c r="J19" s="5">
        <f>Todo_Gases_Chile[[#This Row],[Variación CH4]]*25</f>
        <v>-298.15585749999798</v>
      </c>
      <c r="K19" s="7">
        <f>(Todo_Gases_Chile[[#This Row],[CH4]]/Todo_Gases_Chile[[#This Row],[Población]])*1000000</f>
        <v>38.14251486889134</v>
      </c>
      <c r="L19" s="5">
        <v>24.853945</v>
      </c>
      <c r="M19" s="5">
        <f>Todo_Gases_Chile[[#This Row],[N2O]]*298</f>
        <v>7406.4756099999995</v>
      </c>
      <c r="N19" s="5">
        <f>IFERROR(Todo_Gases_Chile[[#This Row],[N2O]]-L18,"")</f>
        <v>0.29358969999999829</v>
      </c>
      <c r="O19" s="5">
        <f>Todo_Gases_Chile[[#This Row],[Variación N2O]]*298</f>
        <v>87.48973059999949</v>
      </c>
      <c r="P19" s="7">
        <f>(Todo_Gases_Chile[[#This Row],[N2O]]/Todo_Gases_Chile[[#This Row],[Población]])*1000000</f>
        <v>1.5203151599380715</v>
      </c>
      <c r="Q19" s="5">
        <v>380.26127020000001</v>
      </c>
      <c r="R19" s="5">
        <f>Todo_Gases_Chile[[#This Row],[HFC]]*7400</f>
        <v>2813933.3994800001</v>
      </c>
      <c r="S19" s="5">
        <f>IFERROR(Todo_Gases_Chile[[#This Row],[HFC]]-Q18,"")</f>
        <v>100.46584160000003</v>
      </c>
      <c r="T19" s="5">
        <f>Todo_Gases_Chile[[#This Row],[Variación HFC]]*7400</f>
        <v>743447.2278400003</v>
      </c>
      <c r="U19" s="7">
        <f>(Todo_Gases_Chile[[#This Row],[HFC]]/Todo_Gases_Chile[[#This Row],[Población]])*1000000</f>
        <v>23.260571865849354</v>
      </c>
      <c r="V19" s="5">
        <v>129.73571219999999</v>
      </c>
      <c r="W19" s="5">
        <f>Todo_Gases_Chile[[#This Row],[SF6]]*22800</f>
        <v>2957974.2381599997</v>
      </c>
      <c r="X19" s="5">
        <f>IFERROR(Todo_Gases_Chile[[#This Row],[SF6]]-V18,"")</f>
        <v>16.394695499999997</v>
      </c>
      <c r="Y19" s="5">
        <f>Todo_Gases_Chile[[#This Row],[Variación SF6]]*22800</f>
        <v>373799.05739999993</v>
      </c>
      <c r="Z19" s="7">
        <f>(Todo_Gases_Chile[[#This Row],[SF6]]/Todo_Gases_Chile[[#This Row],[Población]])*1000000</f>
        <v>7.9359300925073519</v>
      </c>
      <c r="AA19" s="5">
        <v>15633.587788299999</v>
      </c>
      <c r="AB19" s="5">
        <f>IFERROR(Todo_Gases_Chile[[#This Row],[CO2eq]]-AA18,"")</f>
        <v>-2603.8620479000019</v>
      </c>
      <c r="AC19" s="7">
        <f>(Todo_Gases_Chile[[#This Row],[CO2eq]]/Todo_Gases_Chile[[#This Row],[Población]])*1000000</f>
        <v>956.30615255546741</v>
      </c>
      <c r="AD19" s="6">
        <v>16347890</v>
      </c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</row>
    <row r="20" spans="1:54" x14ac:dyDescent="0.25">
      <c r="A20" s="2">
        <v>2007</v>
      </c>
      <c r="B20" s="5">
        <v>14422.792881126999</v>
      </c>
      <c r="C20" s="5">
        <v>14422.792881126999</v>
      </c>
      <c r="D20" s="5">
        <f>IFERROR(Todo_Gases_Chile[[#This Row],[CO2]]-B19,"")</f>
        <v>22294.418732593302</v>
      </c>
      <c r="E20" s="5">
        <f>IFERROR(Todo_Gases_Chile[[#This Row],[CO2 (CO2eq)]]-C19,"")</f>
        <v>22294.418732593302</v>
      </c>
      <c r="F20" s="7">
        <f>(Todo_Gases_Chile[[#This Row],[CO2]]/Todo_Gases_Chile[[#This Row],[Población]])*1000000</f>
        <v>873.15966720091433</v>
      </c>
      <c r="G20" s="5">
        <v>608.81251999999995</v>
      </c>
      <c r="H20" s="5">
        <f>Todo_Gases_Chile[[#This Row],[CH4]]*25</f>
        <v>15220.312999999998</v>
      </c>
      <c r="I20" s="5">
        <f>IFERROR(Todo_Gases_Chile[[#This Row],[CH4]]-G19,"")</f>
        <v>-14.737117400000102</v>
      </c>
      <c r="J20" s="5">
        <f>Todo_Gases_Chile[[#This Row],[Variación CH4]]*25</f>
        <v>-368.42793500000255</v>
      </c>
      <c r="K20" s="7">
        <f>(Todo_Gases_Chile[[#This Row],[CH4]]/Todo_Gases_Chile[[#This Row],[Población]])*1000000</f>
        <v>36.85766978229055</v>
      </c>
      <c r="L20" s="5">
        <v>24.463539099999998</v>
      </c>
      <c r="M20" s="5">
        <f>Todo_Gases_Chile[[#This Row],[N2O]]*298</f>
        <v>7290.1346517999991</v>
      </c>
      <c r="N20" s="5">
        <f>IFERROR(Todo_Gases_Chile[[#This Row],[N2O]]-L19,"")</f>
        <v>-0.39040590000000108</v>
      </c>
      <c r="O20" s="5">
        <f>Todo_Gases_Chile[[#This Row],[Variación N2O]]*298</f>
        <v>-116.34095820000033</v>
      </c>
      <c r="P20" s="7">
        <f>(Todo_Gases_Chile[[#This Row],[N2O]]/Todo_Gases_Chile[[#This Row],[Población]])*1000000</f>
        <v>1.4810290791226721</v>
      </c>
      <c r="Q20" s="5">
        <v>482.06876949999997</v>
      </c>
      <c r="R20" s="5">
        <f>Todo_Gases_Chile[[#This Row],[HFC]]*7400</f>
        <v>3567308.8942999998</v>
      </c>
      <c r="S20" s="5">
        <f>IFERROR(Todo_Gases_Chile[[#This Row],[HFC]]-Q19,"")</f>
        <v>101.80749929999996</v>
      </c>
      <c r="T20" s="5">
        <f>Todo_Gases_Chile[[#This Row],[Variación HFC]]*7400</f>
        <v>753375.49481999967</v>
      </c>
      <c r="U20" s="7">
        <f>(Todo_Gases_Chile[[#This Row],[HFC]]/Todo_Gases_Chile[[#This Row],[Población]])*1000000</f>
        <v>29.184569855078113</v>
      </c>
      <c r="V20" s="5">
        <v>145.21709680000001</v>
      </c>
      <c r="W20" s="5">
        <f>Todo_Gases_Chile[[#This Row],[SF6]]*22800</f>
        <v>3310949.8070400003</v>
      </c>
      <c r="X20" s="5">
        <f>IFERROR(Todo_Gases_Chile[[#This Row],[SF6]]-V19,"")</f>
        <v>15.481384600000013</v>
      </c>
      <c r="Y20" s="5">
        <f>Todo_Gases_Chile[[#This Row],[Variación SF6]]*22800</f>
        <v>352975.56888000027</v>
      </c>
      <c r="Z20" s="7">
        <f>(Todo_Gases_Chile[[#This Row],[SF6]]/Todo_Gases_Chile[[#This Row],[Población]])*1000000</f>
        <v>8.7914811617167832</v>
      </c>
      <c r="AA20" s="5">
        <v>37560.526304200001</v>
      </c>
      <c r="AB20" s="5">
        <f>IFERROR(Todo_Gases_Chile[[#This Row],[CO2eq]]-AA19,"")</f>
        <v>21926.938515900001</v>
      </c>
      <c r="AC20" s="7">
        <f>(Todo_Gases_Chile[[#This Row],[CO2eq]]/Todo_Gases_Chile[[#This Row],[Población]])*1000000</f>
        <v>2273.9241226005702</v>
      </c>
      <c r="AD20" s="6">
        <v>16517933</v>
      </c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</row>
    <row r="21" spans="1:54" x14ac:dyDescent="0.25">
      <c r="A21" s="2">
        <v>2008</v>
      </c>
      <c r="B21" s="5">
        <v>13497.788711318</v>
      </c>
      <c r="C21" s="5">
        <v>13497.788711318</v>
      </c>
      <c r="D21" s="5">
        <f>IFERROR(Todo_Gases_Chile[[#This Row],[CO2]]-B20,"")</f>
        <v>-925.00416980899899</v>
      </c>
      <c r="E21" s="5">
        <f>IFERROR(Todo_Gases_Chile[[#This Row],[CO2 (CO2eq)]]-C20,"")</f>
        <v>-925.00416980899899</v>
      </c>
      <c r="F21" s="7">
        <f>(Todo_Gases_Chile[[#This Row],[CO2]]/Todo_Gases_Chile[[#This Row],[Población]])*1000000</f>
        <v>808.35953813417063</v>
      </c>
      <c r="G21" s="5">
        <v>581.60418230000005</v>
      </c>
      <c r="H21" s="5">
        <f>Todo_Gases_Chile[[#This Row],[CH4]]*25</f>
        <v>14540.104557500001</v>
      </c>
      <c r="I21" s="5">
        <f>IFERROR(Todo_Gases_Chile[[#This Row],[CH4]]-G20,"")</f>
        <v>-27.208337699999902</v>
      </c>
      <c r="J21" s="5">
        <f>Todo_Gases_Chile[[#This Row],[Variación CH4]]*25</f>
        <v>-680.20844249999755</v>
      </c>
      <c r="K21" s="7">
        <f>(Todo_Gases_Chile[[#This Row],[CH4]]/Todo_Gases_Chile[[#This Row],[Población]])*1000000</f>
        <v>34.831282237120043</v>
      </c>
      <c r="L21" s="5">
        <v>24.7987444</v>
      </c>
      <c r="M21" s="5">
        <f>Todo_Gases_Chile[[#This Row],[N2O]]*298</f>
        <v>7390.0258312000005</v>
      </c>
      <c r="N21" s="5">
        <f>IFERROR(Todo_Gases_Chile[[#This Row],[N2O]]-L20,"")</f>
        <v>0.33520530000000193</v>
      </c>
      <c r="O21" s="5">
        <f>Todo_Gases_Chile[[#This Row],[Variación N2O]]*298</f>
        <v>99.891179400000567</v>
      </c>
      <c r="P21" s="7">
        <f>(Todo_Gases_Chile[[#This Row],[N2O]]/Todo_Gases_Chile[[#This Row],[Población]])*1000000</f>
        <v>1.4851544944308077</v>
      </c>
      <c r="Q21" s="5">
        <v>643.54795379999996</v>
      </c>
      <c r="R21" s="5">
        <f>Todo_Gases_Chile[[#This Row],[HFC]]*7400</f>
        <v>4762254.85812</v>
      </c>
      <c r="S21" s="5">
        <f>IFERROR(Todo_Gases_Chile[[#This Row],[HFC]]-Q20,"")</f>
        <v>161.47918429999999</v>
      </c>
      <c r="T21" s="5">
        <f>Todo_Gases_Chile[[#This Row],[Variación HFC]]*7400</f>
        <v>1194945.9638199999</v>
      </c>
      <c r="U21" s="7">
        <f>(Todo_Gases_Chile[[#This Row],[HFC]]/Todo_Gases_Chile[[#This Row],[Población]])*1000000</f>
        <v>38.540989033614935</v>
      </c>
      <c r="V21" s="5">
        <v>178.86223150000001</v>
      </c>
      <c r="W21" s="5">
        <f>Todo_Gases_Chile[[#This Row],[SF6]]*22800</f>
        <v>4078058.8782000002</v>
      </c>
      <c r="X21" s="5">
        <f>IFERROR(Todo_Gases_Chile[[#This Row],[SF6]]-V20,"")</f>
        <v>33.6451347</v>
      </c>
      <c r="Y21" s="5">
        <f>Todo_Gases_Chile[[#This Row],[Variación SF6]]*22800</f>
        <v>767109.07116000005</v>
      </c>
      <c r="Z21" s="7">
        <f>(Todo_Gases_Chile[[#This Row],[SF6]]/Todo_Gases_Chile[[#This Row],[Población]])*1000000</f>
        <v>10.711753898158998</v>
      </c>
      <c r="AA21" s="5">
        <v>36250.329240699997</v>
      </c>
      <c r="AB21" s="5">
        <f>IFERROR(Todo_Gases_Chile[[#This Row],[CO2eq]]-AA20,"")</f>
        <v>-1310.1970635000034</v>
      </c>
      <c r="AC21" s="7">
        <f>(Todo_Gases_Chile[[#This Row],[CO2eq]]/Todo_Gases_Chile[[#This Row],[Población]])*1000000</f>
        <v>2170.97037366223</v>
      </c>
      <c r="AD21" s="6">
        <v>16697754</v>
      </c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</row>
    <row r="22" spans="1:54" x14ac:dyDescent="0.25">
      <c r="A22" s="2">
        <v>2009</v>
      </c>
      <c r="B22" s="5">
        <v>5877.0563193751996</v>
      </c>
      <c r="C22" s="5">
        <v>5877.0563193751996</v>
      </c>
      <c r="D22" s="5">
        <f>IFERROR(Todo_Gases_Chile[[#This Row],[CO2]]-B21,"")</f>
        <v>-7620.7323919428009</v>
      </c>
      <c r="E22" s="5">
        <f>IFERROR(Todo_Gases_Chile[[#This Row],[CO2 (CO2eq)]]-C21,"")</f>
        <v>-7620.7323919428009</v>
      </c>
      <c r="F22" s="7">
        <f>(Todo_Gases_Chile[[#This Row],[CO2]]/Todo_Gases_Chile[[#This Row],[Población]])*1000000</f>
        <v>348.14461015909052</v>
      </c>
      <c r="G22" s="5">
        <v>567.28696739999998</v>
      </c>
      <c r="H22" s="5">
        <f>Todo_Gases_Chile[[#This Row],[CH4]]*25</f>
        <v>14182.174185</v>
      </c>
      <c r="I22" s="5">
        <f>IFERROR(Todo_Gases_Chile[[#This Row],[CH4]]-G21,"")</f>
        <v>-14.317214900000067</v>
      </c>
      <c r="J22" s="5">
        <f>Todo_Gases_Chile[[#This Row],[Variación CH4]]*25</f>
        <v>-357.93037250000168</v>
      </c>
      <c r="K22" s="7">
        <f>(Todo_Gases_Chile[[#This Row],[CH4]]/Todo_Gases_Chile[[#This Row],[Población]])*1000000</f>
        <v>33.60490173672558</v>
      </c>
      <c r="L22" s="5">
        <v>24.719218300000001</v>
      </c>
      <c r="M22" s="5">
        <f>Todo_Gases_Chile[[#This Row],[N2O]]*298</f>
        <v>7366.3270534000003</v>
      </c>
      <c r="N22" s="5">
        <f>IFERROR(Todo_Gases_Chile[[#This Row],[N2O]]-L21,"")</f>
        <v>-7.9526099999998934E-2</v>
      </c>
      <c r="O22" s="5">
        <f>Todo_Gases_Chile[[#This Row],[Variación N2O]]*298</f>
        <v>-23.698777799999682</v>
      </c>
      <c r="P22" s="7">
        <f>(Todo_Gases_Chile[[#This Row],[N2O]]/Todo_Gases_Chile[[#This Row],[Población]])*1000000</f>
        <v>1.4643151521484588</v>
      </c>
      <c r="Q22" s="5">
        <v>757.469784</v>
      </c>
      <c r="R22" s="5">
        <f>Todo_Gases_Chile[[#This Row],[HFC]]*7400</f>
        <v>5605276.4016000004</v>
      </c>
      <c r="S22" s="5">
        <f>IFERROR(Todo_Gases_Chile[[#This Row],[HFC]]-Q21,"")</f>
        <v>113.92183020000004</v>
      </c>
      <c r="T22" s="5">
        <f>Todo_Gases_Chile[[#This Row],[Variación HFC]]*7400</f>
        <v>843021.54348000034</v>
      </c>
      <c r="U22" s="7">
        <f>(Todo_Gases_Chile[[#This Row],[HFC]]/Todo_Gases_Chile[[#This Row],[Población]])*1000000</f>
        <v>44.870936796808827</v>
      </c>
      <c r="V22" s="5">
        <v>168.69801240000001</v>
      </c>
      <c r="W22" s="5">
        <f>Todo_Gases_Chile[[#This Row],[SF6]]*22800</f>
        <v>3846314.6827200004</v>
      </c>
      <c r="X22" s="5">
        <f>IFERROR(Todo_Gases_Chile[[#This Row],[SF6]]-V21,"")</f>
        <v>-10.164219099999997</v>
      </c>
      <c r="Y22" s="5">
        <f>Todo_Gases_Chile[[#This Row],[Variación SF6]]*22800</f>
        <v>-231744.19547999994</v>
      </c>
      <c r="Z22" s="7">
        <f>(Todo_Gases_Chile[[#This Row],[SF6]]/Todo_Gases_Chile[[#This Row],[Población]])*1000000</f>
        <v>9.9933198815857622</v>
      </c>
      <c r="AA22" s="5">
        <v>28351.725175600001</v>
      </c>
      <c r="AB22" s="5">
        <f>IFERROR(Todo_Gases_Chile[[#This Row],[CO2eq]]-AA21,"")</f>
        <v>-7898.6040650999967</v>
      </c>
      <c r="AC22" s="7">
        <f>(Todo_Gases_Chile[[#This Row],[CO2eq]]/Todo_Gases_Chile[[#This Row],[Población]])*1000000</f>
        <v>1679.4973150174415</v>
      </c>
      <c r="AD22" s="6">
        <v>16881078</v>
      </c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</row>
    <row r="23" spans="1:54" x14ac:dyDescent="0.25">
      <c r="A23" s="2">
        <v>2010</v>
      </c>
      <c r="B23" s="5">
        <v>-2080.3808746532</v>
      </c>
      <c r="C23" s="5">
        <v>-2080.3808746532</v>
      </c>
      <c r="D23" s="5">
        <f>IFERROR(Todo_Gases_Chile[[#This Row],[CO2]]-B22,"")</f>
        <v>-7957.4371940284</v>
      </c>
      <c r="E23" s="5">
        <f>IFERROR(Todo_Gases_Chile[[#This Row],[CO2 (CO2eq)]]-C22,"")</f>
        <v>-7957.4371940284</v>
      </c>
      <c r="F23" s="7">
        <f>(Todo_Gases_Chile[[#This Row],[CO2]]/Todo_Gases_Chile[[#This Row],[Población]])*1000000</f>
        <v>-121.91688786837871</v>
      </c>
      <c r="G23" s="5">
        <v>542.51261380000005</v>
      </c>
      <c r="H23" s="5">
        <f>Todo_Gases_Chile[[#This Row],[CH4]]*25</f>
        <v>13562.815345000001</v>
      </c>
      <c r="I23" s="5">
        <f>IFERROR(Todo_Gases_Chile[[#This Row],[CH4]]-G22,"")</f>
        <v>-24.774353599999927</v>
      </c>
      <c r="J23" s="5">
        <f>Todo_Gases_Chile[[#This Row],[Variación CH4]]*25</f>
        <v>-619.35883999999817</v>
      </c>
      <c r="K23" s="7">
        <f>(Todo_Gases_Chile[[#This Row],[CH4]]/Todo_Gases_Chile[[#This Row],[Población]])*1000000</f>
        <v>31.792952102994818</v>
      </c>
      <c r="L23" s="5">
        <v>24.181797100000001</v>
      </c>
      <c r="M23" s="5">
        <f>Todo_Gases_Chile[[#This Row],[N2O]]*298</f>
        <v>7206.1755358</v>
      </c>
      <c r="N23" s="5">
        <f>IFERROR(Todo_Gases_Chile[[#This Row],[N2O]]-L22,"")</f>
        <v>-0.53742120000000071</v>
      </c>
      <c r="O23" s="5">
        <f>Todo_Gases_Chile[[#This Row],[Variación N2O]]*298</f>
        <v>-160.1515176000002</v>
      </c>
      <c r="P23" s="7">
        <f>(Todo_Gases_Chile[[#This Row],[N2O]]/Todo_Gases_Chile[[#This Row],[Población]])*1000000</f>
        <v>1.4171296618884974</v>
      </c>
      <c r="Q23" s="5">
        <v>1000.072309</v>
      </c>
      <c r="R23" s="5">
        <f>Todo_Gases_Chile[[#This Row],[HFC]]*7400</f>
        <v>7400535.0866</v>
      </c>
      <c r="S23" s="5">
        <f>IFERROR(Todo_Gases_Chile[[#This Row],[HFC]]-Q22,"")</f>
        <v>242.60252500000001</v>
      </c>
      <c r="T23" s="5">
        <f>Todo_Gases_Chile[[#This Row],[Variación HFC]]*7400</f>
        <v>1795258.6850000001</v>
      </c>
      <c r="U23" s="7">
        <f>(Todo_Gases_Chile[[#This Row],[HFC]]/Todo_Gases_Chile[[#This Row],[Población]])*1000000</f>
        <v>58.607394944903362</v>
      </c>
      <c r="V23" s="5">
        <v>242.69112910000001</v>
      </c>
      <c r="W23" s="5">
        <f>Todo_Gases_Chile[[#This Row],[SF6]]*22800</f>
        <v>5533357.7434800006</v>
      </c>
      <c r="X23" s="5">
        <f>IFERROR(Todo_Gases_Chile[[#This Row],[SF6]]-V22,"")</f>
        <v>73.993116700000002</v>
      </c>
      <c r="Y23" s="5">
        <f>Todo_Gases_Chile[[#This Row],[Variación SF6]]*22800</f>
        <v>1687043.06076</v>
      </c>
      <c r="Z23" s="7">
        <f>(Todo_Gases_Chile[[#This Row],[SF6]]/Todo_Gases_Chile[[#This Row],[Población]])*1000000</f>
        <v>14.222466440462386</v>
      </c>
      <c r="AA23" s="5">
        <v>19931.373417300001</v>
      </c>
      <c r="AB23" s="5">
        <f>IFERROR(Todo_Gases_Chile[[#This Row],[CO2eq]]-AA22,"")</f>
        <v>-8420.3517582999993</v>
      </c>
      <c r="AC23" s="7">
        <f>(Todo_Gases_Chile[[#This Row],[CO2eq]]/Todo_Gases_Chile[[#This Row],[Población]])*1000000</f>
        <v>1168.0414137554621</v>
      </c>
      <c r="AD23" s="6">
        <v>17063927</v>
      </c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</row>
    <row r="24" spans="1:54" x14ac:dyDescent="0.25">
      <c r="A24" s="2">
        <v>2011</v>
      </c>
      <c r="B24" s="5">
        <v>12727.330102596001</v>
      </c>
      <c r="C24" s="5">
        <v>12727.330102596001</v>
      </c>
      <c r="D24" s="5">
        <f>IFERROR(Todo_Gases_Chile[[#This Row],[CO2]]-B23,"")</f>
        <v>14807.7109772492</v>
      </c>
      <c r="E24" s="5">
        <f>IFERROR(Todo_Gases_Chile[[#This Row],[CO2 (CO2eq)]]-C23,"")</f>
        <v>14807.7109772492</v>
      </c>
      <c r="F24" s="7">
        <f>(Todo_Gases_Chile[[#This Row],[CO2]]/Todo_Gases_Chile[[#This Row],[Población]])*1000000</f>
        <v>737.63839214626455</v>
      </c>
      <c r="G24" s="5">
        <v>532.34652119999998</v>
      </c>
      <c r="H24" s="5">
        <f>Todo_Gases_Chile[[#This Row],[CH4]]*25</f>
        <v>13308.66303</v>
      </c>
      <c r="I24" s="5">
        <f>IFERROR(Todo_Gases_Chile[[#This Row],[CH4]]-G23,"")</f>
        <v>-10.16609260000007</v>
      </c>
      <c r="J24" s="5">
        <f>Todo_Gases_Chile[[#This Row],[Variación CH4]]*25</f>
        <v>-254.15231500000175</v>
      </c>
      <c r="K24" s="7">
        <f>(Todo_Gases_Chile[[#This Row],[CH4]]/Todo_Gases_Chile[[#This Row],[Población]])*1000000</f>
        <v>30.853229137392326</v>
      </c>
      <c r="L24" s="5">
        <v>22.637913099999999</v>
      </c>
      <c r="M24" s="5">
        <f>Todo_Gases_Chile[[#This Row],[N2O]]*298</f>
        <v>6746.0981038</v>
      </c>
      <c r="N24" s="5">
        <f>IFERROR(Todo_Gases_Chile[[#This Row],[N2O]]-L23,"")</f>
        <v>-1.543884000000002</v>
      </c>
      <c r="O24" s="5">
        <f>Todo_Gases_Chile[[#This Row],[Variación N2O]]*298</f>
        <v>-460.07743200000061</v>
      </c>
      <c r="P24" s="7">
        <f>(Todo_Gases_Chile[[#This Row],[N2O]]/Todo_Gases_Chile[[#This Row],[Población]])*1000000</f>
        <v>1.3120264569255446</v>
      </c>
      <c r="Q24" s="5">
        <v>1318.1949703</v>
      </c>
      <c r="R24" s="5">
        <f>Todo_Gases_Chile[[#This Row],[HFC]]*7400</f>
        <v>9754642.7802200001</v>
      </c>
      <c r="S24" s="5">
        <f>IFERROR(Todo_Gases_Chile[[#This Row],[HFC]]-Q23,"")</f>
        <v>318.1226613</v>
      </c>
      <c r="T24" s="5">
        <f>Todo_Gases_Chile[[#This Row],[Variación HFC]]*7400</f>
        <v>2354107.69362</v>
      </c>
      <c r="U24" s="7">
        <f>(Todo_Gases_Chile[[#This Row],[HFC]]/Todo_Gases_Chile[[#This Row],[Población]])*1000000</f>
        <v>76.398679895090794</v>
      </c>
      <c r="V24" s="5">
        <v>244.8478355</v>
      </c>
      <c r="W24" s="5">
        <f>Todo_Gases_Chile[[#This Row],[SF6]]*22800</f>
        <v>5582530.6494000005</v>
      </c>
      <c r="X24" s="5">
        <f>IFERROR(Todo_Gases_Chile[[#This Row],[SF6]]-V23,"")</f>
        <v>2.1567063999999903</v>
      </c>
      <c r="Y24" s="5">
        <f>Todo_Gases_Chile[[#This Row],[Variación SF6]]*22800</f>
        <v>49172.905919999779</v>
      </c>
      <c r="Z24" s="7">
        <f>(Todo_Gases_Chile[[#This Row],[SF6]]/Todo_Gases_Chile[[#This Row],[Población]])*1000000</f>
        <v>14.190656032554239</v>
      </c>
      <c r="AA24" s="5">
        <v>34345.134085600002</v>
      </c>
      <c r="AB24" s="5">
        <f>IFERROR(Todo_Gases_Chile[[#This Row],[CO2eq]]-AA23,"")</f>
        <v>14413.760668300001</v>
      </c>
      <c r="AC24" s="7">
        <f>(Todo_Gases_Chile[[#This Row],[CO2eq]]/Todo_Gases_Chile[[#This Row],[Población]])*1000000</f>
        <v>1990.5423431880974</v>
      </c>
      <c r="AD24" s="6">
        <v>17254159</v>
      </c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</row>
    <row r="25" spans="1:54" x14ac:dyDescent="0.25">
      <c r="A25" s="2">
        <v>2012</v>
      </c>
      <c r="B25" s="5">
        <v>20168.144297086001</v>
      </c>
      <c r="C25" s="5">
        <v>20168.144297086001</v>
      </c>
      <c r="D25" s="5">
        <f>IFERROR(Todo_Gases_Chile[[#This Row],[CO2]]-B24,"")</f>
        <v>7440.8141944899999</v>
      </c>
      <c r="E25" s="5">
        <f>IFERROR(Todo_Gases_Chile[[#This Row],[CO2 (CO2eq)]]-C24,"")</f>
        <v>7440.8141944899999</v>
      </c>
      <c r="F25" s="7">
        <f>(Todo_Gases_Chile[[#This Row],[CO2]]/Todo_Gases_Chile[[#This Row],[Población]])*1000000</f>
        <v>1156.1988536059669</v>
      </c>
      <c r="G25" s="5">
        <v>561.50480289999996</v>
      </c>
      <c r="H25" s="5">
        <f>Todo_Gases_Chile[[#This Row],[CH4]]*25</f>
        <v>14037.620072499998</v>
      </c>
      <c r="I25" s="5">
        <f>IFERROR(Todo_Gases_Chile[[#This Row],[CH4]]-G24,"")</f>
        <v>29.158281699999975</v>
      </c>
      <c r="J25" s="5">
        <f>Todo_Gases_Chile[[#This Row],[Variación CH4]]*25</f>
        <v>728.95704249999937</v>
      </c>
      <c r="K25" s="7">
        <f>(Todo_Gases_Chile[[#This Row],[CH4]]/Todo_Gases_Chile[[#This Row],[Población]])*1000000</f>
        <v>32.18993278925646</v>
      </c>
      <c r="L25" s="5">
        <v>23.6220359</v>
      </c>
      <c r="M25" s="5">
        <f>Todo_Gases_Chile[[#This Row],[N2O]]*298</f>
        <v>7039.3666982000004</v>
      </c>
      <c r="N25" s="5">
        <f>IFERROR(Todo_Gases_Chile[[#This Row],[N2O]]-L24,"")</f>
        <v>0.98412280000000152</v>
      </c>
      <c r="O25" s="5">
        <f>Todo_Gases_Chile[[#This Row],[Variación N2O]]*298</f>
        <v>293.26859440000044</v>
      </c>
      <c r="P25" s="7">
        <f>(Todo_Gases_Chile[[#This Row],[N2O]]/Todo_Gases_Chile[[#This Row],[Población]])*1000000</f>
        <v>1.3542034619102334</v>
      </c>
      <c r="Q25" s="5">
        <v>1582.9674031</v>
      </c>
      <c r="R25" s="5">
        <f>Todo_Gases_Chile[[#This Row],[HFC]]*7400</f>
        <v>11713958.78294</v>
      </c>
      <c r="S25" s="5">
        <f>IFERROR(Todo_Gases_Chile[[#This Row],[HFC]]-Q24,"")</f>
        <v>264.77243279999993</v>
      </c>
      <c r="T25" s="5">
        <f>Todo_Gases_Chile[[#This Row],[Variación HFC]]*7400</f>
        <v>1959316.0027199995</v>
      </c>
      <c r="U25" s="7">
        <f>(Todo_Gases_Chile[[#This Row],[HFC]]/Todo_Gases_Chile[[#This Row],[Población]])*1000000</f>
        <v>90.748314262322836</v>
      </c>
      <c r="V25" s="5">
        <v>233.0762191</v>
      </c>
      <c r="W25" s="5">
        <f>Todo_Gases_Chile[[#This Row],[SF6]]*22800</f>
        <v>5314137.7954799999</v>
      </c>
      <c r="X25" s="5">
        <f>IFERROR(Todo_Gases_Chile[[#This Row],[SF6]]-V24,"")</f>
        <v>-11.771616399999999</v>
      </c>
      <c r="Y25" s="5">
        <f>Todo_Gases_Chile[[#This Row],[Variación SF6]]*22800</f>
        <v>-268392.85391999997</v>
      </c>
      <c r="Z25" s="7">
        <f>(Todo_Gases_Chile[[#This Row],[SF6]]/Todo_Gases_Chile[[#This Row],[Población]])*1000000</f>
        <v>13.361787448395507</v>
      </c>
      <c r="AA25" s="5">
        <v>43061.174613700001</v>
      </c>
      <c r="AB25" s="5">
        <f>IFERROR(Todo_Gases_Chile[[#This Row],[CO2eq]]-AA24,"")</f>
        <v>8716.0405280999985</v>
      </c>
      <c r="AC25" s="7">
        <f>(Todo_Gases_Chile[[#This Row],[CO2eq]]/Todo_Gases_Chile[[#This Row],[Población]])*1000000</f>
        <v>2468.6099023240245</v>
      </c>
      <c r="AD25" s="6">
        <v>17443491</v>
      </c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</row>
    <row r="26" spans="1:54" x14ac:dyDescent="0.25">
      <c r="A26" s="2">
        <v>2013</v>
      </c>
      <c r="B26" s="5">
        <v>9056.2973939031999</v>
      </c>
      <c r="C26" s="5">
        <v>9056.2973939031999</v>
      </c>
      <c r="D26" s="5">
        <f>IFERROR(Todo_Gases_Chile[[#This Row],[CO2]]-B25,"")</f>
        <v>-11111.846903182801</v>
      </c>
      <c r="E26" s="5">
        <f>IFERROR(Todo_Gases_Chile[[#This Row],[CO2 (CO2eq)]]-C25,"")</f>
        <v>-11111.846903182801</v>
      </c>
      <c r="F26" s="7">
        <f>(Todo_Gases_Chile[[#This Row],[CO2]]/Todo_Gases_Chile[[#This Row],[Población]])*1000000</f>
        <v>514.21461429340229</v>
      </c>
      <c r="G26" s="5">
        <v>570.63280899999995</v>
      </c>
      <c r="H26" s="5">
        <f>Todo_Gases_Chile[[#This Row],[CH4]]*25</f>
        <v>14265.820224999999</v>
      </c>
      <c r="I26" s="5">
        <f>IFERROR(Todo_Gases_Chile[[#This Row],[CH4]]-G25,"")</f>
        <v>9.1280060999999932</v>
      </c>
      <c r="J26" s="5">
        <f>Todo_Gases_Chile[[#This Row],[Variación CH4]]*25</f>
        <v>228.20015249999983</v>
      </c>
      <c r="K26" s="7">
        <f>(Todo_Gases_Chile[[#This Row],[CH4]]/Todo_Gases_Chile[[#This Row],[Población]])*1000000</f>
        <v>32.400407917327726</v>
      </c>
      <c r="L26" s="5">
        <v>23.465763800000001</v>
      </c>
      <c r="M26" s="5">
        <f>Todo_Gases_Chile[[#This Row],[N2O]]*298</f>
        <v>6992.7976124000006</v>
      </c>
      <c r="N26" s="5">
        <f>IFERROR(Todo_Gases_Chile[[#This Row],[N2O]]-L25,"")</f>
        <v>-0.15627209999999891</v>
      </c>
      <c r="O26" s="5">
        <f>Todo_Gases_Chile[[#This Row],[Variación N2O]]*298</f>
        <v>-46.569085799999677</v>
      </c>
      <c r="P26" s="7">
        <f>(Todo_Gases_Chile[[#This Row],[N2O]]/Todo_Gases_Chile[[#This Row],[Población]])*1000000</f>
        <v>1.3323810114319283</v>
      </c>
      <c r="Q26" s="5">
        <v>1868.1165939</v>
      </c>
      <c r="R26" s="5">
        <f>Todo_Gases_Chile[[#This Row],[HFC]]*7400</f>
        <v>13824062.79486</v>
      </c>
      <c r="S26" s="5">
        <f>IFERROR(Todo_Gases_Chile[[#This Row],[HFC]]-Q25,"")</f>
        <v>285.14919080000004</v>
      </c>
      <c r="T26" s="5">
        <f>Todo_Gases_Chile[[#This Row],[Variación HFC]]*7400</f>
        <v>2110104.0119200004</v>
      </c>
      <c r="U26" s="7">
        <f>(Todo_Gases_Chile[[#This Row],[HFC]]/Todo_Gases_Chile[[#This Row],[Población]])*1000000</f>
        <v>106.0712576018195</v>
      </c>
      <c r="V26" s="5">
        <v>233.82480039999999</v>
      </c>
      <c r="W26" s="5">
        <f>Todo_Gases_Chile[[#This Row],[SF6]]*22800</f>
        <v>5331205.44912</v>
      </c>
      <c r="X26" s="5">
        <f>IFERROR(Todo_Gases_Chile[[#This Row],[SF6]]-V25,"")</f>
        <v>0.74858129999998368</v>
      </c>
      <c r="Y26" s="5">
        <f>Todo_Gases_Chile[[#This Row],[Variación SF6]]*22800</f>
        <v>17067.653639999629</v>
      </c>
      <c r="Z26" s="7">
        <f>(Todo_Gases_Chile[[#This Row],[SF6]]/Todo_Gases_Chile[[#This Row],[Población]])*1000000</f>
        <v>13.276521774877011</v>
      </c>
      <c r="AA26" s="5">
        <v>32416.8563975</v>
      </c>
      <c r="AB26" s="5">
        <f>IFERROR(Todo_Gases_Chile[[#This Row],[CO2eq]]-AA25,"")</f>
        <v>-10644.318216200001</v>
      </c>
      <c r="AC26" s="7">
        <f>(Todo_Gases_Chile[[#This Row],[CO2eq]]/Todo_Gases_Chile[[#This Row],[Población]])*1000000</f>
        <v>1840.6221200583559</v>
      </c>
      <c r="AD26" s="6">
        <v>17611902</v>
      </c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</row>
    <row r="27" spans="1:54" x14ac:dyDescent="0.25">
      <c r="A27" s="2">
        <v>2014</v>
      </c>
      <c r="B27" s="5">
        <v>21624.464269773998</v>
      </c>
      <c r="C27" s="5">
        <v>21624.464269773998</v>
      </c>
      <c r="D27" s="5">
        <f>IFERROR(Todo_Gases_Chile[[#This Row],[CO2]]-B26,"")</f>
        <v>12568.166875870798</v>
      </c>
      <c r="E27" s="5">
        <f>IFERROR(Todo_Gases_Chile[[#This Row],[CO2 (CO2eq)]]-C26,"")</f>
        <v>12568.166875870798</v>
      </c>
      <c r="F27" s="7">
        <f>(Todo_Gases_Chile[[#This Row],[CO2]]/Todo_Gases_Chile[[#This Row],[Población]])*1000000</f>
        <v>1215.7032765982085</v>
      </c>
      <c r="G27" s="5">
        <v>575.01194250000003</v>
      </c>
      <c r="H27" s="5">
        <f>Todo_Gases_Chile[[#This Row],[CH4]]*25</f>
        <v>14375.2985625</v>
      </c>
      <c r="I27" s="5">
        <f>IFERROR(Todo_Gases_Chile[[#This Row],[CH4]]-G26,"")</f>
        <v>4.3791335000000799</v>
      </c>
      <c r="J27" s="5">
        <f>Todo_Gases_Chile[[#This Row],[Variación CH4]]*25</f>
        <v>109.478337500002</v>
      </c>
      <c r="K27" s="7">
        <f>(Todo_Gases_Chile[[#This Row],[CH4]]/Todo_Gases_Chile[[#This Row],[Población]])*1000000</f>
        <v>32.326530445309224</v>
      </c>
      <c r="L27" s="5">
        <v>24.098971500000001</v>
      </c>
      <c r="M27" s="5">
        <f>Todo_Gases_Chile[[#This Row],[N2O]]*298</f>
        <v>7181.4935070000001</v>
      </c>
      <c r="N27" s="5">
        <f>IFERROR(Todo_Gases_Chile[[#This Row],[N2O]]-L26,"")</f>
        <v>0.63320769999999982</v>
      </c>
      <c r="O27" s="5">
        <f>Todo_Gases_Chile[[#This Row],[Variación N2O]]*298</f>
        <v>188.69589459999995</v>
      </c>
      <c r="P27" s="7">
        <f>(Todo_Gases_Chile[[#This Row],[N2O]]/Todo_Gases_Chile[[#This Row],[Población]])*1000000</f>
        <v>1.3548173147645355</v>
      </c>
      <c r="Q27" s="5">
        <v>2337.3739160999999</v>
      </c>
      <c r="R27" s="5">
        <f>Todo_Gases_Chile[[#This Row],[HFC]]*7400</f>
        <v>17296566.979139999</v>
      </c>
      <c r="S27" s="5">
        <f>IFERROR(Todo_Gases_Chile[[#This Row],[HFC]]-Q26,"")</f>
        <v>469.25732219999986</v>
      </c>
      <c r="T27" s="5">
        <f>Todo_Gases_Chile[[#This Row],[Variación HFC]]*7400</f>
        <v>3472504.1842799988</v>
      </c>
      <c r="U27" s="7">
        <f>(Todo_Gases_Chile[[#This Row],[HFC]]/Todo_Gases_Chile[[#This Row],[Población]])*1000000</f>
        <v>131.40455610776868</v>
      </c>
      <c r="V27" s="5">
        <v>232.89751129999999</v>
      </c>
      <c r="W27" s="5">
        <f>Todo_Gases_Chile[[#This Row],[SF6]]*22800</f>
        <v>5310063.2576399995</v>
      </c>
      <c r="X27" s="5">
        <f>IFERROR(Todo_Gases_Chile[[#This Row],[SF6]]-V26,"")</f>
        <v>-0.92728909999999587</v>
      </c>
      <c r="Y27" s="5">
        <f>Todo_Gases_Chile[[#This Row],[Variación SF6]]*22800</f>
        <v>-21142.191479999907</v>
      </c>
      <c r="Z27" s="7">
        <f>(Todo_Gases_Chile[[#This Row],[SF6]]/Todo_Gases_Chile[[#This Row],[Población]])*1000000</f>
        <v>13.09323847595774</v>
      </c>
      <c r="AA27" s="5">
        <v>45751.527614400002</v>
      </c>
      <c r="AB27" s="5">
        <f>IFERROR(Todo_Gases_Chile[[#This Row],[CO2eq]]-AA26,"")</f>
        <v>13334.671216900002</v>
      </c>
      <c r="AC27" s="7">
        <f>(Todo_Gases_Chile[[#This Row],[CO2eq]]/Todo_Gases_Chile[[#This Row],[Población]])*1000000</f>
        <v>2572.099883553823</v>
      </c>
      <c r="AD27" s="6">
        <v>17787617</v>
      </c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</row>
    <row r="28" spans="1:54" x14ac:dyDescent="0.25">
      <c r="A28" s="2">
        <v>2015</v>
      </c>
      <c r="B28" s="5">
        <v>38428.699702354003</v>
      </c>
      <c r="C28" s="5">
        <v>38428.699702354003</v>
      </c>
      <c r="D28" s="5">
        <f>IFERROR(Todo_Gases_Chile[[#This Row],[CO2]]-B27,"")</f>
        <v>16804.235432580004</v>
      </c>
      <c r="E28" s="5">
        <f>IFERROR(Todo_Gases_Chile[[#This Row],[CO2 (CO2eq)]]-C27,"")</f>
        <v>16804.235432580004</v>
      </c>
      <c r="F28" s="7">
        <f>(Todo_Gases_Chile[[#This Row],[CO2]]/Todo_Gases_Chile[[#This Row],[Población]])*1000000</f>
        <v>2138.3225859384647</v>
      </c>
      <c r="G28" s="5">
        <v>587.38935570000001</v>
      </c>
      <c r="H28" s="5">
        <f>Todo_Gases_Chile[[#This Row],[CH4]]*25</f>
        <v>14684.7338925</v>
      </c>
      <c r="I28" s="5">
        <f>IFERROR(Todo_Gases_Chile[[#This Row],[CH4]]-G27,"")</f>
        <v>12.377413199999978</v>
      </c>
      <c r="J28" s="5">
        <f>Todo_Gases_Chile[[#This Row],[Variación CH4]]*25</f>
        <v>309.43532999999945</v>
      </c>
      <c r="K28" s="7">
        <f>(Todo_Gases_Chile[[#This Row],[CH4]]/Todo_Gases_Chile[[#This Row],[Población]])*1000000</f>
        <v>32.684632469003702</v>
      </c>
      <c r="L28" s="5">
        <v>24.585318000000001</v>
      </c>
      <c r="M28" s="5">
        <f>Todo_Gases_Chile[[#This Row],[N2O]]*298</f>
        <v>7326.4247640000003</v>
      </c>
      <c r="N28" s="5">
        <f>IFERROR(Todo_Gases_Chile[[#This Row],[N2O]]-L27,"")</f>
        <v>0.48634649999999979</v>
      </c>
      <c r="O28" s="5">
        <f>Todo_Gases_Chile[[#This Row],[Variación N2O]]*298</f>
        <v>144.93125699999993</v>
      </c>
      <c r="P28" s="7">
        <f>(Todo_Gases_Chile[[#This Row],[N2O]]/Todo_Gases_Chile[[#This Row],[Población]])*1000000</f>
        <v>1.3680228883377794</v>
      </c>
      <c r="Q28" s="5">
        <v>2588.7588488000001</v>
      </c>
      <c r="R28" s="5">
        <f>Todo_Gases_Chile[[#This Row],[HFC]]*7400</f>
        <v>19156815.481120002</v>
      </c>
      <c r="S28" s="5">
        <f>IFERROR(Todo_Gases_Chile[[#This Row],[HFC]]-Q27,"")</f>
        <v>251.38493270000026</v>
      </c>
      <c r="T28" s="5">
        <f>Todo_Gases_Chile[[#This Row],[Variación HFC]]*7400</f>
        <v>1860248.501980002</v>
      </c>
      <c r="U28" s="7">
        <f>(Todo_Gases_Chile[[#This Row],[HFC]]/Todo_Gases_Chile[[#This Row],[Población]])*1000000</f>
        <v>144.04862924878014</v>
      </c>
      <c r="V28" s="5">
        <v>242.32577929999999</v>
      </c>
      <c r="W28" s="5">
        <f>Todo_Gases_Chile[[#This Row],[SF6]]*22800</f>
        <v>5525027.7680399995</v>
      </c>
      <c r="X28" s="5">
        <f>IFERROR(Todo_Gases_Chile[[#This Row],[SF6]]-V27,"")</f>
        <v>9.4282680000000028</v>
      </c>
      <c r="Y28" s="5">
        <f>Todo_Gases_Chile[[#This Row],[Variación SF6]]*22800</f>
        <v>214964.51040000006</v>
      </c>
      <c r="Z28" s="7">
        <f>(Todo_Gases_Chile[[#This Row],[SF6]]/Todo_Gases_Chile[[#This Row],[Población]])*1000000</f>
        <v>13.483950564181812</v>
      </c>
      <c r="AA28" s="5">
        <v>63270.943081500001</v>
      </c>
      <c r="AB28" s="5">
        <f>IFERROR(Todo_Gases_Chile[[#This Row],[CO2eq]]-AA27,"")</f>
        <v>17519.4154671</v>
      </c>
      <c r="AC28" s="7">
        <f>(Todo_Gases_Chile[[#This Row],[CO2eq]]/Todo_Gases_Chile[[#This Row],[Población]])*1000000</f>
        <v>3520.6418034620856</v>
      </c>
      <c r="AD28" s="6">
        <v>17971423</v>
      </c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</row>
    <row r="29" spans="1:54" x14ac:dyDescent="0.25">
      <c r="A29" s="2">
        <v>2016</v>
      </c>
      <c r="B29" s="5">
        <v>22186.386071189001</v>
      </c>
      <c r="C29" s="5">
        <v>22186.386071189001</v>
      </c>
      <c r="D29" s="5">
        <f>IFERROR(Todo_Gases_Chile[[#This Row],[CO2]]-B28,"")</f>
        <v>-16242.313631165001</v>
      </c>
      <c r="E29" s="5">
        <f>IFERROR(Todo_Gases_Chile[[#This Row],[CO2 (CO2eq)]]-C28,"")</f>
        <v>-16242.313631165001</v>
      </c>
      <c r="F29" s="7">
        <f>(Todo_Gases_Chile[[#This Row],[CO2]]/Todo_Gases_Chile[[#This Row],[Población]])*1000000</f>
        <v>1221.236668101436</v>
      </c>
      <c r="G29" s="5">
        <v>562.57057999999995</v>
      </c>
      <c r="H29" s="5">
        <f>Todo_Gases_Chile[[#This Row],[CH4]]*25</f>
        <v>14064.264499999999</v>
      </c>
      <c r="I29" s="5">
        <f>IFERROR(Todo_Gases_Chile[[#This Row],[CH4]]-G28,"")</f>
        <v>-24.81877570000006</v>
      </c>
      <c r="J29" s="5">
        <f>Todo_Gases_Chile[[#This Row],[Variación CH4]]*25</f>
        <v>-620.4693925000015</v>
      </c>
      <c r="K29" s="7">
        <f>(Todo_Gases_Chile[[#This Row],[CH4]]/Todo_Gases_Chile[[#This Row],[Población]])*1000000</f>
        <v>30.966369127744709</v>
      </c>
      <c r="L29" s="5">
        <v>22.794615799999999</v>
      </c>
      <c r="M29" s="5">
        <f>Todo_Gases_Chile[[#This Row],[N2O]]*298</f>
        <v>6792.7955083999996</v>
      </c>
      <c r="N29" s="5">
        <f>IFERROR(Todo_Gases_Chile[[#This Row],[N2O]]-L28,"")</f>
        <v>-1.7907022000000019</v>
      </c>
      <c r="O29" s="5">
        <f>Todo_Gases_Chile[[#This Row],[Variación N2O]]*298</f>
        <v>-533.62925560000053</v>
      </c>
      <c r="P29" s="7">
        <f>(Todo_Gases_Chile[[#This Row],[N2O]]/Todo_Gases_Chile[[#This Row],[Población]])*1000000</f>
        <v>1.2547163184180763</v>
      </c>
      <c r="Q29" s="5">
        <v>2869.4604433</v>
      </c>
      <c r="R29" s="5">
        <f>Todo_Gases_Chile[[#This Row],[HFC]]*7400</f>
        <v>21234007.280419998</v>
      </c>
      <c r="S29" s="5">
        <f>IFERROR(Todo_Gases_Chile[[#This Row],[HFC]]-Q28,"")</f>
        <v>280.70159449999983</v>
      </c>
      <c r="T29" s="5">
        <f>Todo_Gases_Chile[[#This Row],[Variación HFC]]*7400</f>
        <v>2077191.7992999987</v>
      </c>
      <c r="U29" s="7">
        <f>(Todo_Gases_Chile[[#This Row],[HFC]]/Todo_Gases_Chile[[#This Row],[Población]])*1000000</f>
        <v>157.94777481021097</v>
      </c>
      <c r="V29" s="5">
        <v>272.26847249999997</v>
      </c>
      <c r="W29" s="5">
        <f>Todo_Gases_Chile[[#This Row],[SF6]]*22800</f>
        <v>6207721.1729999995</v>
      </c>
      <c r="X29" s="5">
        <f>IFERROR(Todo_Gases_Chile[[#This Row],[SF6]]-V28,"")</f>
        <v>29.942693199999979</v>
      </c>
      <c r="Y29" s="5">
        <f>Todo_Gases_Chile[[#This Row],[Variación SF6]]*22800</f>
        <v>682693.40495999949</v>
      </c>
      <c r="Z29" s="7">
        <f>(Todo_Gases_Chile[[#This Row],[SF6]]/Todo_Gases_Chile[[#This Row],[Población]])*1000000</f>
        <v>14.986859108917871</v>
      </c>
      <c r="AA29" s="5">
        <v>46185.174907799999</v>
      </c>
      <c r="AB29" s="5">
        <f>IFERROR(Todo_Gases_Chile[[#This Row],[CO2eq]]-AA28,"")</f>
        <v>-17085.768173700002</v>
      </c>
      <c r="AC29" s="7">
        <f>(Todo_Gases_Chile[[#This Row],[CO2eq]]/Todo_Gases_Chile[[#This Row],[Población]])*1000000</f>
        <v>2542.2359882814844</v>
      </c>
      <c r="AD29" s="6">
        <v>18167147</v>
      </c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</row>
    <row r="30" spans="1:54" x14ac:dyDescent="0.25"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</row>
    <row r="31" spans="1:54" x14ac:dyDescent="0.25"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 x14ac:dyDescent="0.25"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</row>
    <row r="33" spans="33:54" x14ac:dyDescent="0.25"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</row>
    <row r="34" spans="33:54" x14ac:dyDescent="0.25"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</row>
    <row r="35" spans="33:54" x14ac:dyDescent="0.25"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</row>
    <row r="36" spans="33:54" x14ac:dyDescent="0.25"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</row>
    <row r="37" spans="33:54" x14ac:dyDescent="0.25"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</row>
    <row r="38" spans="33:54" x14ac:dyDescent="0.25"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</row>
    <row r="39" spans="33:54" x14ac:dyDescent="0.25"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</row>
    <row r="40" spans="33:54" x14ac:dyDescent="0.25"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</row>
    <row r="41" spans="33:54" x14ac:dyDescent="0.25"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</row>
    <row r="42" spans="33:54" x14ac:dyDescent="0.25"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</row>
    <row r="43" spans="33:54" x14ac:dyDescent="0.25"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</row>
    <row r="44" spans="33:54" x14ac:dyDescent="0.25"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</row>
    <row r="45" spans="33:54" x14ac:dyDescent="0.25"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33:54" x14ac:dyDescent="0.25"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33:54" x14ac:dyDescent="0.25"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33:54" x14ac:dyDescent="0.25"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</row>
    <row r="49" spans="33:54" x14ac:dyDescent="0.25"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</row>
  </sheetData>
  <mergeCells count="1">
    <mergeCell ref="A1:AA1"/>
  </mergeCells>
  <phoneticPr fontId="20" type="noConversion"/>
  <pageMargins left="0.75" right="0.75" top="1" bottom="1" header="0.5" footer="0.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 Arancibia</cp:lastModifiedBy>
  <dcterms:created xsi:type="dcterms:W3CDTF">2020-08-14T15:32:16Z</dcterms:created>
  <dcterms:modified xsi:type="dcterms:W3CDTF">2020-10-02T16:58:07Z</dcterms:modified>
</cp:coreProperties>
</file>